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pdp\дфо_оперативка\"/>
    </mc:Choice>
  </mc:AlternateContent>
  <bookViews>
    <workbookView xWindow="0" yWindow="0" windowWidth="28800" windowHeight="12375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Hlk112640012" localSheetId="0">Баланс!$A$9</definedName>
    <definedName name="OLE_LINK1" localSheetId="0">Баланс!$B$18</definedName>
    <definedName name="OLE_LINK15" localSheetId="1">ОСД!#REF!</definedName>
    <definedName name="OLE_LINK2" localSheetId="0">Баланс!$B$29</definedName>
    <definedName name="OLE_LINK26" localSheetId="0">Баланс!$B$30</definedName>
    <definedName name="OLE_LINK3" localSheetId="0">Баланс!$C$57</definedName>
    <definedName name="OLE_LINK4" localSheetId="0">Баланс!$B$44</definedName>
    <definedName name="OLE_LINK5" localSheetId="0">Баланс!$B$36</definedName>
    <definedName name="OLE_LINK7" localSheetId="0">Баланс!$C$56</definedName>
    <definedName name="OLE_LINK8" localSheetId="1">ОСД!#REF!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B23" i="4"/>
  <c r="C12" i="4"/>
  <c r="D23" i="4"/>
  <c r="D22" i="4"/>
  <c r="D21" i="4"/>
  <c r="D20" i="4"/>
  <c r="D19" i="4"/>
  <c r="D17" i="4"/>
  <c r="D16" i="4"/>
  <c r="D14" i="4"/>
  <c r="D11" i="4"/>
  <c r="D9" i="4"/>
  <c r="D8" i="4"/>
  <c r="D5" i="4"/>
  <c r="D3" i="4"/>
  <c r="C6" i="4"/>
  <c r="B6" i="4"/>
  <c r="B12" i="4" s="1"/>
  <c r="D12" i="4" s="1"/>
  <c r="E12" i="4" s="1"/>
  <c r="B37" i="3"/>
  <c r="B30" i="3"/>
  <c r="C30" i="3"/>
  <c r="C31" i="3" s="1"/>
  <c r="C35" i="3" s="1"/>
  <c r="C22" i="3"/>
  <c r="B22" i="3"/>
  <c r="B13" i="3"/>
  <c r="C13" i="3"/>
  <c r="E7" i="2"/>
  <c r="E13" i="2" s="1"/>
  <c r="E18" i="2" s="1"/>
  <c r="E21" i="2" s="1"/>
  <c r="E22" i="2" s="1"/>
  <c r="D7" i="2"/>
  <c r="D13" i="2" s="1"/>
  <c r="D18" i="2" s="1"/>
  <c r="D21" i="2" s="1"/>
  <c r="D22" i="2" s="1"/>
  <c r="C7" i="2"/>
  <c r="C13" i="2" s="1"/>
  <c r="C18" i="2" s="1"/>
  <c r="C21" i="2" s="1"/>
  <c r="C22" i="2" s="1"/>
  <c r="B7" i="2"/>
  <c r="B13" i="2" s="1"/>
  <c r="B18" i="2" s="1"/>
  <c r="B21" i="2" s="1"/>
  <c r="B22" i="2" s="1"/>
  <c r="C57" i="1"/>
  <c r="C58" i="1" s="1"/>
  <c r="C61" i="1" s="1"/>
  <c r="C56" i="1"/>
  <c r="B56" i="1"/>
  <c r="C44" i="1"/>
  <c r="B44" i="1"/>
  <c r="C36" i="1"/>
  <c r="B36" i="1"/>
  <c r="C29" i="1"/>
  <c r="C30" i="1" s="1"/>
  <c r="B29" i="1"/>
  <c r="C18" i="1"/>
  <c r="B18" i="1"/>
  <c r="B31" i="3" l="1"/>
  <c r="B35" i="3" s="1"/>
  <c r="B36" i="3" s="1"/>
  <c r="D6" i="4"/>
  <c r="B57" i="1"/>
  <c r="B58" i="1" s="1"/>
  <c r="B61" i="1" s="1"/>
  <c r="B30" i="1"/>
</calcChain>
</file>

<file path=xl/sharedStrings.xml><?xml version="1.0" encoding="utf-8"?>
<sst xmlns="http://schemas.openxmlformats.org/spreadsheetml/2006/main" count="140" uniqueCount="113">
  <si>
    <t>Активы</t>
  </si>
  <si>
    <t>Долгосрочные активы</t>
  </si>
  <si>
    <t>Основные средства</t>
  </si>
  <si>
    <t>Инвестиционная недвижимость</t>
  </si>
  <si>
    <t>Нематериальные активы</t>
  </si>
  <si>
    <t>Долгосрочные банковские вклады</t>
  </si>
  <si>
    <t>Долгосрочная часть НДС к возмещению</t>
  </si>
  <si>
    <t>Беспроцентные займы, выданные связанным сторонам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</si>
  <si>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</si>
  <si>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</si>
  <si>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</si>
  <si>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</si>
  <si>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Краткосрочные банковские вклады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</si>
  <si>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</si>
  <si>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</si>
  <si>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</si>
  <si>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</si>
  <si>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Долгосрочные обязательства</t>
  </si>
  <si>
    <t>Выпущенные долговые ценные бумаги</t>
  </si>
  <si>
    <t>Прочие долгосрочные обязательства</t>
  </si>
  <si>
    <t>Текущие обязательства</t>
  </si>
  <si>
    <t>Торговая кредиторская задолженность</t>
  </si>
  <si>
    <t>Отсроченные доходы</t>
  </si>
  <si>
    <t>Итого обязательства</t>
  </si>
  <si>
    <t>Итого капитал и обязательства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</si>
  <si>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</si>
  <si>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</si>
  <si>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</si>
  <si>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</si>
  <si>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Прочие операционные расходы</t>
  </si>
  <si>
    <t>Финансовые затраты</t>
  </si>
  <si>
    <t>Поступления от продажи основных средств</t>
  </si>
  <si>
    <t>Прочие поступления</t>
  </si>
  <si>
    <t>Приобретение основных средств</t>
  </si>
  <si>
    <t>Денежные средства и их эквиваленты на начало периода</t>
  </si>
  <si>
    <t>Нераспределённая прибыль</t>
  </si>
  <si>
    <t xml:space="preserve">Взнос со стороны акционера </t>
  </si>
  <si>
    <t>Прочие операции с акционером</t>
  </si>
  <si>
    <t>В тысячах тенге</t>
  </si>
  <si>
    <t>(неаудировано)</t>
  </si>
  <si>
    <t>(аудировано)</t>
  </si>
  <si>
    <t>Долгосрочные облигации к получению</t>
  </si>
  <si>
    <t xml:space="preserve">Авансы выданные </t>
  </si>
  <si>
    <t>Расходы будущих периодов</t>
  </si>
  <si>
    <t>Активы по отсроченному налогу</t>
  </si>
  <si>
    <t>Краткосрочные активы</t>
  </si>
  <si>
    <t>Предоплата по налогам, помимо подоходного налога</t>
  </si>
  <si>
    <t>Прочие краткосрочные активы</t>
  </si>
  <si>
    <t>Итого активы</t>
  </si>
  <si>
    <t>Итого капитала</t>
  </si>
  <si>
    <t>Займы</t>
  </si>
  <si>
    <t>Резерв по ликвидации скважин и восстановлению участка</t>
  </si>
  <si>
    <t xml:space="preserve">Займы </t>
  </si>
  <si>
    <t>Контрактные обязательства</t>
  </si>
  <si>
    <t>Налоги к уплате, помимо подоходного налога</t>
  </si>
  <si>
    <t xml:space="preserve">Отсроченные доходы </t>
  </si>
  <si>
    <t>Оценочные обязательства</t>
  </si>
  <si>
    <t>Дивиденды к выплате</t>
  </si>
  <si>
    <t>Прочие краткосрочные обязательства</t>
  </si>
  <si>
    <t>Балансовая стоимость на одну простую акцию в тысячах тенге</t>
  </si>
  <si>
    <t>2.503</t>
  </si>
  <si>
    <t>2.340</t>
  </si>
  <si>
    <t>30 июня 2018</t>
  </si>
  <si>
    <t>31 декабря  2017</t>
  </si>
  <si>
    <t>Выручка</t>
  </si>
  <si>
    <t>Убытки от обесценения по МСФО (IFRS) 9</t>
  </si>
  <si>
    <t>Прочий операционный доход</t>
  </si>
  <si>
    <t>Операционный (убыток) / доход</t>
  </si>
  <si>
    <t>Положительная / (отрицательная) курсовая разница, нетто</t>
  </si>
  <si>
    <t>Финансовый доход</t>
  </si>
  <si>
    <t>(Убыток) / прибыль до подоходного налога</t>
  </si>
  <si>
    <t>Льгота / (расходы) по подоходному налогу</t>
  </si>
  <si>
    <t>Чистый (убыток) / прибыль за период</t>
  </si>
  <si>
    <t>Итого совокупный (убыток)/доход за период, за вычетом подоходного налога</t>
  </si>
  <si>
    <t>За три месяца закончившихся 30 июня (неаудировано)</t>
  </si>
  <si>
    <t>За шесть месяцев закончившихся 30 июня (неаудировано)</t>
  </si>
  <si>
    <t>2017*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</si>
  <si>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</si>
  <si>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</si>
  <si>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</si>
  <si>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</si>
  <si>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</si>
  <si>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r>
      <t>Подоходный налог уплаченный</t>
    </r>
    <r>
      <rPr>
        <sz val="8"/>
        <color theme="1"/>
        <rFont val="Times New Roman"/>
        <family val="1"/>
        <charset val="204"/>
      </rPr>
      <t> </t>
    </r>
  </si>
  <si>
    <t>Проценты уплаченные</t>
  </si>
  <si>
    <t>Проценты полученные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</si>
  <si>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</si>
  <si>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</si>
  <si>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</si>
  <si>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</si>
  <si>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Поступления от погашения долговых инструментов эмитентами</t>
  </si>
  <si>
    <t>Поступления по беспроцентным займам, выданным связанным сторонам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</si>
  <si>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</si>
  <si>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</si>
  <si>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Поступления по процентным займам</t>
  </si>
  <si>
    <t>Погашение процентных займов</t>
  </si>
  <si>
    <t>Дивиденды выплаченные</t>
  </si>
  <si>
    <t>Оплата затрат на организацию кредитной линии</t>
  </si>
  <si>
    <t>Взносы в уставный капитал</t>
  </si>
  <si>
    <t>Чистое поступление денежных средств от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</si>
  <si>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</si>
  <si>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</si>
  <si>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 xml:space="preserve">Денежные средства и их эквиваленты на конец периода </t>
  </si>
  <si>
    <t>На 31 декабря 2017 года (аудировано)</t>
  </si>
  <si>
    <t>Изменение в учётной политике (Примечание 2)</t>
  </si>
  <si>
    <t>На 1 января 2018 года (пересчитано)</t>
  </si>
  <si>
    <t>Чистая прибыль за период (неаудировано)</t>
  </si>
  <si>
    <t>Итого совокупного дохода за период</t>
  </si>
  <si>
    <r>
      <t>Взнос от Акционера (</t>
    </r>
    <r>
      <rPr>
        <i/>
        <sz val="9"/>
        <color theme="1"/>
        <rFont val="Arial"/>
        <family val="2"/>
        <charset val="204"/>
      </rPr>
      <t>Примечание 3</t>
    </r>
    <r>
      <rPr>
        <sz val="9"/>
        <color theme="1"/>
        <rFont val="Arial"/>
        <family val="2"/>
        <charset val="204"/>
      </rPr>
      <t>)</t>
    </r>
  </si>
  <si>
    <t>На 30 июня 2018 года (неаудировано)</t>
  </si>
  <si>
    <t>На 1 января 2017 года (аудировано)</t>
  </si>
  <si>
    <t>Дивиденды</t>
  </si>
  <si>
    <t>Выпуск акций</t>
  </si>
  <si>
    <t>На 30 июня 2017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</si>
</sst>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6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vertical="center"/>
    </xf>
    <xf numFmtId="165" fontId="5" fillId="0" borderId="4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0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4" fillId="0" borderId="5" xfId="0" applyFont="1" applyBorder="1" applyAlignment="1">
      <alignment vertical="center"/>
    </xf>
    <xf numFmtId="165" fontId="8" fillId="0" borderId="1" xfId="1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6" fillId="0" borderId="5" xfId="1" applyNumberFormat="1" applyFont="1" applyBorder="1" applyAlignment="1">
      <alignment horizontal="right" vertical="center"/>
    </xf>
    <xf numFmtId="165" fontId="0" fillId="0" borderId="0" xfId="1" applyNumberFormat="1" applyFont="1"/>
    <xf numFmtId="165" fontId="5" fillId="0" borderId="1" xfId="1" applyNumberFormat="1" applyFont="1" applyBorder="1" applyAlignment="1">
      <alignment vertical="center"/>
    </xf>
    <xf numFmtId="165" fontId="2" fillId="0" borderId="0" xfId="1" applyNumberFormat="1" applyFont="1"/>
    <xf numFmtId="165" fontId="2" fillId="0" borderId="0" xfId="0" applyNumberFormat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2" xfId="0" applyFill="1" applyBorder="1"/>
    <xf numFmtId="0" fontId="11" fillId="0" borderId="0" xfId="0" applyFont="1" applyFill="1" applyAlignment="1">
      <alignment vertical="center"/>
    </xf>
    <xf numFmtId="165" fontId="0" fillId="0" borderId="0" xfId="1" applyNumberFormat="1" applyFont="1" applyFill="1"/>
    <xf numFmtId="165" fontId="4" fillId="0" borderId="0" xfId="1" applyNumberFormat="1" applyFont="1" applyFill="1" applyAlignment="1">
      <alignment horizontal="right" vertical="center"/>
    </xf>
    <xf numFmtId="165" fontId="8" fillId="0" borderId="0" xfId="1" applyNumberFormat="1" applyFont="1" applyFill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vertical="center" wrapText="1"/>
    </xf>
    <xf numFmtId="165" fontId="6" fillId="0" borderId="3" xfId="1" applyNumberFormat="1" applyFont="1" applyFill="1" applyBorder="1" applyAlignment="1">
      <alignment horizontal="right" vertical="center"/>
    </xf>
    <xf numFmtId="165" fontId="8" fillId="0" borderId="3" xfId="1" applyNumberFormat="1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horizontal="right" vertical="center" wrapText="1"/>
    </xf>
    <xf numFmtId="165" fontId="4" fillId="0" borderId="0" xfId="1" applyNumberFormat="1" applyFont="1" applyFill="1" applyAlignment="1">
      <alignment vertical="center" wrapText="1"/>
    </xf>
    <xf numFmtId="165" fontId="6" fillId="0" borderId="2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3" xfId="1" applyNumberFormat="1" applyFont="1" applyFill="1" applyBorder="1" applyAlignment="1">
      <alignment horizontal="right" vertical="center" wrapText="1"/>
    </xf>
    <xf numFmtId="165" fontId="8" fillId="0" borderId="3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/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5" fillId="0" borderId="3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vertical="center" wrapText="1"/>
    </xf>
    <xf numFmtId="165" fontId="8" fillId="0" borderId="0" xfId="1" applyNumberFormat="1" applyFont="1" applyAlignment="1">
      <alignment vertical="center" wrapText="1"/>
    </xf>
    <xf numFmtId="165" fontId="4" fillId="0" borderId="2" xfId="1" applyNumberFormat="1" applyFont="1" applyBorder="1" applyAlignment="1">
      <alignment vertical="center" wrapText="1"/>
    </xf>
    <xf numFmtId="165" fontId="8" fillId="0" borderId="2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5" fontId="8" fillId="0" borderId="3" xfId="1" applyNumberFormat="1" applyFont="1" applyBorder="1" applyAlignment="1">
      <alignment vertical="center" wrapText="1"/>
    </xf>
    <xf numFmtId="165" fontId="5" fillId="0" borderId="5" xfId="1" applyNumberFormat="1" applyFont="1" applyBorder="1" applyAlignment="1">
      <alignment vertical="center"/>
    </xf>
    <xf numFmtId="165" fontId="6" fillId="0" borderId="0" xfId="1" applyNumberFormat="1" applyFont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1"/>
  <sheetViews>
    <sheetView tabSelected="1" workbookViewId="0">
      <selection activeCell="F47" sqref="F47"/>
    </sheetView>
  </sheetViews>
  <sheetFormatPr defaultRowHeight="15" x14ac:dyDescent="0.25"/>
  <cols>
    <col min="1" max="1" width="66.140625" style="1" bestFit="1" customWidth="1"/>
    <col min="2" max="3" width="17.7109375" style="50" customWidth="1"/>
    <col min="4" max="16384" width="9.140625" style="1"/>
  </cols>
  <sheetData>
    <row r="3" spans="1:3" x14ac:dyDescent="0.25">
      <c r="A3" s="38" t="s">
        <v>38</v>
      </c>
      <c r="B3" s="51" t="s">
        <v>62</v>
      </c>
      <c r="C3" s="52" t="s">
        <v>63</v>
      </c>
    </row>
    <row r="4" spans="1:3" ht="15.75" thickBot="1" x14ac:dyDescent="0.3">
      <c r="A4" s="40"/>
      <c r="B4" s="53" t="s">
        <v>39</v>
      </c>
      <c r="C4" s="54" t="s">
        <v>40</v>
      </c>
    </row>
    <row r="5" spans="1:3" x14ac:dyDescent="0.25">
      <c r="A5" s="39" t="s">
        <v>27</v>
      </c>
      <c r="B5" s="55"/>
      <c r="C5" s="56"/>
    </row>
    <row r="6" spans="1:3" x14ac:dyDescent="0.25">
      <c r="A6" s="39" t="s">
        <v>0</v>
      </c>
      <c r="B6" s="51"/>
      <c r="C6" s="56"/>
    </row>
    <row r="7" spans="1:3" x14ac:dyDescent="0.25">
      <c r="A7" s="39" t="s">
        <v>1</v>
      </c>
      <c r="B7" s="51"/>
      <c r="C7" s="56"/>
    </row>
    <row r="8" spans="1:3" x14ac:dyDescent="0.25">
      <c r="A8" s="42" t="s">
        <v>2</v>
      </c>
      <c r="B8" s="57">
        <v>270343545</v>
      </c>
      <c r="C8" s="56">
        <v>267511364</v>
      </c>
    </row>
    <row r="9" spans="1:3" x14ac:dyDescent="0.25">
      <c r="A9" s="42" t="s">
        <v>4</v>
      </c>
      <c r="B9" s="57">
        <v>380697</v>
      </c>
      <c r="C9" s="56">
        <v>508693</v>
      </c>
    </row>
    <row r="10" spans="1:3" x14ac:dyDescent="0.25">
      <c r="A10" s="42" t="s">
        <v>41</v>
      </c>
      <c r="B10" s="57">
        <v>558903</v>
      </c>
      <c r="C10" s="56">
        <v>518245</v>
      </c>
    </row>
    <row r="11" spans="1:3" x14ac:dyDescent="0.25">
      <c r="A11" s="42" t="s">
        <v>42</v>
      </c>
      <c r="B11" s="57">
        <v>3470</v>
      </c>
      <c r="C11" s="56">
        <v>413254</v>
      </c>
    </row>
    <row r="12" spans="1:3" x14ac:dyDescent="0.25">
      <c r="A12" s="42" t="s">
        <v>43</v>
      </c>
      <c r="B12" s="57">
        <v>10516</v>
      </c>
      <c r="C12" s="56">
        <v>11831</v>
      </c>
    </row>
    <row r="13" spans="1:3" x14ac:dyDescent="0.25">
      <c r="A13" s="42" t="s">
        <v>44</v>
      </c>
      <c r="B13" s="57">
        <v>323041</v>
      </c>
      <c r="C13" s="56">
        <v>394574</v>
      </c>
    </row>
    <row r="14" spans="1:3" x14ac:dyDescent="0.25">
      <c r="A14" s="42" t="s">
        <v>3</v>
      </c>
      <c r="B14" s="57">
        <v>31413</v>
      </c>
      <c r="C14" s="56">
        <v>32383</v>
      </c>
    </row>
    <row r="15" spans="1:3" x14ac:dyDescent="0.25">
      <c r="A15" s="42" t="s">
        <v>6</v>
      </c>
      <c r="B15" s="57">
        <v>3433579</v>
      </c>
      <c r="C15" s="56">
        <v>4399649</v>
      </c>
    </row>
    <row r="16" spans="1:3" x14ac:dyDescent="0.25">
      <c r="A16" s="42" t="s">
        <v>7</v>
      </c>
      <c r="B16" s="57">
        <v>2863</v>
      </c>
      <c r="C16" s="56">
        <v>3021</v>
      </c>
    </row>
    <row r="17" spans="1:3" ht="15.75" thickBot="1" x14ac:dyDescent="0.3">
      <c r="A17" s="42" t="s">
        <v>5</v>
      </c>
      <c r="B17" s="57">
        <v>1092209</v>
      </c>
      <c r="C17" s="56">
        <v>1183708</v>
      </c>
    </row>
    <row r="18" spans="1:3" ht="15.75" thickBot="1" x14ac:dyDescent="0.3">
      <c r="A18" s="43"/>
      <c r="B18" s="58">
        <f>SUM(B8:B17)</f>
        <v>276180236</v>
      </c>
      <c r="C18" s="70">
        <f>SUM(C8:C17)</f>
        <v>274976722</v>
      </c>
    </row>
    <row r="19" spans="1:3" x14ac:dyDescent="0.25">
      <c r="A19" s="42" t="s">
        <v>27</v>
      </c>
      <c r="B19" s="55"/>
      <c r="C19" s="56"/>
    </row>
    <row r="20" spans="1:3" x14ac:dyDescent="0.25">
      <c r="A20" s="39" t="s">
        <v>45</v>
      </c>
      <c r="B20" s="55"/>
      <c r="C20" s="56"/>
    </row>
    <row r="21" spans="1:3" x14ac:dyDescent="0.25">
      <c r="A21" s="44" t="s">
        <v>8</v>
      </c>
      <c r="B21" s="57">
        <v>1229008</v>
      </c>
      <c r="C21" s="56">
        <v>1123562</v>
      </c>
    </row>
    <row r="22" spans="1:3" x14ac:dyDescent="0.25">
      <c r="A22" s="44" t="s">
        <v>9</v>
      </c>
      <c r="B22" s="57">
        <v>18756248</v>
      </c>
      <c r="C22" s="56">
        <v>40328308</v>
      </c>
    </row>
    <row r="23" spans="1:3" x14ac:dyDescent="0.25">
      <c r="A23" s="42" t="s">
        <v>10</v>
      </c>
      <c r="B23" s="57">
        <v>556521</v>
      </c>
      <c r="C23" s="56">
        <v>534119</v>
      </c>
    </row>
    <row r="24" spans="1:3" x14ac:dyDescent="0.25">
      <c r="A24" s="44" t="s">
        <v>46</v>
      </c>
      <c r="B24" s="57">
        <v>702814</v>
      </c>
      <c r="C24" s="56">
        <v>3059718</v>
      </c>
    </row>
    <row r="25" spans="1:3" x14ac:dyDescent="0.25">
      <c r="A25" s="44" t="s">
        <v>11</v>
      </c>
      <c r="B25" s="57">
        <v>1031481</v>
      </c>
      <c r="C25" s="56">
        <v>1279568</v>
      </c>
    </row>
    <row r="26" spans="1:3" x14ac:dyDescent="0.25">
      <c r="A26" s="44" t="s">
        <v>47</v>
      </c>
      <c r="B26" s="57">
        <v>356167</v>
      </c>
      <c r="C26" s="56">
        <v>328915</v>
      </c>
    </row>
    <row r="27" spans="1:3" x14ac:dyDescent="0.25">
      <c r="A27" s="44" t="s">
        <v>12</v>
      </c>
      <c r="B27" s="57">
        <v>6988</v>
      </c>
      <c r="C27" s="56">
        <v>55560</v>
      </c>
    </row>
    <row r="28" spans="1:3" ht="15.75" thickBot="1" x14ac:dyDescent="0.3">
      <c r="A28" s="45" t="s">
        <v>13</v>
      </c>
      <c r="B28" s="59">
        <v>36851812</v>
      </c>
      <c r="C28" s="60">
        <v>13616596</v>
      </c>
    </row>
    <row r="29" spans="1:3" ht="15.75" thickBot="1" x14ac:dyDescent="0.3">
      <c r="A29" s="45"/>
      <c r="B29" s="59">
        <f>SUM(B21:B28)</f>
        <v>59491039</v>
      </c>
      <c r="C29" s="71">
        <f>SUM(C21:C28)</f>
        <v>60326346</v>
      </c>
    </row>
    <row r="30" spans="1:3" ht="15.75" thickBot="1" x14ac:dyDescent="0.3">
      <c r="A30" s="46" t="s">
        <v>48</v>
      </c>
      <c r="B30" s="61">
        <f>B29+B18</f>
        <v>335671275</v>
      </c>
      <c r="C30" s="72">
        <f>C29+C18</f>
        <v>335303068</v>
      </c>
    </row>
    <row r="31" spans="1:3" ht="15.75" thickTop="1" x14ac:dyDescent="0.25">
      <c r="A31" s="39" t="s">
        <v>27</v>
      </c>
      <c r="B31" s="55"/>
      <c r="C31" s="56"/>
    </row>
    <row r="32" spans="1:3" x14ac:dyDescent="0.25">
      <c r="A32" s="39" t="s">
        <v>14</v>
      </c>
      <c r="B32" s="55"/>
      <c r="C32" s="56"/>
    </row>
    <row r="33" spans="1:3" x14ac:dyDescent="0.25">
      <c r="A33" s="39" t="s">
        <v>15</v>
      </c>
      <c r="B33" s="55"/>
      <c r="C33" s="56"/>
    </row>
    <row r="34" spans="1:3" x14ac:dyDescent="0.25">
      <c r="A34" s="42" t="s">
        <v>16</v>
      </c>
      <c r="B34" s="57">
        <v>118146432</v>
      </c>
      <c r="C34" s="56">
        <v>118146432</v>
      </c>
    </row>
    <row r="35" spans="1:3" ht="15.75" thickBot="1" x14ac:dyDescent="0.3">
      <c r="A35" s="47" t="s">
        <v>35</v>
      </c>
      <c r="B35" s="59">
        <v>51813894</v>
      </c>
      <c r="C35" s="60">
        <v>40882181</v>
      </c>
    </row>
    <row r="36" spans="1:3" ht="15.75" thickBot="1" x14ac:dyDescent="0.3">
      <c r="A36" s="41" t="s">
        <v>49</v>
      </c>
      <c r="B36" s="59">
        <f>SUM(B34:B35)</f>
        <v>169960326</v>
      </c>
      <c r="C36" s="71">
        <f>SUM(C34:C35)</f>
        <v>159028613</v>
      </c>
    </row>
    <row r="37" spans="1:3" x14ac:dyDescent="0.25">
      <c r="A37" s="39" t="s">
        <v>27</v>
      </c>
      <c r="B37" s="55"/>
      <c r="C37" s="56"/>
    </row>
    <row r="38" spans="1:3" x14ac:dyDescent="0.25">
      <c r="A38" s="39" t="s">
        <v>17</v>
      </c>
      <c r="B38" s="55"/>
      <c r="C38" s="56"/>
    </row>
    <row r="39" spans="1:3" x14ac:dyDescent="0.25">
      <c r="A39" s="42" t="s">
        <v>50</v>
      </c>
      <c r="B39" s="57">
        <v>70764860</v>
      </c>
      <c r="C39" s="56">
        <v>59919674</v>
      </c>
    </row>
    <row r="40" spans="1:3" x14ac:dyDescent="0.25">
      <c r="A40" s="42" t="s">
        <v>18</v>
      </c>
      <c r="B40" s="57">
        <v>12215189</v>
      </c>
      <c r="C40" s="56">
        <v>12081810</v>
      </c>
    </row>
    <row r="41" spans="1:3" x14ac:dyDescent="0.25">
      <c r="A41" s="42" t="s">
        <v>51</v>
      </c>
      <c r="B41" s="57">
        <v>1280545</v>
      </c>
      <c r="C41" s="56">
        <v>1237201</v>
      </c>
    </row>
    <row r="42" spans="1:3" x14ac:dyDescent="0.25">
      <c r="A42" s="42" t="s">
        <v>22</v>
      </c>
      <c r="B42" s="57">
        <v>8127726</v>
      </c>
      <c r="C42" s="56">
        <v>8192624</v>
      </c>
    </row>
    <row r="43" spans="1:3" ht="15.75" thickBot="1" x14ac:dyDescent="0.3">
      <c r="A43" s="42" t="s">
        <v>19</v>
      </c>
      <c r="B43" s="63">
        <v>0</v>
      </c>
      <c r="C43" s="56">
        <v>18866</v>
      </c>
    </row>
    <row r="44" spans="1:3" ht="15.75" thickBot="1" x14ac:dyDescent="0.3">
      <c r="A44" s="48"/>
      <c r="B44" s="58">
        <f>SUM(B39:B43)</f>
        <v>92388320</v>
      </c>
      <c r="C44" s="70">
        <f>SUM(C39:C43)</f>
        <v>81450175</v>
      </c>
    </row>
    <row r="45" spans="1:3" x14ac:dyDescent="0.25">
      <c r="A45" s="49"/>
    </row>
    <row r="46" spans="1:3" x14ac:dyDescent="0.25">
      <c r="A46" s="39" t="s">
        <v>20</v>
      </c>
      <c r="B46" s="56"/>
      <c r="C46" s="56"/>
    </row>
    <row r="47" spans="1:3" x14ac:dyDescent="0.25">
      <c r="A47" s="42" t="s">
        <v>52</v>
      </c>
      <c r="B47" s="64">
        <v>11848570</v>
      </c>
      <c r="C47" s="56">
        <v>7323773</v>
      </c>
    </row>
    <row r="48" spans="1:3" x14ac:dyDescent="0.25">
      <c r="A48" s="42" t="s">
        <v>18</v>
      </c>
      <c r="B48" s="64">
        <v>12486969</v>
      </c>
      <c r="C48" s="56">
        <v>12888889</v>
      </c>
    </row>
    <row r="49" spans="1:3" x14ac:dyDescent="0.25">
      <c r="A49" s="42" t="s">
        <v>21</v>
      </c>
      <c r="B49" s="64">
        <v>17733279</v>
      </c>
      <c r="C49" s="56">
        <v>38579218</v>
      </c>
    </row>
    <row r="50" spans="1:3" x14ac:dyDescent="0.25">
      <c r="A50" s="42" t="s">
        <v>53</v>
      </c>
      <c r="B50" s="64">
        <v>4326585</v>
      </c>
      <c r="C50" s="56">
        <v>3895798</v>
      </c>
    </row>
    <row r="51" spans="1:3" x14ac:dyDescent="0.25">
      <c r="A51" s="42" t="s">
        <v>54</v>
      </c>
      <c r="B51" s="64">
        <v>129</v>
      </c>
      <c r="C51" s="56">
        <v>49351</v>
      </c>
    </row>
    <row r="52" spans="1:3" x14ac:dyDescent="0.25">
      <c r="A52" s="42" t="s">
        <v>55</v>
      </c>
      <c r="B52" s="64">
        <v>431401</v>
      </c>
      <c r="C52" s="56">
        <v>424285</v>
      </c>
    </row>
    <row r="53" spans="1:3" x14ac:dyDescent="0.25">
      <c r="A53" s="42" t="s">
        <v>56</v>
      </c>
      <c r="B53" s="64">
        <v>24930859</v>
      </c>
      <c r="C53" s="56">
        <v>24291288</v>
      </c>
    </row>
    <row r="54" spans="1:3" x14ac:dyDescent="0.25">
      <c r="A54" s="42" t="s">
        <v>57</v>
      </c>
      <c r="B54" s="65">
        <v>0</v>
      </c>
      <c r="C54" s="56">
        <v>5174799</v>
      </c>
    </row>
    <row r="55" spans="1:3" ht="15.75" thickBot="1" x14ac:dyDescent="0.3">
      <c r="A55" s="42" t="s">
        <v>58</v>
      </c>
      <c r="B55" s="64">
        <v>1564837</v>
      </c>
      <c r="C55" s="56">
        <v>2196879</v>
      </c>
    </row>
    <row r="56" spans="1:3" ht="15.75" thickBot="1" x14ac:dyDescent="0.3">
      <c r="A56" s="48"/>
      <c r="B56" s="66">
        <f>SUM(B47:B55)</f>
        <v>73322629</v>
      </c>
      <c r="C56" s="73">
        <f>SUM(C47:C55)</f>
        <v>94824280</v>
      </c>
    </row>
    <row r="57" spans="1:3" ht="15.75" thickBot="1" x14ac:dyDescent="0.3">
      <c r="A57" s="41" t="s">
        <v>23</v>
      </c>
      <c r="B57" s="67">
        <f>B56+OLE_LINK4</f>
        <v>165710949</v>
      </c>
      <c r="C57" s="60">
        <f>OLE_LINK7+C44</f>
        <v>176274455</v>
      </c>
    </row>
    <row r="58" spans="1:3" ht="15.75" thickBot="1" x14ac:dyDescent="0.3">
      <c r="A58" s="46" t="s">
        <v>24</v>
      </c>
      <c r="B58" s="68">
        <f>B57+OLE_LINK5</f>
        <v>335671275</v>
      </c>
      <c r="C58" s="62">
        <f>OLE_LINK3+C36</f>
        <v>335303068</v>
      </c>
    </row>
    <row r="59" spans="1:3" ht="15.75" thickTop="1" x14ac:dyDescent="0.25">
      <c r="A59" s="39" t="s">
        <v>27</v>
      </c>
      <c r="B59" s="52"/>
      <c r="C59" s="52"/>
    </row>
    <row r="60" spans="1:3" ht="15.75" thickBot="1" x14ac:dyDescent="0.3">
      <c r="A60" s="46" t="s">
        <v>59</v>
      </c>
      <c r="B60" s="68" t="s">
        <v>60</v>
      </c>
      <c r="C60" s="69" t="s">
        <v>61</v>
      </c>
    </row>
    <row r="61" spans="1:3" ht="15.75" thickTop="1" x14ac:dyDescent="0.25">
      <c r="A61" s="49"/>
      <c r="B61" s="74">
        <f>B58-OLE_LINK26</f>
        <v>0</v>
      </c>
      <c r="C61" s="74">
        <f>C58-C30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24" sqref="A24"/>
    </sheetView>
  </sheetViews>
  <sheetFormatPr defaultRowHeight="15" x14ac:dyDescent="0.25"/>
  <cols>
    <col min="1" max="1" width="68.42578125" customWidth="1"/>
    <col min="2" max="2" width="15" style="28" customWidth="1"/>
    <col min="3" max="3" width="15" style="28" bestFit="1" customWidth="1"/>
    <col min="4" max="5" width="16" style="28" bestFit="1" customWidth="1"/>
  </cols>
  <sheetData>
    <row r="1" spans="1:5" x14ac:dyDescent="0.25">
      <c r="A1" s="18"/>
      <c r="B1" s="97" t="s">
        <v>74</v>
      </c>
      <c r="C1" s="97"/>
      <c r="D1" s="97" t="s">
        <v>75</v>
      </c>
      <c r="E1" s="97"/>
    </row>
    <row r="2" spans="1:5" ht="15.75" thickBot="1" x14ac:dyDescent="0.3">
      <c r="A2" s="18"/>
      <c r="B2" s="98"/>
      <c r="C2" s="98"/>
      <c r="D2" s="98"/>
      <c r="E2" s="98"/>
    </row>
    <row r="3" spans="1:5" ht="15.75" thickBot="1" x14ac:dyDescent="0.3">
      <c r="A3" s="37" t="s">
        <v>38</v>
      </c>
      <c r="B3" s="14">
        <v>2018</v>
      </c>
      <c r="C3" s="10">
        <v>2017</v>
      </c>
      <c r="D3" s="14">
        <v>2018</v>
      </c>
      <c r="E3" s="10">
        <v>2017</v>
      </c>
    </row>
    <row r="4" spans="1:5" x14ac:dyDescent="0.25">
      <c r="A4" s="5" t="s">
        <v>27</v>
      </c>
      <c r="B4" s="77"/>
      <c r="C4" s="77"/>
      <c r="D4" s="77"/>
      <c r="E4" s="12"/>
    </row>
    <row r="5" spans="1:5" x14ac:dyDescent="0.25">
      <c r="A5" s="3" t="s">
        <v>64</v>
      </c>
      <c r="B5" s="26">
        <v>37951143</v>
      </c>
      <c r="C5" s="78">
        <v>33773066</v>
      </c>
      <c r="D5" s="8">
        <v>131622198</v>
      </c>
      <c r="E5" s="78">
        <v>115688534</v>
      </c>
    </row>
    <row r="6" spans="1:5" ht="15.75" thickBot="1" x14ac:dyDescent="0.3">
      <c r="A6" s="4" t="s">
        <v>25</v>
      </c>
      <c r="B6" s="26">
        <v>-37586458</v>
      </c>
      <c r="C6" s="78">
        <v>-31159532</v>
      </c>
      <c r="D6" s="8">
        <v>-116984655</v>
      </c>
      <c r="E6" s="29">
        <v>-99108282</v>
      </c>
    </row>
    <row r="7" spans="1:5" x14ac:dyDescent="0.25">
      <c r="A7" s="6" t="s">
        <v>26</v>
      </c>
      <c r="B7" s="11">
        <f>SUM(B5:B6)</f>
        <v>364685</v>
      </c>
      <c r="C7" s="13">
        <f t="shared" ref="C7:E7" si="0">SUM(C5:C6)</f>
        <v>2613534</v>
      </c>
      <c r="D7" s="11">
        <f t="shared" si="0"/>
        <v>14637543</v>
      </c>
      <c r="E7" s="13">
        <f t="shared" si="0"/>
        <v>16580252</v>
      </c>
    </row>
    <row r="8" spans="1:5" x14ac:dyDescent="0.25">
      <c r="A8" s="5" t="s">
        <v>27</v>
      </c>
      <c r="B8" s="26"/>
      <c r="C8" s="12"/>
      <c r="D8" s="26"/>
      <c r="E8" s="12"/>
    </row>
    <row r="9" spans="1:5" x14ac:dyDescent="0.25">
      <c r="A9" s="3" t="s">
        <v>28</v>
      </c>
      <c r="B9" s="26">
        <v>-1217797</v>
      </c>
      <c r="C9" s="78">
        <v>-2245681</v>
      </c>
      <c r="D9" s="8">
        <v>-2290559</v>
      </c>
      <c r="E9" s="12">
        <v>-3081983</v>
      </c>
    </row>
    <row r="10" spans="1:5" x14ac:dyDescent="0.25">
      <c r="A10" s="3" t="s">
        <v>65</v>
      </c>
      <c r="B10" s="26">
        <v>-307421</v>
      </c>
      <c r="C10" s="78">
        <v>0</v>
      </c>
      <c r="D10" s="8">
        <v>-923851</v>
      </c>
      <c r="E10" s="12">
        <v>0</v>
      </c>
    </row>
    <row r="11" spans="1:5" x14ac:dyDescent="0.25">
      <c r="A11" s="3" t="s">
        <v>66</v>
      </c>
      <c r="B11" s="26">
        <v>878615</v>
      </c>
      <c r="C11" s="78">
        <v>664965</v>
      </c>
      <c r="D11" s="8">
        <v>1477369</v>
      </c>
      <c r="E11" s="78">
        <v>1374186</v>
      </c>
    </row>
    <row r="12" spans="1:5" ht="15.75" thickBot="1" x14ac:dyDescent="0.3">
      <c r="A12" s="3" t="s">
        <v>29</v>
      </c>
      <c r="B12" s="26">
        <v>-558504</v>
      </c>
      <c r="C12" s="78">
        <v>-415073</v>
      </c>
      <c r="D12" s="8">
        <v>-989249</v>
      </c>
      <c r="E12" s="78">
        <v>-744460</v>
      </c>
    </row>
    <row r="13" spans="1:5" x14ac:dyDescent="0.25">
      <c r="A13" s="76" t="s">
        <v>67</v>
      </c>
      <c r="B13" s="11">
        <f>SUM(B7:B12)</f>
        <v>-840422</v>
      </c>
      <c r="C13" s="13">
        <f t="shared" ref="C13:E13" si="1">SUM(C7:C12)</f>
        <v>617745</v>
      </c>
      <c r="D13" s="11">
        <f t="shared" si="1"/>
        <v>11911253</v>
      </c>
      <c r="E13" s="13">
        <f t="shared" si="1"/>
        <v>14127995</v>
      </c>
    </row>
    <row r="14" spans="1:5" x14ac:dyDescent="0.25">
      <c r="A14" s="5" t="s">
        <v>27</v>
      </c>
      <c r="B14" s="26"/>
      <c r="C14" s="12"/>
      <c r="D14" s="26"/>
      <c r="E14" s="12"/>
    </row>
    <row r="15" spans="1:5" x14ac:dyDescent="0.25">
      <c r="A15" s="5" t="s">
        <v>68</v>
      </c>
      <c r="B15" s="26">
        <v>1</v>
      </c>
      <c r="C15" s="78">
        <v>748</v>
      </c>
      <c r="D15" s="8">
        <v>-114</v>
      </c>
      <c r="E15" s="78">
        <v>-2385</v>
      </c>
    </row>
    <row r="16" spans="1:5" x14ac:dyDescent="0.25">
      <c r="A16" s="3" t="s">
        <v>69</v>
      </c>
      <c r="B16" s="26">
        <v>615525</v>
      </c>
      <c r="C16" s="78">
        <v>255483</v>
      </c>
      <c r="D16" s="8">
        <v>1054950</v>
      </c>
      <c r="E16" s="78">
        <v>591761</v>
      </c>
    </row>
    <row r="17" spans="1:5" ht="15.75" thickBot="1" x14ac:dyDescent="0.3">
      <c r="A17" s="3" t="s">
        <v>30</v>
      </c>
      <c r="B17" s="26">
        <v>-2577541</v>
      </c>
      <c r="C17" s="78">
        <v>-1597730</v>
      </c>
      <c r="D17" s="8">
        <v>-4778779</v>
      </c>
      <c r="E17" s="78">
        <v>-3046356</v>
      </c>
    </row>
    <row r="18" spans="1:5" x14ac:dyDescent="0.25">
      <c r="A18" s="76" t="s">
        <v>70</v>
      </c>
      <c r="B18" s="11">
        <f>SUM(B13:B17)</f>
        <v>-2802437</v>
      </c>
      <c r="C18" s="13">
        <f t="shared" ref="C18:E18" si="2">SUM(C13:C17)</f>
        <v>-723754</v>
      </c>
      <c r="D18" s="11">
        <f t="shared" si="2"/>
        <v>8187310</v>
      </c>
      <c r="E18" s="13">
        <f t="shared" si="2"/>
        <v>11671015</v>
      </c>
    </row>
    <row r="19" spans="1:5" x14ac:dyDescent="0.25">
      <c r="A19" s="5" t="s">
        <v>27</v>
      </c>
      <c r="B19" s="26"/>
      <c r="C19" s="12"/>
      <c r="D19" s="26"/>
      <c r="E19" s="12"/>
    </row>
    <row r="20" spans="1:5" ht="15.75" thickBot="1" x14ac:dyDescent="0.3">
      <c r="A20" s="4" t="s">
        <v>71</v>
      </c>
      <c r="B20" s="25">
        <v>637350</v>
      </c>
      <c r="C20" s="29">
        <v>408453</v>
      </c>
      <c r="D20" s="14">
        <v>-2093545</v>
      </c>
      <c r="E20" s="23">
        <v>-2226920</v>
      </c>
    </row>
    <row r="21" spans="1:5" ht="15.75" thickBot="1" x14ac:dyDescent="0.3">
      <c r="A21" s="2" t="s">
        <v>72</v>
      </c>
      <c r="B21" s="14">
        <f>SUM(B18:B20)</f>
        <v>-2165087</v>
      </c>
      <c r="C21" s="10">
        <f t="shared" ref="C21:E21" si="3">SUM(C18:C20)</f>
        <v>-315301</v>
      </c>
      <c r="D21" s="14">
        <f t="shared" si="3"/>
        <v>6093765</v>
      </c>
      <c r="E21" s="10">
        <f t="shared" si="3"/>
        <v>9444095</v>
      </c>
    </row>
    <row r="22" spans="1:5" ht="15.75" thickBot="1" x14ac:dyDescent="0.3">
      <c r="A22" s="16" t="s">
        <v>73</v>
      </c>
      <c r="B22" s="15">
        <f>B21</f>
        <v>-2165087</v>
      </c>
      <c r="C22" s="80">
        <f t="shared" ref="C22:E22" si="4">C21</f>
        <v>-315301</v>
      </c>
      <c r="D22" s="15">
        <f t="shared" si="4"/>
        <v>6093765</v>
      </c>
      <c r="E22" s="80">
        <f t="shared" si="4"/>
        <v>9444095</v>
      </c>
    </row>
    <row r="23" spans="1:5" ht="15.75" thickTop="1" x14ac:dyDescent="0.25"/>
  </sheetData>
  <mergeCells count="2">
    <mergeCell ref="B1:C2"/>
    <mergeCell ref="D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36" sqref="B36"/>
    </sheetView>
  </sheetViews>
  <sheetFormatPr defaultRowHeight="15" x14ac:dyDescent="0.25"/>
  <cols>
    <col min="1" max="1" width="81" customWidth="1"/>
    <col min="2" max="2" width="16.85546875" style="19" customWidth="1"/>
    <col min="3" max="3" width="16.85546875" style="28" customWidth="1"/>
  </cols>
  <sheetData>
    <row r="1" spans="1:3" ht="15.75" x14ac:dyDescent="0.25">
      <c r="A1" s="33"/>
      <c r="B1" s="99" t="s">
        <v>75</v>
      </c>
      <c r="C1" s="99"/>
    </row>
    <row r="2" spans="1:3" ht="15.75" thickBot="1" x14ac:dyDescent="0.3">
      <c r="A2" s="81" t="s">
        <v>38</v>
      </c>
      <c r="B2" s="86">
        <v>2018</v>
      </c>
      <c r="C2" s="87" t="s">
        <v>76</v>
      </c>
    </row>
    <row r="3" spans="1:3" x14ac:dyDescent="0.25">
      <c r="A3" s="82" t="s">
        <v>27</v>
      </c>
      <c r="B3" s="88"/>
      <c r="C3" s="89"/>
    </row>
    <row r="4" spans="1:3" x14ac:dyDescent="0.25">
      <c r="A4" s="35" t="s">
        <v>77</v>
      </c>
      <c r="B4" s="88"/>
      <c r="C4" s="89"/>
    </row>
    <row r="5" spans="1:3" x14ac:dyDescent="0.25">
      <c r="A5" s="34" t="s">
        <v>78</v>
      </c>
      <c r="B5" s="88">
        <v>170619183</v>
      </c>
      <c r="C5" s="89">
        <v>137748266</v>
      </c>
    </row>
    <row r="6" spans="1:3" x14ac:dyDescent="0.25">
      <c r="A6" s="34" t="s">
        <v>79</v>
      </c>
      <c r="B6" s="88">
        <v>-143624167</v>
      </c>
      <c r="C6" s="89">
        <v>-136964485</v>
      </c>
    </row>
    <row r="7" spans="1:3" x14ac:dyDescent="0.25">
      <c r="A7" s="34" t="s">
        <v>80</v>
      </c>
      <c r="B7" s="88">
        <v>-2474182</v>
      </c>
      <c r="C7" s="89">
        <v>-2036035</v>
      </c>
    </row>
    <row r="8" spans="1:3" x14ac:dyDescent="0.25">
      <c r="A8" s="34" t="s">
        <v>81</v>
      </c>
      <c r="B8" s="88">
        <v>-3033918</v>
      </c>
      <c r="C8" s="89">
        <v>-2564243</v>
      </c>
    </row>
    <row r="9" spans="1:3" x14ac:dyDescent="0.25">
      <c r="A9" s="34" t="s">
        <v>32</v>
      </c>
      <c r="B9" s="88">
        <v>19</v>
      </c>
      <c r="C9" s="89">
        <v>113618</v>
      </c>
    </row>
    <row r="10" spans="1:3" x14ac:dyDescent="0.25">
      <c r="A10" s="34" t="s">
        <v>82</v>
      </c>
      <c r="B10" s="88">
        <v>-666297</v>
      </c>
      <c r="C10" s="89">
        <v>-1277510</v>
      </c>
    </row>
    <row r="11" spans="1:3" x14ac:dyDescent="0.25">
      <c r="A11" s="34" t="s">
        <v>83</v>
      </c>
      <c r="B11" s="88">
        <v>-4696036</v>
      </c>
      <c r="C11" s="89">
        <v>-3213490</v>
      </c>
    </row>
    <row r="12" spans="1:3" ht="15.75" thickBot="1" x14ac:dyDescent="0.3">
      <c r="A12" s="34" t="s">
        <v>84</v>
      </c>
      <c r="B12" s="88">
        <v>850073</v>
      </c>
      <c r="C12" s="89">
        <v>507316</v>
      </c>
    </row>
    <row r="13" spans="1:3" ht="15.75" thickBot="1" x14ac:dyDescent="0.3">
      <c r="A13" s="83" t="s">
        <v>85</v>
      </c>
      <c r="B13" s="90">
        <f>SUM(B5:B12)</f>
        <v>16974675</v>
      </c>
      <c r="C13" s="91">
        <f>SUM(C5:C12)</f>
        <v>-7686563</v>
      </c>
    </row>
    <row r="14" spans="1:3" x14ac:dyDescent="0.25">
      <c r="A14" s="34" t="s">
        <v>27</v>
      </c>
      <c r="B14" s="88"/>
      <c r="C14" s="89"/>
    </row>
    <row r="15" spans="1:3" x14ac:dyDescent="0.25">
      <c r="A15" s="35" t="s">
        <v>86</v>
      </c>
      <c r="B15" s="88"/>
      <c r="C15" s="89"/>
    </row>
    <row r="16" spans="1:3" x14ac:dyDescent="0.25">
      <c r="A16" s="34" t="s">
        <v>87</v>
      </c>
      <c r="B16" s="88">
        <v>0</v>
      </c>
      <c r="C16" s="89">
        <v>-112341</v>
      </c>
    </row>
    <row r="17" spans="1:3" x14ac:dyDescent="0.25">
      <c r="A17" s="34" t="s">
        <v>88</v>
      </c>
      <c r="B17" s="88">
        <v>141500</v>
      </c>
      <c r="C17" s="89">
        <v>26237</v>
      </c>
    </row>
    <row r="18" spans="1:3" x14ac:dyDescent="0.25">
      <c r="A18" s="34" t="s">
        <v>33</v>
      </c>
      <c r="B18" s="88">
        <v>-3723134</v>
      </c>
      <c r="C18" s="89">
        <v>-10576828</v>
      </c>
    </row>
    <row r="19" spans="1:3" x14ac:dyDescent="0.25">
      <c r="A19" s="34" t="s">
        <v>31</v>
      </c>
      <c r="B19" s="88">
        <v>2840</v>
      </c>
      <c r="C19" s="89">
        <v>1157</v>
      </c>
    </row>
    <row r="20" spans="1:3" x14ac:dyDescent="0.25">
      <c r="A20" s="34" t="s">
        <v>89</v>
      </c>
      <c r="B20" s="88">
        <v>12443</v>
      </c>
      <c r="C20" s="89">
        <v>0</v>
      </c>
    </row>
    <row r="21" spans="1:3" ht="15.75" thickBot="1" x14ac:dyDescent="0.3">
      <c r="A21" s="34" t="s">
        <v>90</v>
      </c>
      <c r="B21" s="88">
        <v>158</v>
      </c>
      <c r="C21" s="89">
        <v>158</v>
      </c>
    </row>
    <row r="22" spans="1:3" ht="15.75" thickBot="1" x14ac:dyDescent="0.3">
      <c r="A22" s="83" t="s">
        <v>91</v>
      </c>
      <c r="B22" s="90">
        <f>SUM(B16:B21)</f>
        <v>-3566193</v>
      </c>
      <c r="C22" s="91">
        <f>SUM(C16:C21)</f>
        <v>-10661617</v>
      </c>
    </row>
    <row r="23" spans="1:3" x14ac:dyDescent="0.25">
      <c r="A23" s="35" t="s">
        <v>27</v>
      </c>
      <c r="B23" s="88"/>
      <c r="C23" s="89"/>
    </row>
    <row r="24" spans="1:3" x14ac:dyDescent="0.25">
      <c r="A24" s="35" t="s">
        <v>92</v>
      </c>
      <c r="B24" s="88"/>
      <c r="C24" s="89"/>
    </row>
    <row r="25" spans="1:3" x14ac:dyDescent="0.25">
      <c r="A25" s="34" t="s">
        <v>93</v>
      </c>
      <c r="B25" s="88">
        <v>17393640</v>
      </c>
      <c r="C25" s="89">
        <v>6173669</v>
      </c>
    </row>
    <row r="26" spans="1:3" x14ac:dyDescent="0.25">
      <c r="A26" s="34" t="s">
        <v>94</v>
      </c>
      <c r="B26" s="88">
        <v>-2300721</v>
      </c>
      <c r="C26" s="89">
        <v>-1532019</v>
      </c>
    </row>
    <row r="27" spans="1:3" x14ac:dyDescent="0.25">
      <c r="A27" s="34" t="s">
        <v>95</v>
      </c>
      <c r="B27" s="88">
        <v>-5174799</v>
      </c>
      <c r="C27" s="89">
        <v>0</v>
      </c>
    </row>
    <row r="28" spans="1:3" x14ac:dyDescent="0.25">
      <c r="A28" s="34" t="s">
        <v>96</v>
      </c>
      <c r="B28" s="88">
        <v>-91608</v>
      </c>
      <c r="C28" s="89">
        <v>0</v>
      </c>
    </row>
    <row r="29" spans="1:3" ht="15.75" thickBot="1" x14ac:dyDescent="0.3">
      <c r="A29" s="34" t="s">
        <v>97</v>
      </c>
      <c r="B29" s="88">
        <v>0</v>
      </c>
      <c r="C29" s="89">
        <v>13803971</v>
      </c>
    </row>
    <row r="30" spans="1:3" ht="15.75" thickBot="1" x14ac:dyDescent="0.3">
      <c r="A30" s="83" t="s">
        <v>98</v>
      </c>
      <c r="B30" s="90">
        <f>SUM(B25:B29)</f>
        <v>9826512</v>
      </c>
      <c r="C30" s="91">
        <f>SUM(C25:C29)</f>
        <v>18445621</v>
      </c>
    </row>
    <row r="31" spans="1:3" x14ac:dyDescent="0.25">
      <c r="A31" s="35" t="s">
        <v>99</v>
      </c>
      <c r="B31" s="88">
        <f>B30+B22+B13</f>
        <v>23234994</v>
      </c>
      <c r="C31" s="89">
        <f>C30+C22+C13</f>
        <v>97441</v>
      </c>
    </row>
    <row r="32" spans="1:3" x14ac:dyDescent="0.25">
      <c r="A32" s="84" t="s">
        <v>27</v>
      </c>
      <c r="B32" s="88"/>
      <c r="C32" s="89"/>
    </row>
    <row r="33" spans="1:3" x14ac:dyDescent="0.25">
      <c r="A33" s="34" t="s">
        <v>100</v>
      </c>
      <c r="B33" s="88">
        <v>222</v>
      </c>
      <c r="C33" s="89">
        <v>-623</v>
      </c>
    </row>
    <row r="34" spans="1:3" ht="15.75" thickBot="1" x14ac:dyDescent="0.3">
      <c r="A34" s="36" t="s">
        <v>34</v>
      </c>
      <c r="B34" s="92">
        <v>13616596</v>
      </c>
      <c r="C34" s="93">
        <v>3085036</v>
      </c>
    </row>
    <row r="35" spans="1:3" ht="15.75" thickBot="1" x14ac:dyDescent="0.3">
      <c r="A35" s="85" t="s">
        <v>101</v>
      </c>
      <c r="B35" s="94">
        <f>B34+B33+B31</f>
        <v>36851812</v>
      </c>
      <c r="C35" s="95">
        <f>C34+C33+C31</f>
        <v>3181854</v>
      </c>
    </row>
    <row r="36" spans="1:3" ht="15.75" thickTop="1" x14ac:dyDescent="0.25">
      <c r="A36" s="32"/>
      <c r="B36" s="30">
        <f>Баланс!B28-B35</f>
        <v>0</v>
      </c>
    </row>
    <row r="37" spans="1:3" x14ac:dyDescent="0.25">
      <c r="B37" s="20">
        <f>Баланс!C28-B34</f>
        <v>0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6" sqref="B26"/>
    </sheetView>
  </sheetViews>
  <sheetFormatPr defaultRowHeight="15" x14ac:dyDescent="0.25"/>
  <cols>
    <col min="1" max="1" width="52.5703125" bestFit="1" customWidth="1"/>
    <col min="2" max="4" width="28.28515625" customWidth="1"/>
    <col min="5" max="5" width="10" bestFit="1" customWidth="1"/>
  </cols>
  <sheetData>
    <row r="1" spans="1:5" x14ac:dyDescent="0.25">
      <c r="A1" s="33" t="s">
        <v>38</v>
      </c>
      <c r="B1" s="75" t="s">
        <v>16</v>
      </c>
      <c r="C1" s="75" t="s">
        <v>35</v>
      </c>
      <c r="D1" s="75" t="s">
        <v>49</v>
      </c>
    </row>
    <row r="2" spans="1:5" x14ac:dyDescent="0.25">
      <c r="A2" s="7" t="s">
        <v>27</v>
      </c>
      <c r="B2" s="7"/>
      <c r="C2" s="7"/>
      <c r="D2" s="7"/>
    </row>
    <row r="3" spans="1:5" ht="15.75" thickBot="1" x14ac:dyDescent="0.3">
      <c r="A3" s="2" t="s">
        <v>102</v>
      </c>
      <c r="B3" s="10">
        <v>118146432</v>
      </c>
      <c r="C3" s="10">
        <v>40882181</v>
      </c>
      <c r="D3" s="10">
        <f>SUM(B3:C3)</f>
        <v>159028613</v>
      </c>
    </row>
    <row r="4" spans="1:5" x14ac:dyDescent="0.25">
      <c r="A4" s="7"/>
      <c r="B4" s="9"/>
      <c r="C4" s="9"/>
      <c r="D4" s="9"/>
    </row>
    <row r="5" spans="1:5" ht="15.75" thickBot="1" x14ac:dyDescent="0.3">
      <c r="A5" s="17" t="s">
        <v>103</v>
      </c>
      <c r="B5" s="22">
        <v>0</v>
      </c>
      <c r="C5" s="10">
        <v>859184</v>
      </c>
      <c r="D5" s="10">
        <f t="shared" ref="D5:D6" si="0">SUM(B5:C5)</f>
        <v>859184</v>
      </c>
    </row>
    <row r="6" spans="1:5" x14ac:dyDescent="0.25">
      <c r="A6" s="7" t="s">
        <v>104</v>
      </c>
      <c r="B6" s="79">
        <f>B3+B5</f>
        <v>118146432</v>
      </c>
      <c r="C6" s="79">
        <f t="shared" ref="C6" si="1">C3+C5</f>
        <v>41741365</v>
      </c>
      <c r="D6" s="79">
        <f t="shared" si="0"/>
        <v>159887797</v>
      </c>
    </row>
    <row r="7" spans="1:5" x14ac:dyDescent="0.25">
      <c r="A7" s="5"/>
      <c r="B7" s="77"/>
      <c r="C7" s="79"/>
      <c r="D7" s="79"/>
    </row>
    <row r="8" spans="1:5" ht="15.75" thickBot="1" x14ac:dyDescent="0.3">
      <c r="A8" s="17" t="s">
        <v>105</v>
      </c>
      <c r="B8" s="24">
        <v>0</v>
      </c>
      <c r="C8" s="14">
        <v>6093765</v>
      </c>
      <c r="D8" s="14">
        <f t="shared" ref="D8:D9" si="2">SUM(B8:C8)</f>
        <v>6093765</v>
      </c>
    </row>
    <row r="9" spans="1:5" ht="15.75" thickBot="1" x14ac:dyDescent="0.3">
      <c r="A9" s="2" t="s">
        <v>106</v>
      </c>
      <c r="B9" s="24">
        <v>0</v>
      </c>
      <c r="C9" s="14">
        <v>6093765</v>
      </c>
      <c r="D9" s="14">
        <f t="shared" si="2"/>
        <v>6093765</v>
      </c>
    </row>
    <row r="10" spans="1:5" x14ac:dyDescent="0.25">
      <c r="A10" s="7" t="s">
        <v>27</v>
      </c>
      <c r="B10" s="77"/>
      <c r="C10" s="77"/>
      <c r="D10" s="77"/>
    </row>
    <row r="11" spans="1:5" ht="15.75" thickBot="1" x14ac:dyDescent="0.3">
      <c r="A11" s="5" t="s">
        <v>107</v>
      </c>
      <c r="B11" s="77">
        <v>0</v>
      </c>
      <c r="C11" s="8">
        <v>3978764</v>
      </c>
      <c r="D11" s="8">
        <f t="shared" ref="D11:D12" si="3">SUM(B11:C11)</f>
        <v>3978764</v>
      </c>
    </row>
    <row r="12" spans="1:5" ht="15.75" thickBot="1" x14ac:dyDescent="0.3">
      <c r="A12" s="21" t="s">
        <v>108</v>
      </c>
      <c r="B12" s="27">
        <f>B6+B9+B11</f>
        <v>118146432</v>
      </c>
      <c r="C12" s="27">
        <f>C6+C9+C11</f>
        <v>51813894</v>
      </c>
      <c r="D12" s="27">
        <f t="shared" si="3"/>
        <v>169960326</v>
      </c>
      <c r="E12" s="31">
        <f>Баланс!OLE_LINK5-D12</f>
        <v>0</v>
      </c>
    </row>
    <row r="13" spans="1:5" ht="15.75" thickTop="1" x14ac:dyDescent="0.25">
      <c r="A13" s="7" t="s">
        <v>27</v>
      </c>
      <c r="B13" s="12"/>
      <c r="C13" s="12"/>
      <c r="D13" s="12"/>
    </row>
    <row r="14" spans="1:5" ht="15.75" thickBot="1" x14ac:dyDescent="0.3">
      <c r="A14" s="2" t="s">
        <v>109</v>
      </c>
      <c r="B14" s="23">
        <v>91374582</v>
      </c>
      <c r="C14" s="23">
        <v>33645405</v>
      </c>
      <c r="D14" s="23">
        <f>SUM(B14:C14)</f>
        <v>125019987</v>
      </c>
    </row>
    <row r="15" spans="1:5" x14ac:dyDescent="0.25">
      <c r="A15" s="5" t="s">
        <v>27</v>
      </c>
      <c r="B15" s="12"/>
      <c r="C15" s="12"/>
      <c r="D15" s="12"/>
    </row>
    <row r="16" spans="1:5" ht="15.75" thickBot="1" x14ac:dyDescent="0.3">
      <c r="A16" s="17" t="s">
        <v>105</v>
      </c>
      <c r="B16" s="23">
        <v>0</v>
      </c>
      <c r="C16" s="29">
        <v>9444095</v>
      </c>
      <c r="D16" s="29">
        <f t="shared" ref="D16:D17" si="4">SUM(B16:C16)</f>
        <v>9444095</v>
      </c>
    </row>
    <row r="17" spans="1:4" ht="15.75" thickBot="1" x14ac:dyDescent="0.3">
      <c r="A17" s="2" t="s">
        <v>106</v>
      </c>
      <c r="B17" s="23">
        <v>0</v>
      </c>
      <c r="C17" s="29">
        <v>9444095</v>
      </c>
      <c r="D17" s="29">
        <f t="shared" si="4"/>
        <v>9444095</v>
      </c>
    </row>
    <row r="18" spans="1:4" x14ac:dyDescent="0.25">
      <c r="A18" s="7" t="s">
        <v>27</v>
      </c>
      <c r="B18" s="12"/>
      <c r="C18" s="12"/>
      <c r="D18" s="12"/>
    </row>
    <row r="19" spans="1:4" x14ac:dyDescent="0.25">
      <c r="A19" s="5" t="s">
        <v>36</v>
      </c>
      <c r="B19" s="12">
        <v>0</v>
      </c>
      <c r="C19" s="78">
        <v>11195635</v>
      </c>
      <c r="D19" s="78">
        <f t="shared" ref="D19:D23" si="5">SUM(B19:C19)</f>
        <v>11195635</v>
      </c>
    </row>
    <row r="20" spans="1:4" x14ac:dyDescent="0.25">
      <c r="A20" s="5" t="s">
        <v>110</v>
      </c>
      <c r="B20" s="12">
        <v>0</v>
      </c>
      <c r="C20" s="78">
        <v>-5174799</v>
      </c>
      <c r="D20" s="78">
        <f t="shared" si="5"/>
        <v>-5174799</v>
      </c>
    </row>
    <row r="21" spans="1:4" x14ac:dyDescent="0.25">
      <c r="A21" s="5" t="s">
        <v>111</v>
      </c>
      <c r="B21" s="78">
        <v>26771850</v>
      </c>
      <c r="C21" s="78">
        <v>-12967879</v>
      </c>
      <c r="D21" s="78">
        <f t="shared" si="5"/>
        <v>13803971</v>
      </c>
    </row>
    <row r="22" spans="1:4" ht="15.75" thickBot="1" x14ac:dyDescent="0.3">
      <c r="A22" s="5" t="s">
        <v>37</v>
      </c>
      <c r="B22" s="12">
        <v>0</v>
      </c>
      <c r="C22" s="78">
        <v>-514</v>
      </c>
      <c r="D22" s="78">
        <f t="shared" si="5"/>
        <v>-514</v>
      </c>
    </row>
    <row r="23" spans="1:4" ht="15.75" thickBot="1" x14ac:dyDescent="0.3">
      <c r="A23" s="21" t="s">
        <v>112</v>
      </c>
      <c r="B23" s="96">
        <f>SUM(B14,B17,B19:B22)</f>
        <v>118146432</v>
      </c>
      <c r="C23" s="96">
        <f>SUM(C14,C17,C19:C22)</f>
        <v>36141943</v>
      </c>
      <c r="D23" s="96">
        <f t="shared" si="5"/>
        <v>154288375</v>
      </c>
    </row>
    <row r="24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Баланс</vt:lpstr>
      <vt:lpstr>ОСД</vt:lpstr>
      <vt:lpstr>ДДС</vt:lpstr>
      <vt:lpstr>Капитал</vt:lpstr>
      <vt:lpstr>Баланс!_Hlk112640012</vt:lpstr>
      <vt:lpstr>Баланс!OLE_LINK1</vt:lpstr>
      <vt:lpstr>Баланс!OLE_LINK2</vt:lpstr>
      <vt:lpstr>Баланс!OLE_LINK26</vt:lpstr>
      <vt:lpstr>Баланс!OLE_LINK3</vt:lpstr>
      <vt:lpstr>Баланс!OLE_LINK4</vt:lpstr>
      <vt:lpstr>Баланс!OLE_LINK5</vt:lpstr>
      <vt:lpstr>Баланс!OLE_LINK7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Olshevskiy Alexandr</dc:creator>
  <cp:lastModifiedBy>Абилхаирова Асель Жолаушыбаевна</cp:lastModifiedBy>
  <dcterms:created xsi:type="dcterms:W3CDTF">2018-04-26T05:03:18Z</dcterms:created>
  <dcterms:modified xsi:type="dcterms:W3CDTF">2018-08-06T05:44:31Z</dcterms:modified>
</cp:coreProperties>
</file>