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tanayeva_23256\Desktop\"/>
    </mc:Choice>
  </mc:AlternateContent>
  <bookViews>
    <workbookView xWindow="0" yWindow="0" windowWidth="28800" windowHeight="12315" activeTab="3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C33" i="6" l="1"/>
  <c r="B44" i="6" l="1"/>
  <c r="J30" i="5"/>
  <c r="I30" i="5"/>
  <c r="H30" i="5"/>
  <c r="G30" i="5"/>
  <c r="F30" i="5"/>
  <c r="E30" i="5"/>
  <c r="D30" i="5"/>
  <c r="C30" i="5"/>
  <c r="J24" i="5"/>
  <c r="I24" i="5"/>
  <c r="J23" i="5"/>
  <c r="J22" i="5"/>
  <c r="J20" i="5"/>
  <c r="I20" i="5"/>
  <c r="H20" i="5"/>
  <c r="G20" i="5"/>
  <c r="F20" i="5"/>
  <c r="E20" i="5"/>
  <c r="D20" i="5"/>
  <c r="C20" i="5"/>
  <c r="J19" i="5"/>
  <c r="J18" i="5"/>
  <c r="J15" i="5"/>
  <c r="J14" i="5"/>
  <c r="J13" i="5"/>
  <c r="J16" i="5" s="1"/>
  <c r="J12" i="5"/>
  <c r="J11" i="5"/>
  <c r="J10" i="5"/>
  <c r="J8" i="5"/>
  <c r="I16" i="5"/>
  <c r="I12" i="5"/>
  <c r="D66" i="4" l="1"/>
  <c r="D65" i="4"/>
  <c r="D37" i="2"/>
  <c r="C37" i="2"/>
  <c r="D31" i="2"/>
  <c r="C31" i="2"/>
  <c r="D15" i="2"/>
  <c r="C15" i="2"/>
  <c r="D9" i="2"/>
  <c r="C9" i="2"/>
  <c r="B43" i="2"/>
  <c r="D43" i="2"/>
  <c r="B45" i="2"/>
  <c r="D45" i="2"/>
  <c r="C20" i="2" l="1"/>
  <c r="C27" i="2" s="1"/>
  <c r="D20" i="2"/>
  <c r="D27" i="2" s="1"/>
  <c r="H24" i="5"/>
  <c r="G24" i="5"/>
  <c r="F24" i="5"/>
  <c r="E24" i="5"/>
  <c r="D24" i="5"/>
  <c r="C24" i="5"/>
  <c r="J26" i="5" l="1"/>
  <c r="D17" i="4" l="1"/>
  <c r="D31" i="4" s="1"/>
  <c r="D35" i="4" s="1"/>
  <c r="B42" i="5" l="1"/>
  <c r="B41" i="5"/>
  <c r="G37" i="5"/>
  <c r="G35" i="5"/>
  <c r="B37" i="5"/>
  <c r="B35" i="5"/>
  <c r="C80" i="4"/>
  <c r="C79" i="4"/>
  <c r="E73" i="4"/>
  <c r="C73" i="4"/>
  <c r="B52" i="2"/>
  <c r="B51" i="2"/>
  <c r="C42" i="6" l="1"/>
  <c r="B42" i="6"/>
  <c r="B33" i="6"/>
  <c r="C19" i="6"/>
  <c r="B19" i="6"/>
  <c r="C44" i="6" l="1"/>
  <c r="C46" i="6" s="1"/>
  <c r="B46" i="6"/>
  <c r="F12" i="5"/>
  <c r="F16" i="5" s="1"/>
  <c r="J28" i="5" l="1"/>
  <c r="J25" i="5" l="1"/>
  <c r="E59" i="4" l="1"/>
  <c r="E51" i="4"/>
  <c r="E17" i="4"/>
  <c r="E31" i="4" s="1"/>
  <c r="E35" i="4" s="1"/>
  <c r="E63" i="4" l="1"/>
  <c r="E66" i="4" s="1"/>
  <c r="J29" i="5" l="1"/>
  <c r="J27" i="5"/>
  <c r="D59" i="4" l="1"/>
  <c r="D51" i="4"/>
  <c r="H12" i="5" l="1"/>
  <c r="H16" i="5" s="1"/>
  <c r="G12" i="5"/>
  <c r="G16" i="5" s="1"/>
  <c r="E12" i="5"/>
  <c r="E16" i="5" s="1"/>
  <c r="E18" i="5" s="1"/>
  <c r="D12" i="5"/>
  <c r="D16" i="5" s="1"/>
  <c r="D18" i="5" s="1"/>
  <c r="C12" i="5"/>
  <c r="C16" i="5" s="1"/>
  <c r="C18" i="5" s="1"/>
  <c r="J21" i="5" l="1"/>
  <c r="E68" i="4" l="1"/>
  <c r="D63" i="4" l="1"/>
</calcChain>
</file>

<file path=xl/sharedStrings.xml><?xml version="1.0" encoding="utf-8"?>
<sst xmlns="http://schemas.openxmlformats.org/spreadsheetml/2006/main" count="152" uniqueCount="129">
  <si>
    <t>в тыс.тенге</t>
  </si>
  <si>
    <t>АКТИВЫ:</t>
  </si>
  <si>
    <t>Денежные средства и  их эквиваленты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</si>
  <si>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</si>
  <si>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</si>
  <si>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</si>
  <si>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</si>
  <si>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</si>
  <si>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</si>
  <si>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</si>
  <si>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</si>
  <si>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</si>
  <si>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</si>
  <si>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</si>
  <si>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</si>
  <si>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</si>
  <si>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</si>
  <si>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</si>
  <si>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</si>
  <si>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</si>
  <si>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</si>
  <si>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</si>
  <si>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</si>
  <si>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</si>
  <si>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</si>
  <si>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</si>
  <si>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</si>
  <si>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</si>
  <si>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</si>
  <si>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</si>
  <si>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</si>
  <si>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</si>
  <si>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</si>
  <si>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</si>
  <si>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</si>
  <si>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</si>
  <si>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</si>
  <si>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</si>
  <si>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</si>
  <si>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</si>
  <si>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</si>
  <si>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</si>
  <si>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</si>
  <si>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</si>
  <si>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</si>
  <si>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</si>
  <si>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</si>
  <si>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</si>
  <si>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</si>
  <si>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</si>
  <si>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</si>
  <si>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</si>
  <si>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</si>
  <si>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</si>
  <si>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</si>
  <si>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</si>
  <si>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</si>
  <si>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</si>
  <si>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</si>
  <si>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</si>
  <si>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Погашение долговых ценных бумаг</t>
  </si>
  <si>
    <t>Дивиденды выплаченные</t>
  </si>
  <si>
    <t>Выплата дивидендов</t>
  </si>
  <si>
    <t>Выкуп собственных акций</t>
  </si>
  <si>
    <t xml:space="preserve">    простые акции</t>
  </si>
  <si>
    <t>31 декабря 2016г.</t>
  </si>
  <si>
    <t xml:space="preserve">    привилегированные акции</t>
  </si>
  <si>
    <t>31 декабря 2017г.</t>
  </si>
  <si>
    <t>30 июня 2017г.</t>
  </si>
  <si>
    <t>30 июня 2018г.</t>
  </si>
  <si>
    <t>Приобретение собственных акций</t>
  </si>
  <si>
    <t>Страховые резервы</t>
  </si>
  <si>
    <t>Эффект применения МСФО 9 с 1 я января 2018</t>
  </si>
  <si>
    <t>1 января 2018 г. (пересмотренные данные)</t>
  </si>
  <si>
    <t>Поступления от продажи финансовых активов, оцениваемых по справедливой стоимости через прочий совокупный доход (2017 г.: Поступления от продажи ценных бумаг, имеющихся в наличии для продажи)</t>
  </si>
  <si>
    <t>Приобретение финансовых активов, оцениваемых по справедливой стоимости через прочий совокупный доход (2017 г.: Приобретение ценных бумаг, имеющихся в наличии для продажи)</t>
  </si>
  <si>
    <t>Главный бухгалтер</t>
  </si>
  <si>
    <t>Текущий налоговый актив</t>
  </si>
  <si>
    <t>Доходы по услугам и комиссии полученные</t>
  </si>
  <si>
    <t>Расходы по услугам и комиссии уплаченные</t>
  </si>
  <si>
    <t>За 6 месяцев, закончившихся 30.06.2018 г.</t>
  </si>
  <si>
    <t>За 6 месяцев, закончившихся 30.06.2017 г.</t>
  </si>
  <si>
    <t>по состоянию 
на 01.07.2018 г.</t>
  </si>
  <si>
    <t>по состоянию 
на 01.01.2018 г.</t>
  </si>
  <si>
    <t>Обязательные резервы в НБРК</t>
  </si>
  <si>
    <t>Инвестиционные ценные бумаги</t>
  </si>
  <si>
    <t>Текущие обязательства по налогу на прибыль</t>
  </si>
  <si>
    <t>Отложенные налоговые обязательства</t>
  </si>
  <si>
    <t>Дополнительно оплаченный капитал</t>
  </si>
  <si>
    <t>Резерв по переоценке финансовых активов</t>
  </si>
  <si>
    <t>Неконтролирующие доли участия</t>
  </si>
  <si>
    <t>Авдеева О.С.</t>
  </si>
  <si>
    <t>Исполнитель Мустагулова А.Н.</t>
  </si>
  <si>
    <t>Тел.258-59-55 вн.1217</t>
  </si>
  <si>
    <t>АО Kaspi.kz</t>
  </si>
  <si>
    <t>ДОХОДЫ</t>
  </si>
  <si>
    <t>Процентные доходы</t>
  </si>
  <si>
    <t>Услуги, комиссии и прочее</t>
  </si>
  <si>
    <t>Комиссия за продажу</t>
  </si>
  <si>
    <t>Доход от транзакций и членские сборы</t>
  </si>
  <si>
    <t>РАСХОДЫ, СВЯЗАННЫЕ С ПОЛУЧЕНИЕМ ВЫРУЧКИ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</si>
  <si>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</si>
  <si>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</si>
  <si>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</si>
  <si>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</si>
  <si>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РАЗРАБОТКУ ТЕХНОЛОГИЙ И ПРОДУКТОВ</t>
  </si>
  <si>
    <t>РАСХОДЫ НА ПРОДАЖИ И МАРКЕТИНГ</t>
  </si>
  <si>
    <t>ОБЩИЕ И АДМИНИСТРАТИВНЫЕ РАСХОДЫ</t>
  </si>
  <si>
    <t>РАСХОДЫ ПО СОЗДАНИЮ РЕЗЕРВОВ</t>
  </si>
  <si>
    <t>Относящаяся к:</t>
  </si>
  <si>
    <t>Акционерам Компании</t>
  </si>
  <si>
    <t>Неконтролирующим долям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</si>
  <si>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</si>
  <si>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</si>
  <si>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</si>
  <si>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</si>
  <si>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Движение денежных средств от операционной деятельности до изменений операционных активов и обязательств</t>
  </si>
  <si>
    <t>Уменьшение неконтролирующей доли за счет выкупа акций дочерней компанией АО «Kaspi Bank»</t>
  </si>
  <si>
    <t>-</t>
  </si>
  <si>
    <t>Прочий совокупный доход/(убыток)</t>
  </si>
  <si>
    <t xml:space="preserve">Дивиденды полученные </t>
  </si>
  <si>
    <t>Промежуточный Консолидированный отчет о финансовом положении
АО Kaspi.kz</t>
  </si>
  <si>
    <t>по состоянию на 30 июня 2018 года</t>
  </si>
  <si>
    <t>Промежуточный Консолидированный отчет о прибылях и убытках
АО Kaspi.kz</t>
  </si>
  <si>
    <t xml:space="preserve">Промежуточный Консолидированный отчет о движении денежных средств            </t>
  </si>
  <si>
    <t>Промежуточный Консолидированный отчет об изменениях в капитале АО Kaspi.kz</t>
  </si>
  <si>
    <t>AO Kaspi.kz</t>
  </si>
  <si>
    <t>Генеральный директор</t>
  </si>
  <si>
    <t>Диденко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</si>
</sst>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4" fillId="0" borderId="6" xfId="1" applyNumberFormat="1" applyFont="1" applyFill="1" applyBorder="1" applyAlignment="1">
      <alignment horizontal="right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4" fillId="0" borderId="9" xfId="0" applyFont="1" applyFill="1" applyBorder="1" applyAlignment="1">
      <alignment wrapText="1"/>
    </xf>
    <xf numFmtId="195" fontId="0" fillId="0" borderId="0" xfId="0" applyNumberFormat="1" applyFill="1"/>
    <xf numFmtId="3" fontId="33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3" xfId="0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9" fontId="2" fillId="0" borderId="0" xfId="63" applyFont="1" applyFill="1" applyBorder="1" applyAlignment="1" applyProtection="1"/>
    <xf numFmtId="195" fontId="19" fillId="0" borderId="6" xfId="60" applyNumberFormat="1" applyFont="1" applyFill="1" applyBorder="1" applyAlignment="1">
      <alignment horizontal="right"/>
    </xf>
    <xf numFmtId="195" fontId="24" fillId="0" borderId="9" xfId="0" applyNumberFormat="1" applyFont="1" applyFill="1" applyBorder="1" applyAlignment="1">
      <alignment wrapText="1"/>
    </xf>
    <xf numFmtId="3" fontId="35" fillId="0" borderId="0" xfId="0" applyNumberFormat="1" applyFont="1"/>
    <xf numFmtId="0" fontId="2" fillId="0" borderId="6" xfId="1" applyNumberFormat="1" applyFont="1" applyFill="1" applyBorder="1" applyAlignment="1" applyProtection="1">
      <alignment horizontal="right"/>
    </xf>
    <xf numFmtId="164" fontId="0" fillId="0" borderId="9" xfId="62" applyFont="1" applyFill="1" applyBorder="1" applyAlignment="1">
      <alignment wrapText="1"/>
    </xf>
    <xf numFmtId="164" fontId="7" fillId="0" borderId="9" xfId="62" applyFont="1" applyFill="1" applyBorder="1"/>
    <xf numFmtId="0" fontId="2" fillId="0" borderId="2" xfId="1" applyNumberFormat="1" applyFont="1" applyFill="1" applyBorder="1" applyAlignment="1" applyProtection="1">
      <alignment horizontal="left" wrapText="1" indent="1"/>
    </xf>
    <xf numFmtId="3" fontId="19" fillId="0" borderId="6" xfId="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 applyAlignment="1">
      <alignment horizontal="right" wrapText="1"/>
    </xf>
    <xf numFmtId="3" fontId="2" fillId="0" borderId="6" xfId="1" applyNumberFormat="1" applyFont="1" applyFill="1" applyBorder="1" applyAlignment="1" applyProtection="1">
      <alignment horizontal="right"/>
    </xf>
    <xf numFmtId="192" fontId="7" fillId="0" borderId="9" xfId="60" applyNumberFormat="1" applyFont="1" applyFill="1" applyBorder="1"/>
    <xf numFmtId="3" fontId="0" fillId="0" borderId="0" xfId="0" applyNumberFormat="1" applyFill="1" applyBorder="1"/>
    <xf numFmtId="3" fontId="7" fillId="0" borderId="0" xfId="0" applyNumberFormat="1" applyFont="1" applyFill="1" applyBorder="1"/>
    <xf numFmtId="3" fontId="7" fillId="0" borderId="0" xfId="1" applyNumberFormat="1" applyFont="1" applyFill="1" applyBorder="1" applyAlignment="1" applyProtection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9"/>
  <sheetViews>
    <sheetView topLeftCell="A31" zoomScale="80" zoomScaleNormal="80" workbookViewId="0">
      <selection activeCell="G53" sqref="G53"/>
    </sheetView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56</v>
      </c>
    </row>
    <row r="2" spans="1:8" ht="39.75" customHeight="1" x14ac:dyDescent="0.3">
      <c r="A2" s="100" t="s">
        <v>121</v>
      </c>
      <c r="B2" s="101"/>
      <c r="C2" s="101"/>
    </row>
    <row r="3" spans="1:8" ht="20.25" x14ac:dyDescent="0.3">
      <c r="A3" s="101" t="s">
        <v>126</v>
      </c>
      <c r="B3" s="101"/>
      <c r="C3" s="101"/>
    </row>
    <row r="4" spans="1:8" ht="18" customHeight="1" x14ac:dyDescent="0.3">
      <c r="A4" s="101" t="s">
        <v>122</v>
      </c>
      <c r="B4" s="101"/>
      <c r="C4" s="101"/>
    </row>
    <row r="5" spans="1:8" ht="20.25" x14ac:dyDescent="0.3">
      <c r="A5" s="98"/>
      <c r="B5" s="98"/>
      <c r="C5" s="1"/>
    </row>
    <row r="6" spans="1:8" ht="20.25" x14ac:dyDescent="0.3">
      <c r="A6" s="1"/>
      <c r="B6" s="3"/>
      <c r="C6" s="3" t="s">
        <v>0</v>
      </c>
    </row>
    <row r="7" spans="1:8" ht="12.75" customHeight="1" x14ac:dyDescent="0.2">
      <c r="A7" s="99"/>
      <c r="B7" s="96" t="s">
        <v>82</v>
      </c>
      <c r="C7" s="96" t="s">
        <v>83</v>
      </c>
    </row>
    <row r="8" spans="1:8" ht="27.75" customHeight="1" x14ac:dyDescent="0.2">
      <c r="A8" s="99"/>
      <c r="B8" s="97"/>
      <c r="C8" s="97"/>
    </row>
    <row r="9" spans="1:8" x14ac:dyDescent="0.2">
      <c r="A9" s="12" t="s">
        <v>1</v>
      </c>
      <c r="B9" s="13"/>
      <c r="C9" s="13"/>
    </row>
    <row r="10" spans="1:8" x14ac:dyDescent="0.2">
      <c r="A10" s="15" t="s">
        <v>2</v>
      </c>
      <c r="B10" s="13">
        <v>113262079</v>
      </c>
      <c r="C10" s="13">
        <v>304838956</v>
      </c>
      <c r="E10" s="53"/>
      <c r="F10" s="53"/>
      <c r="G10" s="58"/>
      <c r="H10" s="58"/>
    </row>
    <row r="11" spans="1:8" x14ac:dyDescent="0.2">
      <c r="A11" s="15" t="s">
        <v>84</v>
      </c>
      <c r="B11" s="13">
        <v>12488554</v>
      </c>
      <c r="C11" s="13">
        <v>10870206</v>
      </c>
      <c r="E11" s="53"/>
      <c r="F11" s="53"/>
      <c r="G11" s="58"/>
      <c r="H11" s="58"/>
    </row>
    <row r="12" spans="1:8" x14ac:dyDescent="0.2">
      <c r="A12" s="15" t="s">
        <v>3</v>
      </c>
      <c r="B12" s="13">
        <v>16816538</v>
      </c>
      <c r="C12" s="13">
        <v>8334017</v>
      </c>
      <c r="E12" s="53"/>
      <c r="F12" s="53"/>
      <c r="G12" s="58"/>
      <c r="H12" s="58"/>
    </row>
    <row r="13" spans="1:8" x14ac:dyDescent="0.2">
      <c r="A13" s="15" t="s">
        <v>85</v>
      </c>
      <c r="B13" s="13">
        <v>306743543</v>
      </c>
      <c r="C13" s="13">
        <v>212534873</v>
      </c>
      <c r="E13" s="53"/>
      <c r="F13" s="53"/>
      <c r="G13" s="58"/>
      <c r="H13" s="58"/>
    </row>
    <row r="14" spans="1:8" x14ac:dyDescent="0.2">
      <c r="A14" s="15" t="s">
        <v>4</v>
      </c>
      <c r="B14" s="13">
        <v>994264973</v>
      </c>
      <c r="C14" s="13">
        <v>891322676</v>
      </c>
      <c r="E14" s="53"/>
      <c r="F14" s="53"/>
      <c r="G14" s="58"/>
      <c r="H14" s="58"/>
    </row>
    <row r="15" spans="1:8" x14ac:dyDescent="0.2">
      <c r="A15" s="15" t="s">
        <v>5</v>
      </c>
      <c r="B15" s="13">
        <v>33038587</v>
      </c>
      <c r="C15" s="13">
        <v>32174991</v>
      </c>
      <c r="E15" s="53"/>
      <c r="F15" s="53"/>
      <c r="G15" s="58"/>
      <c r="H15" s="58"/>
    </row>
    <row r="16" spans="1:8" x14ac:dyDescent="0.2">
      <c r="A16" s="15" t="s">
        <v>77</v>
      </c>
      <c r="B16" s="13">
        <v>20384</v>
      </c>
      <c r="C16" s="13">
        <v>75149</v>
      </c>
      <c r="E16" s="53"/>
      <c r="F16" s="53"/>
      <c r="G16" s="58"/>
      <c r="H16" s="58"/>
    </row>
    <row r="17" spans="1:8" x14ac:dyDescent="0.2">
      <c r="A17" s="15" t="s">
        <v>6</v>
      </c>
      <c r="B17" s="13">
        <v>17164574</v>
      </c>
      <c r="C17" s="13">
        <v>12691574</v>
      </c>
      <c r="E17" s="81"/>
      <c r="F17" s="53"/>
      <c r="G17" s="58"/>
      <c r="H17" s="58"/>
    </row>
    <row r="18" spans="1:8" x14ac:dyDescent="0.2">
      <c r="A18" s="16"/>
      <c r="B18" s="13"/>
      <c r="C18" s="13"/>
      <c r="E18" s="53"/>
      <c r="F18" s="53"/>
      <c r="G18" s="58"/>
      <c r="H18" s="58"/>
    </row>
    <row r="19" spans="1:8" s="7" customFormat="1" x14ac:dyDescent="0.2">
      <c r="A19" s="12" t="s">
        <v>7</v>
      </c>
      <c r="B19" s="17">
        <f>SUM(B10:B18)</f>
        <v>1493799232</v>
      </c>
      <c r="C19" s="17">
        <f>SUM(C10:C18)</f>
        <v>1472842442</v>
      </c>
      <c r="E19" s="53"/>
      <c r="F19" s="53"/>
      <c r="G19" s="58"/>
      <c r="H19" s="58"/>
    </row>
    <row r="20" spans="1:8" x14ac:dyDescent="0.2">
      <c r="A20" s="16"/>
      <c r="B20" s="13"/>
      <c r="C20" s="13"/>
      <c r="E20" s="53"/>
      <c r="F20" s="53"/>
      <c r="G20" s="58"/>
      <c r="H20" s="58"/>
    </row>
    <row r="21" spans="1:8" x14ac:dyDescent="0.2">
      <c r="A21" s="12" t="s">
        <v>8</v>
      </c>
      <c r="B21" s="13"/>
      <c r="C21" s="13"/>
      <c r="E21" s="53"/>
      <c r="F21" s="53"/>
      <c r="G21" s="58"/>
      <c r="H21" s="58"/>
    </row>
    <row r="22" spans="1:8" x14ac:dyDescent="0.2">
      <c r="A22" s="16"/>
      <c r="B22" s="13"/>
      <c r="C22" s="13"/>
      <c r="E22" s="53"/>
      <c r="F22" s="53"/>
      <c r="G22" s="58"/>
      <c r="H22" s="58"/>
    </row>
    <row r="23" spans="1:8" x14ac:dyDescent="0.2">
      <c r="A23" s="12" t="s">
        <v>9</v>
      </c>
      <c r="B23" s="13"/>
      <c r="C23" s="13"/>
      <c r="E23" s="53"/>
      <c r="F23" s="53"/>
      <c r="G23" s="58"/>
      <c r="H23" s="58"/>
    </row>
    <row r="24" spans="1:8" x14ac:dyDescent="0.2">
      <c r="A24" s="15" t="s">
        <v>10</v>
      </c>
      <c r="B24" s="13">
        <v>6581845</v>
      </c>
      <c r="C24" s="13">
        <v>63200242</v>
      </c>
      <c r="E24" s="53"/>
      <c r="F24" s="5"/>
      <c r="G24" s="58"/>
      <c r="H24" s="58"/>
    </row>
    <row r="25" spans="1:8" x14ac:dyDescent="0.2">
      <c r="A25" s="15" t="s">
        <v>11</v>
      </c>
      <c r="B25" s="13">
        <v>1034897086</v>
      </c>
      <c r="C25" s="13">
        <v>979638844</v>
      </c>
      <c r="E25" s="53"/>
      <c r="F25" s="5"/>
      <c r="G25" s="58"/>
      <c r="H25" s="58"/>
    </row>
    <row r="26" spans="1:8" x14ac:dyDescent="0.2">
      <c r="A26" s="15" t="s">
        <v>12</v>
      </c>
      <c r="B26" s="13">
        <v>99447652</v>
      </c>
      <c r="C26" s="13">
        <v>111334666</v>
      </c>
      <c r="E26" s="95"/>
      <c r="F26" s="5"/>
      <c r="G26" s="58"/>
      <c r="H26" s="58"/>
    </row>
    <row r="27" spans="1:8" x14ac:dyDescent="0.2">
      <c r="A27" s="15" t="s">
        <v>71</v>
      </c>
      <c r="B27" s="13">
        <v>4277432</v>
      </c>
      <c r="C27" s="13">
        <v>4946892</v>
      </c>
      <c r="F27" s="5"/>
      <c r="G27" s="58"/>
      <c r="H27" s="58"/>
    </row>
    <row r="28" spans="1:8" x14ac:dyDescent="0.2">
      <c r="A28" s="15" t="s">
        <v>86</v>
      </c>
      <c r="B28" s="13">
        <v>5894256</v>
      </c>
      <c r="C28" s="13">
        <v>0</v>
      </c>
      <c r="E28" s="95"/>
      <c r="F28" s="5"/>
      <c r="G28" s="58"/>
      <c r="H28" s="58"/>
    </row>
    <row r="29" spans="1:8" x14ac:dyDescent="0.2">
      <c r="A29" s="15" t="s">
        <v>87</v>
      </c>
      <c r="B29" s="13">
        <v>647407</v>
      </c>
      <c r="C29" s="13">
        <v>424057</v>
      </c>
      <c r="E29" s="53"/>
      <c r="F29" s="5"/>
      <c r="G29" s="58"/>
      <c r="H29" s="58"/>
    </row>
    <row r="30" spans="1:8" x14ac:dyDescent="0.2">
      <c r="A30" s="15" t="s">
        <v>13</v>
      </c>
      <c r="B30" s="13">
        <v>24303986</v>
      </c>
      <c r="C30" s="13">
        <v>28866838</v>
      </c>
      <c r="E30" s="53"/>
      <c r="F30" s="5"/>
      <c r="G30" s="58"/>
      <c r="H30" s="58"/>
    </row>
    <row r="31" spans="1:8" x14ac:dyDescent="0.2">
      <c r="A31" s="16" t="s">
        <v>14</v>
      </c>
      <c r="B31" s="13">
        <v>89702841</v>
      </c>
      <c r="C31" s="13">
        <v>93578874</v>
      </c>
      <c r="F31" s="5"/>
      <c r="G31" s="58"/>
      <c r="H31" s="58"/>
    </row>
    <row r="32" spans="1:8" x14ac:dyDescent="0.2">
      <c r="A32" s="16"/>
      <c r="B32" s="13"/>
      <c r="C32" s="13"/>
      <c r="F32" s="58"/>
      <c r="G32" s="58"/>
      <c r="H32" s="58"/>
    </row>
    <row r="33" spans="1:9" s="7" customFormat="1" x14ac:dyDescent="0.2">
      <c r="A33" s="12" t="s">
        <v>15</v>
      </c>
      <c r="B33" s="17">
        <f>SUM(B24:B32)</f>
        <v>1265752505</v>
      </c>
      <c r="C33" s="17">
        <f>SUM(C24:C32)</f>
        <v>1281990413</v>
      </c>
      <c r="E33" s="2"/>
      <c r="F33" s="58"/>
      <c r="G33" s="58"/>
      <c r="H33" s="58"/>
    </row>
    <row r="34" spans="1:9" x14ac:dyDescent="0.2">
      <c r="A34" s="14"/>
      <c r="B34" s="13"/>
      <c r="C34" s="13"/>
      <c r="F34" s="58"/>
      <c r="G34" s="58"/>
      <c r="H34" s="58"/>
    </row>
    <row r="35" spans="1:9" s="7" customFormat="1" x14ac:dyDescent="0.2">
      <c r="A35" s="12" t="s">
        <v>16</v>
      </c>
      <c r="B35" s="17"/>
      <c r="C35" s="17"/>
      <c r="E35" s="2"/>
      <c r="F35" s="58"/>
      <c r="G35" s="58"/>
      <c r="H35" s="58"/>
    </row>
    <row r="36" spans="1:9" x14ac:dyDescent="0.2">
      <c r="A36" s="15" t="s">
        <v>17</v>
      </c>
      <c r="B36" s="13">
        <v>130143968</v>
      </c>
      <c r="C36" s="13">
        <v>130143968</v>
      </c>
      <c r="E36" s="53"/>
      <c r="F36" s="58"/>
      <c r="G36" s="58"/>
      <c r="H36" s="58"/>
      <c r="I36" s="61"/>
    </row>
    <row r="37" spans="1:9" x14ac:dyDescent="0.2">
      <c r="A37" s="15" t="s">
        <v>88</v>
      </c>
      <c r="B37" s="13">
        <v>505940</v>
      </c>
      <c r="C37" s="13">
        <v>505940</v>
      </c>
      <c r="F37" s="58"/>
      <c r="G37" s="58"/>
      <c r="H37" s="58"/>
      <c r="I37" s="58"/>
    </row>
    <row r="38" spans="1:9" x14ac:dyDescent="0.2">
      <c r="A38" s="15" t="s">
        <v>89</v>
      </c>
      <c r="B38" s="13">
        <v>3021344</v>
      </c>
      <c r="C38" s="13">
        <v>3275155</v>
      </c>
      <c r="F38" s="58"/>
      <c r="G38" s="58"/>
      <c r="H38" s="58"/>
      <c r="I38" s="58"/>
    </row>
    <row r="39" spans="1:9" x14ac:dyDescent="0.2">
      <c r="A39" s="15" t="s">
        <v>19</v>
      </c>
      <c r="B39" s="13">
        <v>82132592</v>
      </c>
      <c r="C39" s="13">
        <v>47207786</v>
      </c>
      <c r="F39" s="53"/>
      <c r="G39" s="58"/>
      <c r="H39" s="58"/>
    </row>
    <row r="40" spans="1:9" x14ac:dyDescent="0.2">
      <c r="A40" s="15" t="s">
        <v>90</v>
      </c>
      <c r="B40" s="13">
        <v>12242883</v>
      </c>
      <c r="C40" s="13">
        <v>9719180</v>
      </c>
      <c r="G40" s="58"/>
      <c r="H40" s="58"/>
    </row>
    <row r="41" spans="1:9" x14ac:dyDescent="0.2">
      <c r="A41" s="15"/>
      <c r="B41" s="13"/>
      <c r="C41" s="13"/>
      <c r="G41" s="58"/>
      <c r="H41" s="58"/>
    </row>
    <row r="42" spans="1:9" s="7" customFormat="1" x14ac:dyDescent="0.2">
      <c r="A42" s="12" t="s">
        <v>20</v>
      </c>
      <c r="B42" s="17">
        <f>SUM(B36:B40)</f>
        <v>228046727</v>
      </c>
      <c r="C42" s="17">
        <f>SUM(C36:C40)</f>
        <v>190852029</v>
      </c>
      <c r="E42" s="2"/>
      <c r="F42" s="2"/>
      <c r="G42" s="58"/>
      <c r="H42" s="58"/>
    </row>
    <row r="43" spans="1:9" x14ac:dyDescent="0.2">
      <c r="A43" s="16"/>
      <c r="B43" s="13"/>
      <c r="C43" s="13"/>
      <c r="G43" s="58"/>
      <c r="H43" s="58"/>
    </row>
    <row r="44" spans="1:9" s="7" customFormat="1" x14ac:dyDescent="0.2">
      <c r="A44" s="12" t="s">
        <v>21</v>
      </c>
      <c r="B44" s="17">
        <f>SUM(B33,B42)</f>
        <v>1493799232</v>
      </c>
      <c r="C44" s="17">
        <f>SUM(C33,C42)</f>
        <v>1472842442</v>
      </c>
      <c r="E44" s="2"/>
      <c r="F44" s="2"/>
      <c r="G44" s="58"/>
      <c r="H44" s="58"/>
    </row>
    <row r="45" spans="1:9" s="7" customFormat="1" x14ac:dyDescent="0.2">
      <c r="A45" s="4"/>
      <c r="B45" s="6"/>
      <c r="C45" s="6"/>
      <c r="E45" s="2"/>
      <c r="F45" s="2"/>
      <c r="G45" s="58"/>
    </row>
    <row r="46" spans="1:9" s="7" customFormat="1" x14ac:dyDescent="0.2">
      <c r="A46" s="4"/>
      <c r="B46" s="54">
        <f>B44-B19</f>
        <v>0</v>
      </c>
      <c r="C46" s="54">
        <f>C44-C19</f>
        <v>0</v>
      </c>
      <c r="E46" s="2"/>
      <c r="F46" s="2"/>
      <c r="G46" s="58"/>
    </row>
    <row r="47" spans="1:9" s="7" customFormat="1" x14ac:dyDescent="0.2">
      <c r="A47" s="4"/>
      <c r="B47" s="60"/>
      <c r="C47" s="6"/>
      <c r="E47" s="2"/>
      <c r="F47" s="2"/>
      <c r="G47" s="2"/>
      <c r="H47" s="2"/>
    </row>
    <row r="48" spans="1:9" x14ac:dyDescent="0.2">
      <c r="A48" s="8"/>
      <c r="B48" s="9"/>
      <c r="C48" s="9"/>
    </row>
    <row r="50" spans="1:8" ht="15" x14ac:dyDescent="0.25">
      <c r="A50" s="10" t="s">
        <v>127</v>
      </c>
      <c r="B50" s="10"/>
      <c r="C50" s="10" t="s">
        <v>128</v>
      </c>
    </row>
    <row r="51" spans="1:8" ht="15" x14ac:dyDescent="0.25">
      <c r="B51" s="10"/>
      <c r="C51" s="10"/>
    </row>
    <row r="52" spans="1:8" ht="15" x14ac:dyDescent="0.25">
      <c r="A52" s="10" t="s">
        <v>76</v>
      </c>
      <c r="B52" s="10"/>
      <c r="C52" s="10" t="s">
        <v>91</v>
      </c>
    </row>
    <row r="58" spans="1:8" x14ac:dyDescent="0.2">
      <c r="A58" s="11" t="s">
        <v>92</v>
      </c>
      <c r="H58" s="5"/>
    </row>
    <row r="59" spans="1:8" s="5" customFormat="1" x14ac:dyDescent="0.2">
      <c r="A59" s="11" t="s">
        <v>93</v>
      </c>
      <c r="D59" s="2"/>
      <c r="E59" s="2"/>
      <c r="F59" s="2"/>
      <c r="G59" s="2"/>
      <c r="H59" s="2"/>
    </row>
  </sheetData>
  <mergeCells count="7">
    <mergeCell ref="C7:C8"/>
    <mergeCell ref="A5:B5"/>
    <mergeCell ref="A7:A8"/>
    <mergeCell ref="B7:B8"/>
    <mergeCell ref="A2:C2"/>
    <mergeCell ref="A4:C4"/>
    <mergeCell ref="A3:C3"/>
  </mergeCells>
  <conditionalFormatting sqref="B46:C46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53"/>
  <sheetViews>
    <sheetView topLeftCell="A25" zoomScale="80" zoomScaleNormal="80" workbookViewId="0">
      <selection activeCell="J7" sqref="J7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8" customWidth="1"/>
    <col min="4" max="4" width="17.85546875" style="18" customWidth="1"/>
    <col min="5" max="16384" width="9.140625" style="2"/>
  </cols>
  <sheetData>
    <row r="2" spans="2:4" ht="63" customHeight="1" x14ac:dyDescent="0.3">
      <c r="B2" s="100" t="s">
        <v>123</v>
      </c>
      <c r="C2" s="101"/>
      <c r="D2" s="101"/>
    </row>
    <row r="3" spans="2:4" ht="20.25" x14ac:dyDescent="0.3">
      <c r="B3" s="101" t="s">
        <v>122</v>
      </c>
      <c r="C3" s="101"/>
      <c r="D3" s="101"/>
    </row>
    <row r="4" spans="2:4" ht="20.25" x14ac:dyDescent="0.3">
      <c r="B4" s="98"/>
      <c r="C4" s="98"/>
      <c r="D4" s="2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57"/>
      <c r="C7" s="62" t="s">
        <v>80</v>
      </c>
      <c r="D7" s="62" t="s">
        <v>81</v>
      </c>
    </row>
    <row r="8" spans="2:4" x14ac:dyDescent="0.2">
      <c r="B8" s="57"/>
      <c r="C8" s="62"/>
      <c r="D8" s="62"/>
    </row>
    <row r="9" spans="2:4" x14ac:dyDescent="0.2">
      <c r="B9" s="22" t="s">
        <v>95</v>
      </c>
      <c r="C9" s="90">
        <f>SUM(C10:C13)</f>
        <v>169137959</v>
      </c>
      <c r="D9" s="90">
        <f>SUM(D10:D13)</f>
        <v>127951055</v>
      </c>
    </row>
    <row r="10" spans="2:4" x14ac:dyDescent="0.2">
      <c r="B10" s="88" t="s">
        <v>96</v>
      </c>
      <c r="C10" s="89">
        <v>91847391</v>
      </c>
      <c r="D10" s="89">
        <v>77364802</v>
      </c>
    </row>
    <row r="11" spans="2:4" x14ac:dyDescent="0.2">
      <c r="B11" s="88" t="s">
        <v>97</v>
      </c>
      <c r="C11" s="89">
        <v>63006188</v>
      </c>
      <c r="D11" s="89">
        <v>43982667</v>
      </c>
    </row>
    <row r="12" spans="2:4" x14ac:dyDescent="0.2">
      <c r="B12" s="88" t="s">
        <v>98</v>
      </c>
      <c r="C12" s="89">
        <v>7940925</v>
      </c>
      <c r="D12" s="89">
        <v>4647160</v>
      </c>
    </row>
    <row r="13" spans="2:4" x14ac:dyDescent="0.2">
      <c r="B13" s="88" t="s">
        <v>99</v>
      </c>
      <c r="C13" s="89">
        <v>6343455</v>
      </c>
      <c r="D13" s="89">
        <v>1956426</v>
      </c>
    </row>
    <row r="14" spans="2:4" x14ac:dyDescent="0.2">
      <c r="B14" s="57"/>
      <c r="C14" s="62"/>
      <c r="D14" s="62"/>
    </row>
    <row r="15" spans="2:4" x14ac:dyDescent="0.2">
      <c r="B15" s="22" t="s">
        <v>100</v>
      </c>
      <c r="C15" s="73">
        <f>SUM(C16:C18)</f>
        <v>-71150336</v>
      </c>
      <c r="D15" s="73">
        <f>SUM(D16:D18)</f>
        <v>-62921118</v>
      </c>
    </row>
    <row r="16" spans="2:4" x14ac:dyDescent="0.2">
      <c r="B16" s="57" t="s">
        <v>101</v>
      </c>
      <c r="C16" s="72">
        <v>-51243639</v>
      </c>
      <c r="D16" s="72">
        <v>-47487729</v>
      </c>
    </row>
    <row r="17" spans="2:4" x14ac:dyDescent="0.2">
      <c r="B17" s="57" t="s">
        <v>102</v>
      </c>
      <c r="C17" s="72">
        <v>-2749046</v>
      </c>
      <c r="D17" s="72">
        <v>-1291982</v>
      </c>
    </row>
    <row r="18" spans="2:4" x14ac:dyDescent="0.2">
      <c r="B18" s="57" t="s">
        <v>103</v>
      </c>
      <c r="C18" s="72">
        <v>-17157651</v>
      </c>
      <c r="D18" s="72">
        <v>-14141407</v>
      </c>
    </row>
    <row r="19" spans="2:4" x14ac:dyDescent="0.2">
      <c r="B19" s="20"/>
      <c r="C19" s="21"/>
      <c r="D19" s="21"/>
    </row>
    <row r="20" spans="2:4" s="7" customFormat="1" x14ac:dyDescent="0.2">
      <c r="B20" s="22" t="s">
        <v>104</v>
      </c>
      <c r="C20" s="23">
        <f>C9+C15</f>
        <v>97987623</v>
      </c>
      <c r="D20" s="23">
        <f>D9+D15</f>
        <v>65029937</v>
      </c>
    </row>
    <row r="21" spans="2:4" s="7" customFormat="1" x14ac:dyDescent="0.2">
      <c r="B21" s="22"/>
      <c r="C21" s="23"/>
      <c r="D21" s="23"/>
    </row>
    <row r="22" spans="2:4" x14ac:dyDescent="0.2">
      <c r="B22" s="20" t="s">
        <v>105</v>
      </c>
      <c r="C22" s="72">
        <v>-7235547</v>
      </c>
      <c r="D22" s="72">
        <v>-6178192</v>
      </c>
    </row>
    <row r="23" spans="2:4" x14ac:dyDescent="0.2">
      <c r="B23" s="20" t="s">
        <v>106</v>
      </c>
      <c r="C23" s="72">
        <v>-6004141</v>
      </c>
      <c r="D23" s="72">
        <v>-2710397</v>
      </c>
    </row>
    <row r="24" spans="2:4" x14ac:dyDescent="0.2">
      <c r="B24" s="20" t="s">
        <v>107</v>
      </c>
      <c r="C24" s="72">
        <v>-4688594</v>
      </c>
      <c r="D24" s="72">
        <v>-6239715</v>
      </c>
    </row>
    <row r="25" spans="2:4" x14ac:dyDescent="0.2">
      <c r="B25" s="20" t="s">
        <v>108</v>
      </c>
      <c r="C25" s="72">
        <v>-19596921</v>
      </c>
      <c r="D25" s="72">
        <v>-25376194</v>
      </c>
    </row>
    <row r="26" spans="2:4" x14ac:dyDescent="0.2">
      <c r="B26" s="20"/>
      <c r="C26" s="21"/>
      <c r="D26" s="21"/>
    </row>
    <row r="27" spans="2:4" s="7" customFormat="1" x14ac:dyDescent="0.2">
      <c r="B27" s="22" t="s">
        <v>22</v>
      </c>
      <c r="C27" s="23">
        <f>C20+SUM(C22:C25)</f>
        <v>60462420</v>
      </c>
      <c r="D27" s="23">
        <f>D20+SUM(D22:D25)</f>
        <v>24525439</v>
      </c>
    </row>
    <row r="28" spans="2:4" s="7" customFormat="1" x14ac:dyDescent="0.2">
      <c r="B28" s="22"/>
      <c r="C28" s="23"/>
      <c r="D28" s="23"/>
    </row>
    <row r="29" spans="2:4" x14ac:dyDescent="0.2">
      <c r="B29" s="20" t="s">
        <v>23</v>
      </c>
      <c r="C29" s="72">
        <v>-10408660</v>
      </c>
      <c r="D29" s="72">
        <v>-3463814</v>
      </c>
    </row>
    <row r="30" spans="2:4" x14ac:dyDescent="0.2">
      <c r="B30" s="20"/>
      <c r="C30" s="72"/>
      <c r="D30" s="72"/>
    </row>
    <row r="31" spans="2:4" s="7" customFormat="1" x14ac:dyDescent="0.2">
      <c r="B31" s="22" t="s">
        <v>24</v>
      </c>
      <c r="C31" s="24">
        <f>C27+C29</f>
        <v>50053760</v>
      </c>
      <c r="D31" s="24">
        <f>D27+D29</f>
        <v>21061625</v>
      </c>
    </row>
    <row r="32" spans="2:4" x14ac:dyDescent="0.2">
      <c r="B32" s="20"/>
      <c r="C32" s="85"/>
      <c r="D32" s="85"/>
    </row>
    <row r="33" spans="2:4" x14ac:dyDescent="0.2">
      <c r="B33" s="20" t="s">
        <v>109</v>
      </c>
      <c r="C33" s="85"/>
      <c r="D33" s="85"/>
    </row>
    <row r="34" spans="2:4" x14ac:dyDescent="0.2">
      <c r="B34" s="20" t="s">
        <v>110</v>
      </c>
      <c r="C34" s="91">
        <v>47288824</v>
      </c>
      <c r="D34" s="91">
        <v>19418572</v>
      </c>
    </row>
    <row r="35" spans="2:4" x14ac:dyDescent="0.2">
      <c r="B35" s="20" t="s">
        <v>111</v>
      </c>
      <c r="C35" s="91">
        <v>2764936</v>
      </c>
      <c r="D35" s="91">
        <v>1643053</v>
      </c>
    </row>
    <row r="36" spans="2:4" x14ac:dyDescent="0.2">
      <c r="B36" s="20"/>
      <c r="C36" s="85"/>
      <c r="D36" s="85"/>
    </row>
    <row r="37" spans="2:4" x14ac:dyDescent="0.2">
      <c r="B37" s="22" t="s">
        <v>24</v>
      </c>
      <c r="C37" s="73">
        <f>SUM(C34:C35)</f>
        <v>50053760</v>
      </c>
      <c r="D37" s="73">
        <f>SUM(D34:D35)</f>
        <v>21061625</v>
      </c>
    </row>
    <row r="39" spans="2:4" x14ac:dyDescent="0.2">
      <c r="C39" s="25"/>
      <c r="D39" s="25"/>
    </row>
    <row r="41" spans="2:4" x14ac:dyDescent="0.2">
      <c r="C41" s="26"/>
      <c r="D41" s="26"/>
    </row>
    <row r="43" spans="2:4" ht="15" x14ac:dyDescent="0.25">
      <c r="B43" s="10" t="str">
        <f>'Ф1 конс'!A50</f>
        <v>Генеральный директор</v>
      </c>
      <c r="C43" s="10"/>
      <c r="D43" s="10" t="str">
        <f>'Ф1 конс'!C50</f>
        <v>Диденко Ю.</v>
      </c>
    </row>
    <row r="44" spans="2:4" ht="15" x14ac:dyDescent="0.25">
      <c r="C44" s="10"/>
      <c r="D44" s="10"/>
    </row>
    <row r="45" spans="2:4" ht="15" x14ac:dyDescent="0.25">
      <c r="B45" s="10" t="str">
        <f>'Ф1 конс'!A52</f>
        <v>Главный бухгалтер</v>
      </c>
      <c r="C45" s="10"/>
      <c r="D45" s="10" t="str">
        <f>'Ф1 конс'!C52</f>
        <v>Авдеева О.С.</v>
      </c>
    </row>
    <row r="46" spans="2:4" x14ac:dyDescent="0.2">
      <c r="C46" s="2"/>
      <c r="D46" s="2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C50" s="27"/>
      <c r="D50" s="27"/>
    </row>
    <row r="51" spans="2:4" x14ac:dyDescent="0.2">
      <c r="B51" s="11" t="str">
        <f>'Ф1 конс'!A58</f>
        <v>Исполнитель Мустагулова А.Н.</v>
      </c>
      <c r="C51" s="27"/>
      <c r="D51" s="27"/>
    </row>
    <row r="52" spans="2:4" x14ac:dyDescent="0.2">
      <c r="B52" s="11" t="str">
        <f>'Ф1 конс'!A59</f>
        <v>Тел.258-59-55 вн.1217</v>
      </c>
      <c r="C52" s="27"/>
      <c r="D52" s="27"/>
    </row>
    <row r="53" spans="2:4" x14ac:dyDescent="0.2">
      <c r="C53" s="27"/>
      <c r="D53" s="27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80"/>
  <sheetViews>
    <sheetView topLeftCell="A46" zoomScale="80" zoomScaleNormal="80" workbookViewId="0">
      <selection activeCell="I53" sqref="I53"/>
    </sheetView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66" bestFit="1" customWidth="1"/>
    <col min="8" max="8" width="59" style="30" customWidth="1"/>
    <col min="9" max="9" width="19.5703125" style="66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5" ht="49.5" customHeight="1" x14ac:dyDescent="0.3">
      <c r="C2" s="100" t="s">
        <v>124</v>
      </c>
      <c r="D2" s="101"/>
      <c r="E2" s="101"/>
    </row>
    <row r="3" spans="3:5" ht="20.25" customHeight="1" x14ac:dyDescent="0.3">
      <c r="C3" s="101" t="s">
        <v>94</v>
      </c>
      <c r="D3" s="101"/>
      <c r="E3" s="101"/>
    </row>
    <row r="4" spans="3:5" ht="20.25" x14ac:dyDescent="0.3">
      <c r="C4" s="101" t="s">
        <v>122</v>
      </c>
      <c r="D4" s="101"/>
      <c r="E4" s="101"/>
    </row>
    <row r="5" spans="3:5" x14ac:dyDescent="0.2">
      <c r="E5" s="3"/>
    </row>
    <row r="6" spans="3:5" x14ac:dyDescent="0.2">
      <c r="E6" s="3" t="s">
        <v>0</v>
      </c>
    </row>
    <row r="7" spans="3:5" ht="42.75" customHeight="1" x14ac:dyDescent="0.2">
      <c r="C7" s="67"/>
      <c r="D7" s="62" t="s">
        <v>80</v>
      </c>
      <c r="E7" s="62" t="s">
        <v>81</v>
      </c>
    </row>
    <row r="8" spans="3:5" ht="25.5" x14ac:dyDescent="0.2">
      <c r="C8" s="44" t="s">
        <v>31</v>
      </c>
      <c r="D8" s="74"/>
      <c r="E8" s="74"/>
    </row>
    <row r="9" spans="3:5" x14ac:dyDescent="0.2">
      <c r="C9" s="45" t="s">
        <v>32</v>
      </c>
      <c r="D9" s="74"/>
      <c r="E9" s="74"/>
    </row>
    <row r="10" spans="3:5" x14ac:dyDescent="0.2">
      <c r="C10" s="46" t="s">
        <v>112</v>
      </c>
      <c r="D10" s="72">
        <v>77944452</v>
      </c>
      <c r="E10" s="72">
        <v>59705590</v>
      </c>
    </row>
    <row r="11" spans="3:5" x14ac:dyDescent="0.2">
      <c r="C11" s="46" t="s">
        <v>113</v>
      </c>
      <c r="D11" s="72">
        <v>-51341778</v>
      </c>
      <c r="E11" s="72">
        <v>-45524479</v>
      </c>
    </row>
    <row r="12" spans="3:5" ht="25.5" x14ac:dyDescent="0.2">
      <c r="C12" s="46" t="s">
        <v>114</v>
      </c>
      <c r="D12" s="72">
        <v>-1484591</v>
      </c>
      <c r="E12" s="72">
        <v>-1471026</v>
      </c>
    </row>
    <row r="13" spans="3:5" x14ac:dyDescent="0.2">
      <c r="C13" s="46" t="s">
        <v>78</v>
      </c>
      <c r="D13" s="72">
        <v>72380908</v>
      </c>
      <c r="E13" s="72">
        <v>53933625</v>
      </c>
    </row>
    <row r="14" spans="3:5" x14ac:dyDescent="0.2">
      <c r="C14" s="46" t="s">
        <v>79</v>
      </c>
      <c r="D14" s="72">
        <v>-5986132</v>
      </c>
      <c r="E14" s="72">
        <v>-2645665</v>
      </c>
    </row>
    <row r="15" spans="3:5" x14ac:dyDescent="0.2">
      <c r="C15" s="46" t="s">
        <v>33</v>
      </c>
      <c r="D15" s="72">
        <v>4722009</v>
      </c>
      <c r="E15" s="72">
        <v>1520754</v>
      </c>
    </row>
    <row r="16" spans="3:5" x14ac:dyDescent="0.2">
      <c r="C16" s="46" t="s">
        <v>115</v>
      </c>
      <c r="D16" s="72">
        <v>-22379684</v>
      </c>
      <c r="E16" s="72">
        <v>-24968194</v>
      </c>
    </row>
    <row r="17" spans="3:10" ht="37.5" customHeight="1" x14ac:dyDescent="0.2">
      <c r="C17" s="47" t="s">
        <v>116</v>
      </c>
      <c r="D17" s="73">
        <f>SUM(D10:D16)</f>
        <v>73855184</v>
      </c>
      <c r="E17" s="73">
        <f>SUM(E10:E16)</f>
        <v>40550605</v>
      </c>
    </row>
    <row r="18" spans="3:10" s="40" customFormat="1" ht="18.75" customHeight="1" x14ac:dyDescent="0.2">
      <c r="C18" s="48"/>
      <c r="D18" s="75"/>
      <c r="E18" s="75"/>
      <c r="G18" s="66"/>
      <c r="H18" s="30"/>
      <c r="I18" s="66"/>
      <c r="J18" s="30"/>
    </row>
    <row r="19" spans="3:10" ht="15" x14ac:dyDescent="0.25">
      <c r="C19" s="68" t="s">
        <v>34</v>
      </c>
      <c r="D19" s="74"/>
      <c r="E19" s="74"/>
    </row>
    <row r="20" spans="3:10" x14ac:dyDescent="0.2">
      <c r="C20" s="47" t="s">
        <v>35</v>
      </c>
      <c r="D20" s="75"/>
      <c r="E20" s="75"/>
    </row>
    <row r="21" spans="3:10" x14ac:dyDescent="0.2">
      <c r="C21" s="49" t="s">
        <v>84</v>
      </c>
      <c r="D21" s="72">
        <v>-1618348</v>
      </c>
      <c r="E21" s="72">
        <v>-870242</v>
      </c>
    </row>
    <row r="22" spans="3:10" ht="33" customHeight="1" x14ac:dyDescent="0.2">
      <c r="C22" s="49" t="s">
        <v>36</v>
      </c>
      <c r="D22" s="72">
        <v>-4201462</v>
      </c>
      <c r="E22" s="72">
        <v>27154244</v>
      </c>
    </row>
    <row r="23" spans="3:10" x14ac:dyDescent="0.2">
      <c r="C23" s="49" t="s">
        <v>3</v>
      </c>
      <c r="D23" s="72">
        <v>-8270357</v>
      </c>
      <c r="E23" s="72">
        <v>-3072898</v>
      </c>
    </row>
    <row r="24" spans="3:10" x14ac:dyDescent="0.2">
      <c r="C24" s="46" t="s">
        <v>37</v>
      </c>
      <c r="D24" s="72">
        <v>-110927931</v>
      </c>
      <c r="E24" s="72">
        <v>-65711912</v>
      </c>
    </row>
    <row r="25" spans="3:10" x14ac:dyDescent="0.2">
      <c r="C25" s="46" t="s">
        <v>6</v>
      </c>
      <c r="D25" s="72">
        <v>275586</v>
      </c>
      <c r="E25" s="72">
        <v>-2428887</v>
      </c>
    </row>
    <row r="26" spans="3:10" x14ac:dyDescent="0.2">
      <c r="C26" s="47" t="s">
        <v>38</v>
      </c>
      <c r="D26" s="72"/>
      <c r="E26" s="72"/>
    </row>
    <row r="27" spans="3:10" x14ac:dyDescent="0.2">
      <c r="C27" s="49" t="s">
        <v>39</v>
      </c>
      <c r="D27" s="72">
        <v>-56331601</v>
      </c>
      <c r="E27" s="72">
        <v>1442885</v>
      </c>
    </row>
    <row r="28" spans="3:10" x14ac:dyDescent="0.2">
      <c r="C28" s="49" t="s">
        <v>40</v>
      </c>
      <c r="D28" s="72">
        <v>26077533</v>
      </c>
      <c r="E28" s="72">
        <v>73257675</v>
      </c>
    </row>
    <row r="29" spans="3:10" ht="25.5" x14ac:dyDescent="0.2">
      <c r="C29" s="49" t="s">
        <v>41</v>
      </c>
      <c r="D29" s="72">
        <v>-1279445</v>
      </c>
      <c r="E29" s="72">
        <v>452137</v>
      </c>
    </row>
    <row r="30" spans="3:10" x14ac:dyDescent="0.2">
      <c r="C30" s="49" t="s">
        <v>13</v>
      </c>
      <c r="D30" s="72">
        <v>-6535681</v>
      </c>
      <c r="E30" s="72">
        <v>1694576</v>
      </c>
    </row>
    <row r="31" spans="3:10" ht="25.5" x14ac:dyDescent="0.2">
      <c r="C31" s="47" t="s">
        <v>42</v>
      </c>
      <c r="D31" s="73">
        <f>SUM(D17:D30)</f>
        <v>-88956522</v>
      </c>
      <c r="E31" s="73">
        <f>SUM(E17:E30)</f>
        <v>72468183</v>
      </c>
    </row>
    <row r="32" spans="3:10" x14ac:dyDescent="0.2">
      <c r="C32" s="67"/>
      <c r="D32" s="74"/>
      <c r="E32" s="74"/>
    </row>
    <row r="33" spans="3:9" x14ac:dyDescent="0.2">
      <c r="C33" s="49" t="s">
        <v>43</v>
      </c>
      <c r="D33" s="72">
        <v>-4813257</v>
      </c>
      <c r="E33" s="72">
        <v>-889424</v>
      </c>
    </row>
    <row r="34" spans="3:9" x14ac:dyDescent="0.2">
      <c r="C34" s="67"/>
      <c r="D34" s="74"/>
      <c r="E34" s="74"/>
    </row>
    <row r="35" spans="3:9" ht="25.5" x14ac:dyDescent="0.2">
      <c r="C35" s="50" t="s">
        <v>44</v>
      </c>
      <c r="D35" s="73">
        <f>SUM(D31:D33)</f>
        <v>-93769779</v>
      </c>
      <c r="E35" s="73">
        <f>SUM(E31:E33)</f>
        <v>71578759</v>
      </c>
    </row>
    <row r="36" spans="3:9" ht="102" customHeight="1" x14ac:dyDescent="0.2">
      <c r="C36" s="69"/>
      <c r="D36" s="76"/>
      <c r="E36" s="76"/>
    </row>
    <row r="37" spans="3:9" ht="12" customHeight="1" x14ac:dyDescent="0.2">
      <c r="C37" s="39"/>
      <c r="D37" s="40"/>
      <c r="E37" s="40"/>
    </row>
    <row r="38" spans="3:9" ht="12" customHeight="1" x14ac:dyDescent="0.2">
      <c r="C38" s="39"/>
      <c r="D38" s="40"/>
      <c r="E38" s="40"/>
    </row>
    <row r="39" spans="3:9" x14ac:dyDescent="0.2">
      <c r="C39" s="39"/>
      <c r="D39" s="40"/>
      <c r="E39" s="40"/>
    </row>
    <row r="40" spans="3:9" x14ac:dyDescent="0.2">
      <c r="C40" s="39"/>
      <c r="D40" s="40"/>
      <c r="E40" s="40"/>
    </row>
    <row r="41" spans="3:9" x14ac:dyDescent="0.2">
      <c r="C41" s="39"/>
      <c r="D41" s="40"/>
      <c r="E41" s="40"/>
    </row>
    <row r="42" spans="3:9" x14ac:dyDescent="0.2">
      <c r="C42" s="39"/>
      <c r="D42" s="40"/>
      <c r="E42" s="40"/>
    </row>
    <row r="43" spans="3:9" x14ac:dyDescent="0.2">
      <c r="C43" s="39"/>
      <c r="D43" s="40"/>
      <c r="E43" s="40"/>
    </row>
    <row r="44" spans="3:9" x14ac:dyDescent="0.2">
      <c r="C44" s="39"/>
      <c r="D44" s="40"/>
      <c r="E44" s="40"/>
      <c r="I44" s="59"/>
    </row>
    <row r="45" spans="3:9" x14ac:dyDescent="0.2">
      <c r="C45" s="70"/>
      <c r="D45" s="77"/>
      <c r="E45" s="77"/>
    </row>
    <row r="46" spans="3:9" ht="25.5" x14ac:dyDescent="0.2">
      <c r="C46" s="44" t="s">
        <v>45</v>
      </c>
      <c r="D46" s="75"/>
      <c r="E46" s="75"/>
    </row>
    <row r="47" spans="3:9" ht="25.5" x14ac:dyDescent="0.2">
      <c r="C47" s="49" t="s">
        <v>46</v>
      </c>
      <c r="D47" s="72">
        <v>-5244781</v>
      </c>
      <c r="E47" s="72">
        <v>-1862287</v>
      </c>
    </row>
    <row r="48" spans="3:9" x14ac:dyDescent="0.2">
      <c r="C48" s="49" t="s">
        <v>47</v>
      </c>
      <c r="D48" s="80">
        <v>25735</v>
      </c>
      <c r="E48" s="72">
        <v>82811</v>
      </c>
    </row>
    <row r="49" spans="3:5" ht="56.25" customHeight="1" x14ac:dyDescent="0.2">
      <c r="C49" s="49" t="s">
        <v>74</v>
      </c>
      <c r="D49" s="72">
        <v>126738159</v>
      </c>
      <c r="E49" s="72">
        <v>164121951</v>
      </c>
    </row>
    <row r="50" spans="3:5" ht="42.75" customHeight="1" x14ac:dyDescent="0.2">
      <c r="C50" s="49" t="s">
        <v>75</v>
      </c>
      <c r="D50" s="72">
        <v>-205548770</v>
      </c>
      <c r="E50" s="72">
        <v>-212372754</v>
      </c>
    </row>
    <row r="51" spans="3:5" ht="25.5" x14ac:dyDescent="0.2">
      <c r="C51" s="50" t="s">
        <v>48</v>
      </c>
      <c r="D51" s="73">
        <f>SUM(D47:D50)</f>
        <v>-84029657</v>
      </c>
      <c r="E51" s="73">
        <f>SUM(E47:E50)</f>
        <v>-50030279</v>
      </c>
    </row>
    <row r="52" spans="3:5" x14ac:dyDescent="0.2">
      <c r="C52" s="67"/>
      <c r="D52" s="74"/>
      <c r="E52" s="74"/>
    </row>
    <row r="53" spans="3:5" ht="26.25" customHeight="1" x14ac:dyDescent="0.2">
      <c r="C53" s="44" t="s">
        <v>49</v>
      </c>
      <c r="D53" s="74"/>
      <c r="E53" s="74"/>
    </row>
    <row r="54" spans="3:5" x14ac:dyDescent="0.2">
      <c r="C54" s="49" t="s">
        <v>61</v>
      </c>
      <c r="D54" s="72">
        <v>-924377</v>
      </c>
      <c r="E54" s="72">
        <v>-25</v>
      </c>
    </row>
    <row r="55" spans="3:5" x14ac:dyDescent="0.2">
      <c r="C55" s="49" t="s">
        <v>120</v>
      </c>
      <c r="D55" s="72">
        <v>983</v>
      </c>
      <c r="E55" s="72">
        <v>0</v>
      </c>
    </row>
    <row r="56" spans="3:5" x14ac:dyDescent="0.2">
      <c r="C56" s="49" t="s">
        <v>70</v>
      </c>
      <c r="D56" s="72">
        <v>0</v>
      </c>
      <c r="E56" s="72">
        <v>-3986815</v>
      </c>
    </row>
    <row r="57" spans="3:5" x14ac:dyDescent="0.2">
      <c r="C57" s="49" t="s">
        <v>60</v>
      </c>
      <c r="D57" s="72">
        <v>-11570001</v>
      </c>
      <c r="E57" s="72">
        <v>0</v>
      </c>
    </row>
    <row r="58" spans="3:5" x14ac:dyDescent="0.2">
      <c r="C58" s="49" t="s">
        <v>50</v>
      </c>
      <c r="D58" s="72">
        <v>-3924011</v>
      </c>
      <c r="E58" s="72">
        <v>-6372</v>
      </c>
    </row>
    <row r="59" spans="3:5" x14ac:dyDescent="0.2">
      <c r="C59" s="50" t="s">
        <v>51</v>
      </c>
      <c r="D59" s="73">
        <f>SUM(D54:D58)</f>
        <v>-16417406</v>
      </c>
      <c r="E59" s="73">
        <f>SUM(E54:E58)</f>
        <v>-3993212</v>
      </c>
    </row>
    <row r="60" spans="3:5" x14ac:dyDescent="0.2">
      <c r="C60" s="67"/>
      <c r="D60" s="74"/>
      <c r="E60" s="74"/>
    </row>
    <row r="61" spans="3:5" ht="25.5" x14ac:dyDescent="0.2">
      <c r="C61" s="46" t="s">
        <v>52</v>
      </c>
      <c r="D61" s="72">
        <v>2639965</v>
      </c>
      <c r="E61" s="72">
        <v>-1861920</v>
      </c>
    </row>
    <row r="62" spans="3:5" x14ac:dyDescent="0.2">
      <c r="C62" s="67"/>
      <c r="D62" s="74"/>
      <c r="E62" s="74"/>
    </row>
    <row r="63" spans="3:5" x14ac:dyDescent="0.2">
      <c r="C63" s="51" t="s">
        <v>53</v>
      </c>
      <c r="D63" s="73">
        <f>SUM(D35,D51,D59,D61)</f>
        <v>-191576877</v>
      </c>
      <c r="E63" s="73">
        <f>SUM(E35,E51,E59,E61)</f>
        <v>15693348</v>
      </c>
    </row>
    <row r="64" spans="3:5" x14ac:dyDescent="0.2">
      <c r="C64" s="67"/>
      <c r="D64" s="73"/>
      <c r="E64" s="73"/>
    </row>
    <row r="65" spans="3:7" x14ac:dyDescent="0.2">
      <c r="C65" s="51" t="s">
        <v>54</v>
      </c>
      <c r="D65" s="73">
        <f>'Ф1 конс'!C10</f>
        <v>304838956</v>
      </c>
      <c r="E65" s="73">
        <v>157389069</v>
      </c>
    </row>
    <row r="66" spans="3:7" x14ac:dyDescent="0.2">
      <c r="C66" s="51" t="s">
        <v>55</v>
      </c>
      <c r="D66" s="73">
        <f>'Ф1 конс'!B10</f>
        <v>113262079</v>
      </c>
      <c r="E66" s="73">
        <f>E65+E63</f>
        <v>173082417</v>
      </c>
      <c r="F66" s="64"/>
      <c r="G66" s="5"/>
    </row>
    <row r="68" spans="3:7" x14ac:dyDescent="0.2">
      <c r="D68" s="71"/>
      <c r="E68" s="65">
        <f>E63+E65-E66</f>
        <v>0</v>
      </c>
    </row>
    <row r="69" spans="3:7" x14ac:dyDescent="0.2">
      <c r="D69" s="79"/>
    </row>
    <row r="71" spans="3:7" ht="15" x14ac:dyDescent="0.25">
      <c r="C71" s="10" t="s">
        <v>127</v>
      </c>
      <c r="D71" s="10"/>
      <c r="E71" s="10" t="s">
        <v>128</v>
      </c>
    </row>
    <row r="72" spans="3:7" ht="15" x14ac:dyDescent="0.25">
      <c r="C72" s="2"/>
      <c r="D72" s="27"/>
      <c r="E72" s="10"/>
    </row>
    <row r="73" spans="3:7" ht="15" x14ac:dyDescent="0.25">
      <c r="C73" s="10" t="str">
        <f>'Ф1 конс'!A52</f>
        <v>Главный бухгалтер</v>
      </c>
      <c r="D73" s="10"/>
      <c r="E73" s="10" t="str">
        <f>'Ф1 конс'!C52</f>
        <v>Авдеева О.С.</v>
      </c>
    </row>
    <row r="74" spans="3:7" x14ac:dyDescent="0.2">
      <c r="C74" s="2"/>
      <c r="D74" s="27"/>
      <c r="E74" s="2"/>
    </row>
    <row r="75" spans="3:7" x14ac:dyDescent="0.2">
      <c r="C75" s="2"/>
      <c r="D75" s="27"/>
      <c r="E75" s="2"/>
    </row>
    <row r="76" spans="3:7" x14ac:dyDescent="0.2">
      <c r="C76" s="2"/>
      <c r="D76" s="27"/>
      <c r="E76" s="2"/>
    </row>
    <row r="77" spans="3:7" x14ac:dyDescent="0.2">
      <c r="C77" s="2"/>
      <c r="D77" s="27"/>
      <c r="E77" s="2"/>
    </row>
    <row r="78" spans="3:7" x14ac:dyDescent="0.2">
      <c r="C78" s="2"/>
      <c r="D78" s="27"/>
      <c r="E78" s="2"/>
    </row>
    <row r="79" spans="3:7" x14ac:dyDescent="0.2">
      <c r="C79" s="11" t="str">
        <f>'Ф1 конс'!A58</f>
        <v>Исполнитель Мустагулова А.Н.</v>
      </c>
      <c r="D79" s="27"/>
      <c r="E79" s="2"/>
    </row>
    <row r="80" spans="3:7" x14ac:dyDescent="0.2">
      <c r="C80" s="11" t="str">
        <f>'Ф1 конс'!A59</f>
        <v>Тел.258-59-55 вн.1217</v>
      </c>
      <c r="D80" s="27"/>
      <c r="E80" s="2"/>
    </row>
  </sheetData>
  <mergeCells count="3">
    <mergeCell ref="C4:E4"/>
    <mergeCell ref="C2:E2"/>
    <mergeCell ref="C3:E3"/>
  </mergeCells>
  <conditionalFormatting sqref="D68:E68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78"/>
  <sheetViews>
    <sheetView tabSelected="1" topLeftCell="A13" zoomScale="80" zoomScaleNormal="80" workbookViewId="0">
      <selection activeCell="P22" sqref="P22"/>
    </sheetView>
  </sheetViews>
  <sheetFormatPr defaultColWidth="9.140625" defaultRowHeight="12.75" x14ac:dyDescent="0.2"/>
  <cols>
    <col min="1" max="1" width="9.140625" style="30"/>
    <col min="2" max="2" width="34.7109375" style="30" customWidth="1"/>
    <col min="3" max="3" width="15" style="30" customWidth="1"/>
    <col min="4" max="6" width="17" style="29" customWidth="1"/>
    <col min="7" max="7" width="16.7109375" style="29" customWidth="1"/>
    <col min="8" max="9" width="19.140625" style="29" customWidth="1"/>
    <col min="10" max="10" width="17" style="29" customWidth="1"/>
    <col min="11" max="12" width="9.140625" style="30"/>
    <col min="13" max="13" width="12.28515625" style="30" bestFit="1" customWidth="1"/>
    <col min="14" max="15" width="9.42578125" style="30" bestFit="1" customWidth="1"/>
    <col min="16" max="16" width="11.7109375" style="30" bestFit="1" customWidth="1"/>
    <col min="17" max="17" width="11.140625" style="30" bestFit="1" customWidth="1"/>
    <col min="18" max="18" width="9.28515625" style="30" bestFit="1" customWidth="1"/>
    <col min="19" max="19" width="12.28515625" style="30" bestFit="1" customWidth="1"/>
    <col min="20" max="20" width="13.28515625" style="30" bestFit="1" customWidth="1"/>
    <col min="21" max="16384" width="9.140625" style="30"/>
  </cols>
  <sheetData>
    <row r="2" spans="2:20" ht="18" customHeight="1" x14ac:dyDescent="0.3">
      <c r="B2" s="101" t="s">
        <v>125</v>
      </c>
      <c r="C2" s="101"/>
      <c r="D2" s="101"/>
      <c r="E2" s="101"/>
      <c r="F2" s="101"/>
      <c r="G2" s="101"/>
      <c r="H2" s="101"/>
      <c r="I2" s="101"/>
      <c r="J2" s="101"/>
    </row>
    <row r="3" spans="2:20" ht="18" customHeight="1" x14ac:dyDescent="0.3">
      <c r="B3" s="101" t="s">
        <v>122</v>
      </c>
      <c r="C3" s="101"/>
      <c r="D3" s="101"/>
      <c r="E3" s="101"/>
      <c r="F3" s="101"/>
      <c r="G3" s="101"/>
      <c r="H3" s="101"/>
      <c r="I3" s="101"/>
      <c r="J3" s="101"/>
    </row>
    <row r="4" spans="2:20" ht="18" customHeight="1" x14ac:dyDescent="0.3">
      <c r="B4" s="98"/>
      <c r="C4" s="98"/>
      <c r="D4" s="98"/>
      <c r="E4" s="98"/>
      <c r="F4" s="98"/>
      <c r="G4" s="98"/>
      <c r="H4" s="98"/>
      <c r="I4" s="98"/>
      <c r="J4" s="98"/>
    </row>
    <row r="5" spans="2:20" ht="18" customHeight="1" x14ac:dyDescent="0.25">
      <c r="B5" s="28"/>
      <c r="C5" s="28"/>
      <c r="J5" s="31" t="s">
        <v>0</v>
      </c>
    </row>
    <row r="6" spans="2:20" ht="156.75" customHeight="1" x14ac:dyDescent="0.2">
      <c r="B6" s="32"/>
      <c r="C6" s="102" t="s">
        <v>25</v>
      </c>
      <c r="D6" s="103" t="s">
        <v>17</v>
      </c>
      <c r="E6" s="56" t="s">
        <v>88</v>
      </c>
      <c r="F6" s="56" t="s">
        <v>89</v>
      </c>
      <c r="G6" s="56" t="s">
        <v>18</v>
      </c>
      <c r="H6" s="56" t="s">
        <v>26</v>
      </c>
      <c r="I6" s="56" t="s">
        <v>90</v>
      </c>
      <c r="J6" s="56" t="s">
        <v>27</v>
      </c>
    </row>
    <row r="7" spans="2:20" ht="31.5" customHeight="1" x14ac:dyDescent="0.2">
      <c r="B7" s="32"/>
      <c r="C7" s="32" t="s">
        <v>28</v>
      </c>
      <c r="D7" s="33" t="s">
        <v>29</v>
      </c>
      <c r="E7" s="34"/>
      <c r="F7" s="34"/>
      <c r="G7" s="34"/>
      <c r="H7" s="34"/>
      <c r="I7" s="34"/>
      <c r="J7" s="34"/>
    </row>
    <row r="8" spans="2:20" x14ac:dyDescent="0.2">
      <c r="B8" s="37" t="s">
        <v>65</v>
      </c>
      <c r="C8" s="73">
        <v>102743968</v>
      </c>
      <c r="D8" s="92">
        <v>27400000</v>
      </c>
      <c r="E8" s="92">
        <v>505940</v>
      </c>
      <c r="F8" s="73">
        <v>-686664</v>
      </c>
      <c r="G8" s="73">
        <v>-48229</v>
      </c>
      <c r="H8" s="73">
        <v>-2862689</v>
      </c>
      <c r="I8" s="73">
        <v>10163036</v>
      </c>
      <c r="J8" s="73">
        <f>SUM(C8:I8)</f>
        <v>137215362</v>
      </c>
      <c r="M8" s="64"/>
      <c r="N8" s="64"/>
      <c r="O8" s="64"/>
      <c r="P8" s="64"/>
      <c r="Q8" s="64"/>
      <c r="R8" s="64"/>
      <c r="S8" s="64"/>
      <c r="T8" s="64"/>
    </row>
    <row r="9" spans="2:20" x14ac:dyDescent="0.2">
      <c r="B9" s="32"/>
      <c r="C9" s="72"/>
      <c r="D9" s="72"/>
      <c r="E9" s="72"/>
      <c r="F9" s="72"/>
      <c r="G9" s="72"/>
      <c r="H9" s="72"/>
      <c r="I9" s="72"/>
      <c r="J9" s="73"/>
      <c r="M9" s="64"/>
      <c r="N9" s="64"/>
      <c r="O9" s="64"/>
      <c r="P9" s="64"/>
      <c r="Q9" s="64"/>
      <c r="R9" s="64"/>
      <c r="S9" s="64"/>
      <c r="T9" s="64"/>
    </row>
    <row r="10" spans="2:20" x14ac:dyDescent="0.2">
      <c r="B10" s="55" t="s">
        <v>30</v>
      </c>
      <c r="C10" s="72"/>
      <c r="D10" s="72"/>
      <c r="E10" s="72"/>
      <c r="F10" s="72"/>
      <c r="G10" s="72"/>
      <c r="H10" s="72">
        <v>19418572</v>
      </c>
      <c r="I10" s="72">
        <v>1643053</v>
      </c>
      <c r="J10" s="82">
        <f t="shared" ref="J10:J15" si="0">SUM(C10:I10)</f>
        <v>21061625</v>
      </c>
      <c r="M10" s="64"/>
      <c r="N10" s="64"/>
      <c r="O10" s="64"/>
      <c r="P10" s="64"/>
      <c r="Q10" s="64"/>
      <c r="R10" s="64"/>
      <c r="S10" s="64"/>
      <c r="T10" s="64"/>
    </row>
    <row r="11" spans="2:20" ht="25.5" x14ac:dyDescent="0.2">
      <c r="B11" s="36" t="s">
        <v>57</v>
      </c>
      <c r="C11" s="72"/>
      <c r="D11" s="72"/>
      <c r="E11" s="72"/>
      <c r="F11" s="72">
        <v>3403768</v>
      </c>
      <c r="G11" s="72"/>
      <c r="H11" s="72"/>
      <c r="I11" s="72">
        <v>299858</v>
      </c>
      <c r="J11" s="82">
        <f t="shared" si="0"/>
        <v>3703626</v>
      </c>
      <c r="M11" s="64"/>
      <c r="N11" s="64"/>
      <c r="O11" s="64"/>
      <c r="P11" s="64"/>
      <c r="Q11" s="64"/>
      <c r="R11" s="64"/>
      <c r="S11" s="64"/>
      <c r="T11" s="64"/>
    </row>
    <row r="12" spans="2:20" x14ac:dyDescent="0.2">
      <c r="B12" s="55" t="s">
        <v>59</v>
      </c>
      <c r="C12" s="73">
        <f>SUM(C10:C11)</f>
        <v>0</v>
      </c>
      <c r="D12" s="73">
        <f t="shared" ref="D12:I12" si="1">SUM(D10:D11)</f>
        <v>0</v>
      </c>
      <c r="E12" s="73">
        <f t="shared" si="1"/>
        <v>0</v>
      </c>
      <c r="F12" s="73">
        <f t="shared" ref="F12" si="2">SUM(F10:F11)</f>
        <v>3403768</v>
      </c>
      <c r="G12" s="73">
        <f t="shared" si="1"/>
        <v>0</v>
      </c>
      <c r="H12" s="73">
        <f t="shared" si="1"/>
        <v>19418572</v>
      </c>
      <c r="I12" s="73">
        <f t="shared" si="1"/>
        <v>1942911</v>
      </c>
      <c r="J12" s="73">
        <f t="shared" si="0"/>
        <v>24765251</v>
      </c>
      <c r="M12" s="64"/>
      <c r="N12" s="64"/>
      <c r="O12" s="64"/>
      <c r="P12" s="64"/>
      <c r="Q12" s="64"/>
      <c r="R12" s="64"/>
      <c r="S12" s="64"/>
      <c r="T12" s="64"/>
    </row>
    <row r="13" spans="2:20" ht="25.5" x14ac:dyDescent="0.2">
      <c r="B13" s="36" t="s">
        <v>58</v>
      </c>
      <c r="C13" s="72"/>
      <c r="D13" s="72"/>
      <c r="E13" s="72"/>
      <c r="F13" s="72"/>
      <c r="G13" s="72">
        <v>-17980</v>
      </c>
      <c r="H13" s="72">
        <v>19540</v>
      </c>
      <c r="I13" s="72">
        <v>-1560</v>
      </c>
      <c r="J13" s="73">
        <f t="shared" si="0"/>
        <v>0</v>
      </c>
      <c r="M13" s="64"/>
      <c r="N13" s="64"/>
      <c r="O13" s="64"/>
      <c r="P13" s="64"/>
      <c r="Q13" s="64"/>
      <c r="R13" s="64"/>
      <c r="S13" s="64"/>
      <c r="T13" s="64"/>
    </row>
    <row r="14" spans="2:20" x14ac:dyDescent="0.2">
      <c r="B14" s="36" t="s">
        <v>62</v>
      </c>
      <c r="C14" s="72"/>
      <c r="D14" s="72"/>
      <c r="E14" s="72"/>
      <c r="F14" s="72"/>
      <c r="G14" s="72"/>
      <c r="H14" s="72">
        <v>-4</v>
      </c>
      <c r="I14" s="72"/>
      <c r="J14" s="82">
        <f t="shared" si="0"/>
        <v>-4</v>
      </c>
      <c r="M14" s="64"/>
      <c r="N14" s="64"/>
      <c r="O14" s="64"/>
      <c r="P14" s="64"/>
      <c r="Q14" s="64"/>
      <c r="R14" s="64"/>
      <c r="S14" s="64"/>
      <c r="T14" s="64"/>
    </row>
    <row r="15" spans="2:20" ht="42" customHeight="1" x14ac:dyDescent="0.2">
      <c r="B15" s="36" t="s">
        <v>117</v>
      </c>
      <c r="C15" s="72"/>
      <c r="D15" s="72"/>
      <c r="E15" s="72"/>
      <c r="F15" s="72"/>
      <c r="G15" s="72"/>
      <c r="H15" s="72"/>
      <c r="I15" s="72">
        <v>-3986815</v>
      </c>
      <c r="J15" s="82">
        <f t="shared" si="0"/>
        <v>-3986815</v>
      </c>
      <c r="M15" s="64"/>
      <c r="N15" s="64"/>
      <c r="O15" s="64"/>
      <c r="P15" s="64"/>
      <c r="Q15" s="64"/>
      <c r="R15" s="64"/>
      <c r="S15" s="64"/>
      <c r="T15" s="64"/>
    </row>
    <row r="16" spans="2:20" x14ac:dyDescent="0.2">
      <c r="B16" s="37" t="s">
        <v>68</v>
      </c>
      <c r="C16" s="73">
        <f t="shared" ref="C16:J16" si="3">SUM(C8,C12:C15)</f>
        <v>102743968</v>
      </c>
      <c r="D16" s="73">
        <f t="shared" si="3"/>
        <v>27400000</v>
      </c>
      <c r="E16" s="73">
        <f t="shared" si="3"/>
        <v>505940</v>
      </c>
      <c r="F16" s="73">
        <f t="shared" si="3"/>
        <v>2717104</v>
      </c>
      <c r="G16" s="73">
        <f t="shared" si="3"/>
        <v>-66209</v>
      </c>
      <c r="H16" s="73">
        <f t="shared" si="3"/>
        <v>16575419</v>
      </c>
      <c r="I16" s="73">
        <f t="shared" si="3"/>
        <v>8117572</v>
      </c>
      <c r="J16" s="73">
        <f t="shared" si="3"/>
        <v>157993794</v>
      </c>
      <c r="L16" s="29"/>
    </row>
    <row r="17" spans="2:12" x14ac:dyDescent="0.2">
      <c r="B17" s="32"/>
      <c r="C17" s="73"/>
      <c r="D17" s="73"/>
      <c r="E17" s="73"/>
      <c r="F17" s="73"/>
      <c r="G17" s="73"/>
      <c r="H17" s="73"/>
      <c r="I17" s="73"/>
      <c r="J17" s="73"/>
    </row>
    <row r="18" spans="2:12" x14ac:dyDescent="0.2">
      <c r="B18" s="37" t="s">
        <v>67</v>
      </c>
      <c r="C18" s="73">
        <f>SUM(C10,C14:C17)</f>
        <v>102743968</v>
      </c>
      <c r="D18" s="73">
        <f>SUM(D10,D14:D17)</f>
        <v>27400000</v>
      </c>
      <c r="E18" s="73">
        <f>SUM(E10,E14:E17)</f>
        <v>505940</v>
      </c>
      <c r="F18" s="73">
        <v>3275155</v>
      </c>
      <c r="G18" s="73" t="s">
        <v>118</v>
      </c>
      <c r="H18" s="73">
        <v>47207786</v>
      </c>
      <c r="I18" s="73">
        <v>9719180</v>
      </c>
      <c r="J18" s="73">
        <f>SUM(C18:I18)</f>
        <v>190852029</v>
      </c>
    </row>
    <row r="19" spans="2:12" s="78" customFormat="1" ht="25.5" x14ac:dyDescent="0.2">
      <c r="B19" s="86" t="s">
        <v>72</v>
      </c>
      <c r="C19" s="87"/>
      <c r="D19" s="87"/>
      <c r="E19" s="87"/>
      <c r="F19" s="87">
        <v>0</v>
      </c>
      <c r="G19" s="87"/>
      <c r="H19" s="82">
        <v>-12364018</v>
      </c>
      <c r="I19" s="82">
        <v>-180776</v>
      </c>
      <c r="J19" s="82">
        <f>SUM(C19:I19)</f>
        <v>-12544794</v>
      </c>
    </row>
    <row r="20" spans="2:12" ht="25.5" x14ac:dyDescent="0.2">
      <c r="B20" s="37" t="s">
        <v>73</v>
      </c>
      <c r="C20" s="83">
        <f t="shared" ref="C20:J20" si="4">SUM(C18:C19)</f>
        <v>102743968</v>
      </c>
      <c r="D20" s="83">
        <f t="shared" si="4"/>
        <v>27400000</v>
      </c>
      <c r="E20" s="83">
        <f t="shared" si="4"/>
        <v>505940</v>
      </c>
      <c r="F20" s="83">
        <f t="shared" si="4"/>
        <v>3275155</v>
      </c>
      <c r="G20" s="83">
        <f t="shared" si="4"/>
        <v>0</v>
      </c>
      <c r="H20" s="83">
        <f t="shared" si="4"/>
        <v>34843768</v>
      </c>
      <c r="I20" s="83">
        <f t="shared" si="4"/>
        <v>9538404</v>
      </c>
      <c r="J20" s="83">
        <f t="shared" si="4"/>
        <v>178307235</v>
      </c>
    </row>
    <row r="21" spans="2:12" x14ac:dyDescent="0.2">
      <c r="B21" s="37"/>
      <c r="C21" s="35"/>
      <c r="D21" s="35"/>
      <c r="E21" s="35"/>
      <c r="F21" s="35"/>
      <c r="G21" s="35"/>
      <c r="H21" s="35"/>
      <c r="I21" s="94"/>
      <c r="J21" s="73">
        <f>SUM(C21:H21)</f>
        <v>0</v>
      </c>
    </row>
    <row r="22" spans="2:12" x14ac:dyDescent="0.2">
      <c r="B22" s="55" t="s">
        <v>30</v>
      </c>
      <c r="C22" s="36"/>
      <c r="D22" s="34"/>
      <c r="E22" s="34"/>
      <c r="F22" s="73"/>
      <c r="G22" s="34"/>
      <c r="H22" s="34">
        <v>47288824</v>
      </c>
      <c r="I22" s="34">
        <v>2764936</v>
      </c>
      <c r="J22" s="82">
        <f>SUM(C22:I22)</f>
        <v>50053760</v>
      </c>
    </row>
    <row r="23" spans="2:12" x14ac:dyDescent="0.2">
      <c r="B23" s="36" t="s">
        <v>119</v>
      </c>
      <c r="C23" s="36"/>
      <c r="D23" s="34"/>
      <c r="E23" s="34"/>
      <c r="F23" s="82">
        <v>-253811</v>
      </c>
      <c r="G23" s="34"/>
      <c r="H23" s="34"/>
      <c r="I23" s="93">
        <v>-60457</v>
      </c>
      <c r="J23" s="82">
        <f>SUM(C23:I23)</f>
        <v>-314268</v>
      </c>
    </row>
    <row r="24" spans="2:12" x14ac:dyDescent="0.2">
      <c r="B24" s="55" t="s">
        <v>59</v>
      </c>
      <c r="C24" s="73">
        <f>SUM(C22:C23)</f>
        <v>0</v>
      </c>
      <c r="D24" s="73">
        <f t="shared" ref="D24:J24" si="5">SUM(D22:D23)</f>
        <v>0</v>
      </c>
      <c r="E24" s="73">
        <f t="shared" si="5"/>
        <v>0</v>
      </c>
      <c r="F24" s="73">
        <f t="shared" si="5"/>
        <v>-253811</v>
      </c>
      <c r="G24" s="73">
        <f t="shared" si="5"/>
        <v>0</v>
      </c>
      <c r="H24" s="73">
        <f t="shared" si="5"/>
        <v>47288824</v>
      </c>
      <c r="I24" s="73">
        <f t="shared" si="5"/>
        <v>2704479</v>
      </c>
      <c r="J24" s="73">
        <f t="shared" si="5"/>
        <v>49739492</v>
      </c>
    </row>
    <row r="25" spans="2:12" ht="25.5" x14ac:dyDescent="0.2">
      <c r="B25" s="36" t="s">
        <v>58</v>
      </c>
      <c r="C25" s="72"/>
      <c r="D25" s="72"/>
      <c r="E25" s="72"/>
      <c r="F25" s="82"/>
      <c r="G25" s="72"/>
      <c r="H25" s="72"/>
      <c r="I25" s="72"/>
      <c r="J25" s="73">
        <f>ROUND(SUM(C25:H25),0)</f>
        <v>0</v>
      </c>
    </row>
    <row r="26" spans="2:12" x14ac:dyDescent="0.2">
      <c r="B26" s="36" t="s">
        <v>62</v>
      </c>
      <c r="C26" s="72"/>
      <c r="D26" s="72"/>
      <c r="E26" s="72"/>
      <c r="F26" s="82"/>
      <c r="G26" s="72"/>
      <c r="H26" s="72"/>
      <c r="I26" s="72"/>
      <c r="J26" s="73">
        <f>SUM(C26:H26)</f>
        <v>0</v>
      </c>
    </row>
    <row r="27" spans="2:12" x14ac:dyDescent="0.2">
      <c r="B27" s="36" t="s">
        <v>63</v>
      </c>
      <c r="C27" s="72"/>
      <c r="D27" s="72"/>
      <c r="E27" s="72"/>
      <c r="F27" s="72"/>
      <c r="G27" s="72"/>
      <c r="H27" s="72"/>
      <c r="I27" s="72"/>
      <c r="J27" s="73">
        <f>SUM(C27:H27)</f>
        <v>0</v>
      </c>
    </row>
    <row r="28" spans="2:12" x14ac:dyDescent="0.2">
      <c r="B28" s="63" t="s">
        <v>64</v>
      </c>
      <c r="C28" s="72"/>
      <c r="D28" s="72"/>
      <c r="E28" s="72"/>
      <c r="F28" s="72"/>
      <c r="G28" s="72"/>
      <c r="H28" s="72"/>
      <c r="I28" s="72"/>
      <c r="J28" s="73">
        <f>SUM(C28:H28)</f>
        <v>0</v>
      </c>
    </row>
    <row r="29" spans="2:12" x14ac:dyDescent="0.2">
      <c r="B29" s="63" t="s">
        <v>66</v>
      </c>
      <c r="C29" s="72"/>
      <c r="D29" s="72"/>
      <c r="E29" s="72"/>
      <c r="F29" s="72"/>
      <c r="G29" s="72"/>
      <c r="H29" s="72"/>
      <c r="I29" s="72"/>
      <c r="J29" s="73">
        <f>SUM(C29:H29)</f>
        <v>0</v>
      </c>
    </row>
    <row r="30" spans="2:12" x14ac:dyDescent="0.2">
      <c r="B30" s="37" t="s">
        <v>69</v>
      </c>
      <c r="C30" s="73">
        <f t="shared" ref="C30:J30" si="6">C20+SUM(C24:C29)</f>
        <v>102743968</v>
      </c>
      <c r="D30" s="73">
        <f t="shared" si="6"/>
        <v>27400000</v>
      </c>
      <c r="E30" s="73">
        <f t="shared" si="6"/>
        <v>505940</v>
      </c>
      <c r="F30" s="73">
        <f t="shared" si="6"/>
        <v>3021344</v>
      </c>
      <c r="G30" s="73">
        <f t="shared" si="6"/>
        <v>0</v>
      </c>
      <c r="H30" s="73">
        <f t="shared" si="6"/>
        <v>82132592</v>
      </c>
      <c r="I30" s="73">
        <f t="shared" si="6"/>
        <v>12242883</v>
      </c>
      <c r="J30" s="73">
        <f t="shared" si="6"/>
        <v>228046727</v>
      </c>
      <c r="L30" s="64"/>
    </row>
    <row r="31" spans="2:12" x14ac:dyDescent="0.2">
      <c r="B31" s="38"/>
      <c r="C31" s="41"/>
      <c r="D31" s="41"/>
      <c r="E31" s="41"/>
      <c r="F31" s="41"/>
      <c r="G31" s="41"/>
      <c r="H31" s="41"/>
      <c r="I31" s="41"/>
      <c r="J31" s="78"/>
    </row>
    <row r="32" spans="2:12" x14ac:dyDescent="0.2">
      <c r="C32" s="42"/>
      <c r="D32" s="42"/>
      <c r="E32" s="42"/>
      <c r="F32" s="42"/>
      <c r="G32" s="42"/>
      <c r="H32" s="42"/>
      <c r="I32" s="42"/>
      <c r="J32" s="42"/>
      <c r="K32" s="42"/>
    </row>
    <row r="33" spans="2:10" ht="15" x14ac:dyDescent="0.25">
      <c r="J33" s="84"/>
    </row>
    <row r="34" spans="2:10" x14ac:dyDescent="0.2">
      <c r="C34" s="29"/>
    </row>
    <row r="35" spans="2:10" ht="15" x14ac:dyDescent="0.25">
      <c r="B35" s="10" t="str">
        <f>'Ф1 конс'!A50</f>
        <v>Генеральный директор</v>
      </c>
      <c r="C35" s="43"/>
      <c r="G35" s="10" t="str">
        <f>'Ф1 конс'!C50</f>
        <v>Диденко Ю.</v>
      </c>
    </row>
    <row r="36" spans="2:10" ht="15" x14ac:dyDescent="0.25">
      <c r="B36" s="2"/>
      <c r="C36" s="43"/>
      <c r="G36" s="10"/>
    </row>
    <row r="37" spans="2:10" s="29" customFormat="1" ht="15" x14ac:dyDescent="0.25">
      <c r="B37" s="10" t="str">
        <f>'Ф1 конс'!A52</f>
        <v>Главный бухгалтер</v>
      </c>
      <c r="C37" s="43"/>
      <c r="G37" s="10" t="str">
        <f>'Ф1 конс'!C52</f>
        <v>Авдеева О.С.</v>
      </c>
    </row>
    <row r="38" spans="2:10" s="29" customFormat="1" x14ac:dyDescent="0.2">
      <c r="B38" s="2"/>
      <c r="C38" s="43"/>
      <c r="D38" s="2"/>
    </row>
    <row r="39" spans="2:10" s="29" customFormat="1" x14ac:dyDescent="0.2">
      <c r="B39" s="2"/>
      <c r="C39" s="43"/>
      <c r="D39" s="2"/>
    </row>
    <row r="40" spans="2:10" s="29" customFormat="1" x14ac:dyDescent="0.2">
      <c r="B40" s="2"/>
      <c r="C40" s="43"/>
      <c r="D40" s="2"/>
    </row>
    <row r="41" spans="2:10" s="29" customFormat="1" x14ac:dyDescent="0.2">
      <c r="B41" s="11" t="str">
        <f>'Ф1 конс'!A58</f>
        <v>Исполнитель Мустагулова А.Н.</v>
      </c>
      <c r="C41" s="43"/>
      <c r="D41" s="2"/>
    </row>
    <row r="42" spans="2:10" s="29" customFormat="1" x14ac:dyDescent="0.2">
      <c r="B42" s="11" t="str">
        <f>'Ф1 конс'!A59</f>
        <v>Тел.258-59-55 вн.1217</v>
      </c>
      <c r="C42" s="43"/>
      <c r="D42" s="2"/>
    </row>
    <row r="63" spans="4:10" x14ac:dyDescent="0.2">
      <c r="D63" s="30"/>
      <c r="E63" s="30"/>
      <c r="F63" s="30"/>
      <c r="G63" s="30"/>
      <c r="H63" s="30"/>
      <c r="I63" s="30"/>
      <c r="J63" s="30"/>
    </row>
    <row r="64" spans="4:10" x14ac:dyDescent="0.2">
      <c r="D64" s="30"/>
      <c r="E64" s="30"/>
      <c r="F64" s="30"/>
      <c r="G64" s="30"/>
      <c r="H64" s="30"/>
      <c r="I64" s="30"/>
      <c r="J64" s="30"/>
    </row>
    <row r="65" spans="4:10" x14ac:dyDescent="0.2">
      <c r="D65" s="30"/>
      <c r="E65" s="30"/>
      <c r="F65" s="30"/>
      <c r="G65" s="30"/>
      <c r="H65" s="30"/>
      <c r="I65" s="30"/>
      <c r="J65" s="30"/>
    </row>
    <row r="66" spans="4:10" x14ac:dyDescent="0.2">
      <c r="D66" s="30"/>
      <c r="E66" s="30"/>
      <c r="F66" s="30"/>
      <c r="G66" s="30"/>
      <c r="H66" s="30"/>
      <c r="I66" s="30"/>
      <c r="J66" s="30"/>
    </row>
    <row r="67" spans="4:10" x14ac:dyDescent="0.2">
      <c r="D67" s="30"/>
      <c r="E67" s="30"/>
      <c r="F67" s="30"/>
      <c r="G67" s="30"/>
      <c r="H67" s="30"/>
      <c r="I67" s="30"/>
      <c r="J67" s="30"/>
    </row>
    <row r="68" spans="4:10" x14ac:dyDescent="0.2">
      <c r="D68" s="30"/>
      <c r="E68" s="30"/>
      <c r="F68" s="30"/>
      <c r="G68" s="30"/>
      <c r="H68" s="30"/>
      <c r="I68" s="30"/>
      <c r="J68" s="30"/>
    </row>
    <row r="69" spans="4:10" x14ac:dyDescent="0.2">
      <c r="D69" s="30"/>
      <c r="E69" s="30"/>
      <c r="F69" s="30"/>
      <c r="G69" s="30"/>
      <c r="H69" s="30"/>
      <c r="I69" s="30"/>
      <c r="J69" s="30"/>
    </row>
    <row r="70" spans="4:10" x14ac:dyDescent="0.2">
      <c r="D70" s="30"/>
      <c r="E70" s="30"/>
      <c r="F70" s="30"/>
      <c r="G70" s="30"/>
      <c r="H70" s="30"/>
      <c r="I70" s="30"/>
      <c r="J70" s="30"/>
    </row>
    <row r="71" spans="4:10" x14ac:dyDescent="0.2">
      <c r="D71" s="30"/>
      <c r="E71" s="30"/>
      <c r="F71" s="30"/>
      <c r="G71" s="30"/>
      <c r="H71" s="30"/>
      <c r="I71" s="30"/>
      <c r="J71" s="30"/>
    </row>
    <row r="72" spans="4:10" x14ac:dyDescent="0.2">
      <c r="D72" s="30"/>
      <c r="E72" s="30"/>
      <c r="F72" s="30"/>
      <c r="G72" s="30"/>
      <c r="H72" s="30"/>
      <c r="I72" s="30"/>
      <c r="J72" s="30"/>
    </row>
    <row r="73" spans="4:10" x14ac:dyDescent="0.2">
      <c r="D73" s="30"/>
      <c r="E73" s="30"/>
      <c r="F73" s="30"/>
      <c r="G73" s="30"/>
      <c r="H73" s="30"/>
      <c r="I73" s="30"/>
      <c r="J73" s="30"/>
    </row>
    <row r="74" spans="4:10" x14ac:dyDescent="0.2">
      <c r="D74" s="30"/>
      <c r="E74" s="30"/>
      <c r="F74" s="30"/>
      <c r="G74" s="30"/>
      <c r="H74" s="30"/>
      <c r="I74" s="30"/>
      <c r="J74" s="30"/>
    </row>
    <row r="75" spans="4:10" x14ac:dyDescent="0.2">
      <c r="D75" s="30"/>
      <c r="E75" s="30"/>
      <c r="F75" s="30"/>
      <c r="G75" s="30"/>
      <c r="H75" s="30"/>
      <c r="I75" s="30"/>
      <c r="J75" s="30"/>
    </row>
    <row r="76" spans="4:10" x14ac:dyDescent="0.2">
      <c r="D76" s="30"/>
      <c r="E76" s="30"/>
      <c r="F76" s="30"/>
      <c r="G76" s="30"/>
      <c r="H76" s="30"/>
      <c r="I76" s="30"/>
      <c r="J76" s="30"/>
    </row>
    <row r="77" spans="4:10" x14ac:dyDescent="0.2">
      <c r="D77" s="30"/>
      <c r="E77" s="30"/>
      <c r="F77" s="30"/>
      <c r="G77" s="30"/>
      <c r="H77" s="30"/>
      <c r="I77" s="30"/>
      <c r="J77" s="30"/>
    </row>
    <row r="78" spans="4:10" x14ac:dyDescent="0.2">
      <c r="D78" s="30"/>
      <c r="E78" s="30"/>
      <c r="F78" s="30"/>
      <c r="G78" s="30"/>
      <c r="H78" s="30"/>
      <c r="I78" s="30"/>
      <c r="J78" s="30"/>
    </row>
  </sheetData>
  <mergeCells count="4">
    <mergeCell ref="B2:J2"/>
    <mergeCell ref="B3:J3"/>
    <mergeCell ref="B4:J4"/>
    <mergeCell ref="C6:D6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Байтанаева Лаура Озатовна</cp:lastModifiedBy>
  <cp:lastPrinted>2018-07-30T04:19:56Z</cp:lastPrinted>
  <dcterms:created xsi:type="dcterms:W3CDTF">2009-10-26T09:06:41Z</dcterms:created>
  <dcterms:modified xsi:type="dcterms:W3CDTF">2018-08-27T09:41:59Z</dcterms:modified>
</cp:coreProperties>
</file>