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/>
  </bookViews>
  <sheets>
    <sheet name="баланс " sheetId="1" r:id="rId1"/>
    <sheet name="ОПИУ" sheetId="2" r:id="rId2"/>
  </sheets>
  <externalReferences>
    <externalReference r:id="rId3"/>
    <externalReference r:id="rId4"/>
  </externalReferences>
  <definedNames>
    <definedName name="_xlnm.Print_Area" localSheetId="0">'баланс '!$A$1:$I$98</definedName>
    <definedName name="_xlnm.Print_Area" localSheetId="1">ОПИУ!$A$1:$I$74</definedName>
  </definedNames>
  <calcPr calcId="145621"/>
</workbook>
</file>

<file path=xl/calcChain.xml><?xml version="1.0" encoding="utf-8"?>
<calcChain xmlns="http://schemas.openxmlformats.org/spreadsheetml/2006/main">
  <c r="R106" i="2" l="1"/>
  <c r="Q106" i="2"/>
  <c r="R105" i="2"/>
  <c r="Q105" i="2"/>
  <c r="R104" i="2"/>
  <c r="Q104" i="2"/>
  <c r="R103" i="2"/>
  <c r="Q103" i="2"/>
  <c r="I103" i="2"/>
  <c r="H103" i="2"/>
  <c r="R102" i="2"/>
  <c r="Q102" i="2"/>
  <c r="I102" i="2"/>
  <c r="H102" i="2"/>
  <c r="J102" i="2" s="1"/>
  <c r="R101" i="2"/>
  <c r="Q101" i="2"/>
  <c r="I27" i="2" s="1"/>
  <c r="I101" i="2"/>
  <c r="H101" i="2"/>
  <c r="R100" i="2"/>
  <c r="Q100" i="2"/>
  <c r="T96" i="2" s="1"/>
  <c r="I100" i="2"/>
  <c r="H100" i="2"/>
  <c r="R99" i="2"/>
  <c r="Q99" i="2"/>
  <c r="I99" i="2"/>
  <c r="H99" i="2"/>
  <c r="R98" i="2"/>
  <c r="Q98" i="2"/>
  <c r="I98" i="2"/>
  <c r="H98" i="2"/>
  <c r="R97" i="2"/>
  <c r="Q97" i="2"/>
  <c r="I26" i="2" s="1"/>
  <c r="I97" i="2"/>
  <c r="H97" i="2"/>
  <c r="R96" i="2"/>
  <c r="Q96" i="2"/>
  <c r="I96" i="2"/>
  <c r="H96" i="2"/>
  <c r="R95" i="2"/>
  <c r="Q95" i="2"/>
  <c r="I23" i="2" s="1"/>
  <c r="I95" i="2"/>
  <c r="H95" i="2"/>
  <c r="R94" i="2"/>
  <c r="Q94" i="2"/>
  <c r="I94" i="2"/>
  <c r="H94" i="2"/>
  <c r="R93" i="2"/>
  <c r="Q93" i="2"/>
  <c r="I93" i="2"/>
  <c r="H93" i="2"/>
  <c r="H104" i="2" s="1"/>
  <c r="R92" i="2"/>
  <c r="Q92" i="2"/>
  <c r="Q108" i="2" s="1"/>
  <c r="I92" i="2"/>
  <c r="H92" i="2"/>
  <c r="R91" i="2"/>
  <c r="Q91" i="2"/>
  <c r="I91" i="2"/>
  <c r="H91" i="2"/>
  <c r="R90" i="2"/>
  <c r="Q90" i="2"/>
  <c r="I90" i="2"/>
  <c r="H90" i="2"/>
  <c r="R89" i="2"/>
  <c r="T93" i="2" s="1"/>
  <c r="Q89" i="2"/>
  <c r="I89" i="2"/>
  <c r="J100" i="2" s="1"/>
  <c r="H89" i="2"/>
  <c r="R88" i="2"/>
  <c r="I28" i="2" s="1"/>
  <c r="Q88" i="2"/>
  <c r="I88" i="2"/>
  <c r="J91" i="2" s="1"/>
  <c r="H88" i="2"/>
  <c r="R87" i="2"/>
  <c r="I30" i="2" s="1"/>
  <c r="Q87" i="2"/>
  <c r="I87" i="2"/>
  <c r="H87" i="2"/>
  <c r="R86" i="2"/>
  <c r="I22" i="2" s="1"/>
  <c r="Q86" i="2"/>
  <c r="I86" i="2"/>
  <c r="H86" i="2"/>
  <c r="R85" i="2"/>
  <c r="R108" i="2" s="1"/>
  <c r="Q85" i="2"/>
  <c r="I85" i="2"/>
  <c r="I104" i="2" s="1"/>
  <c r="H85" i="2"/>
  <c r="I42" i="2"/>
  <c r="I36" i="2"/>
  <c r="H36" i="2"/>
  <c r="H31" i="2"/>
  <c r="H30" i="2"/>
  <c r="H28" i="2"/>
  <c r="H27" i="2"/>
  <c r="H26" i="2"/>
  <c r="I25" i="2"/>
  <c r="H25" i="2"/>
  <c r="H23" i="2"/>
  <c r="H22" i="2"/>
  <c r="H24" i="2" s="1"/>
  <c r="H29" i="2" s="1"/>
  <c r="H35" i="2" s="1"/>
  <c r="H37" i="2" s="1"/>
  <c r="H40" i="2" s="1"/>
  <c r="H39" i="2" s="1"/>
  <c r="H55" i="2" s="1"/>
  <c r="H57" i="2" s="1"/>
  <c r="H59" i="2" s="1"/>
  <c r="I87" i="1"/>
  <c r="H87" i="1"/>
  <c r="I83" i="1"/>
  <c r="I88" i="1" s="1"/>
  <c r="I90" i="1" s="1"/>
  <c r="H83" i="1"/>
  <c r="H88" i="1" s="1"/>
  <c r="H90" i="1" s="1"/>
  <c r="I80" i="1"/>
  <c r="H80" i="1"/>
  <c r="I79" i="1"/>
  <c r="I81" i="1" s="1"/>
  <c r="H79" i="1"/>
  <c r="H74" i="1"/>
  <c r="H81" i="1" s="1"/>
  <c r="I70" i="1"/>
  <c r="H70" i="1"/>
  <c r="I69" i="1"/>
  <c r="H69" i="1"/>
  <c r="I68" i="1"/>
  <c r="H68" i="1"/>
  <c r="I67" i="1"/>
  <c r="H67" i="1"/>
  <c r="I66" i="1"/>
  <c r="I71" i="1" s="1"/>
  <c r="I91" i="1" s="1"/>
  <c r="H66" i="1"/>
  <c r="H63" i="1"/>
  <c r="H71" i="1" s="1"/>
  <c r="H91" i="1" s="1"/>
  <c r="I55" i="1"/>
  <c r="H55" i="1"/>
  <c r="I53" i="1"/>
  <c r="H53" i="1"/>
  <c r="I50" i="1"/>
  <c r="H50" i="1"/>
  <c r="I47" i="1"/>
  <c r="H47" i="1"/>
  <c r="H56" i="1" s="1"/>
  <c r="I46" i="1"/>
  <c r="I56" i="1" s="1"/>
  <c r="H46" i="1"/>
  <c r="I38" i="1"/>
  <c r="H38" i="1"/>
  <c r="I37" i="1"/>
  <c r="H37" i="1"/>
  <c r="I35" i="1"/>
  <c r="H35" i="1"/>
  <c r="H34" i="1"/>
  <c r="I29" i="1"/>
  <c r="I39" i="1" s="1"/>
  <c r="I57" i="1" s="1"/>
  <c r="J57" i="1" s="1"/>
  <c r="H29" i="1"/>
  <c r="H39" i="1" s="1"/>
  <c r="R109" i="2" l="1"/>
  <c r="I24" i="2"/>
  <c r="I29" i="2" s="1"/>
  <c r="H61" i="2"/>
  <c r="H62" i="2"/>
  <c r="I109" i="2"/>
  <c r="I31" i="2"/>
  <c r="P89" i="2"/>
  <c r="T95" i="2"/>
  <c r="T97" i="2" s="1"/>
  <c r="J91" i="1"/>
  <c r="H57" i="1"/>
  <c r="K57" i="1" s="1"/>
  <c r="K92" i="1"/>
  <c r="K91" i="1"/>
  <c r="I35" i="2" l="1"/>
  <c r="I37" i="2" s="1"/>
  <c r="I40" i="2" s="1"/>
  <c r="I39" i="2" s="1"/>
  <c r="I55" i="2" s="1"/>
  <c r="I57" i="2" s="1"/>
  <c r="I59" i="2" s="1"/>
  <c r="I113" i="2"/>
  <c r="J109" i="2"/>
  <c r="I111" i="2"/>
  <c r="R112" i="2"/>
  <c r="R110" i="2"/>
  <c r="J92" i="1"/>
  <c r="I62" i="2" l="1"/>
  <c r="I61" i="2"/>
</calcChain>
</file>

<file path=xl/sharedStrings.xml><?xml version="1.0" encoding="utf-8"?>
<sst xmlns="http://schemas.openxmlformats.org/spreadsheetml/2006/main" count="232" uniqueCount="187">
  <si>
    <t>Замечания и пожелания принимаются по адресу http://www.balans.kz/viewtopic.php?t=24912</t>
  </si>
  <si>
    <t xml:space="preserve">Хотите принять участие в таких же проектах Баланса? Напишите нам admin@balans.kz </t>
  </si>
  <si>
    <r>
      <rPr>
        <sz val="12"/>
        <rFont val="Times New Roman"/>
        <family val="1"/>
        <charset val="204"/>
      </rPr>
      <t>Руководитель проекта:</t>
    </r>
    <r>
      <rPr>
        <sz val="12"/>
        <color indexed="12"/>
        <rFont val="Times New Roman"/>
        <family val="1"/>
        <charset val="204"/>
      </rPr>
      <t xml:space="preserve">  Омаров Асаин Муратбаевич (Compas)</t>
    </r>
  </si>
  <si>
    <r>
      <rPr>
        <sz val="12"/>
        <rFont val="Times New Roman"/>
        <family val="1"/>
        <charset val="204"/>
      </rPr>
      <t xml:space="preserve">Руководитель раздела:  </t>
    </r>
    <r>
      <rPr>
        <sz val="12"/>
        <color indexed="12"/>
        <rFont val="Times New Roman"/>
        <family val="1"/>
        <charset val="204"/>
      </rPr>
      <t>Ордабаева Жанна Муханбеткаировна (Solitary)</t>
    </r>
  </si>
  <si>
    <r>
      <rPr>
        <sz val="12"/>
        <rFont val="Times New Roman"/>
        <family val="1"/>
        <charset val="204"/>
      </rPr>
      <t>Составители раздела:</t>
    </r>
    <r>
      <rPr>
        <sz val="12"/>
        <color indexed="12"/>
        <rFont val="Times New Roman"/>
        <family val="1"/>
        <charset val="204"/>
      </rPr>
      <t xml:space="preserve"> Трифонова Лариса Валерьевна (Lu)</t>
    </r>
  </si>
  <si>
    <t>Голубым цветом выделены ячейки, которые необходимо заполнить вручную</t>
  </si>
  <si>
    <t>Синим цветом выделены ячейки, которые не заполняются</t>
  </si>
  <si>
    <t>Приложение 2</t>
  </si>
  <si>
    <t>к приказу Министра финансов Республики Казахстан</t>
  </si>
  <si>
    <t>от 20 августа 2010 года № 422</t>
  </si>
  <si>
    <t>Форма № 1</t>
  </si>
  <si>
    <t xml:space="preserve">Наименование организации </t>
  </si>
  <si>
    <t>АО Каспий Нефть</t>
  </si>
  <si>
    <t>Сведения о реорганизации</t>
  </si>
  <si>
    <t>__________________________________________________</t>
  </si>
  <si>
    <t>Вид деятельности организации</t>
  </si>
  <si>
    <t>добыча углеводородов</t>
  </si>
  <si>
    <t>Организационно-правовая форма</t>
  </si>
  <si>
    <t>Акционерное общество</t>
  </si>
  <si>
    <r>
      <t>Форма отчетности консолидированная/</t>
    </r>
    <r>
      <rPr>
        <u/>
        <sz val="12"/>
        <rFont val="Times New Roman"/>
        <family val="1"/>
        <charset val="204"/>
      </rPr>
      <t xml:space="preserve"> неконсолидированная</t>
    </r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</si>
  <si>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</si>
  <si>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</si>
  <si>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</si>
  <si>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</si>
  <si>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</si>
  <si>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</si>
  <si>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г.Атырау, ул.Кулманова 131 А</t>
  </si>
  <si>
    <t>Бухгалтерский баланс</t>
  </si>
  <si>
    <t>по состоянию на  31.12.2014 года</t>
  </si>
  <si>
    <t>тыс.тенге</t>
  </si>
  <si>
    <t>Активы</t>
  </si>
  <si>
    <t>№ примечания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</si>
  <si>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</si>
  <si>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</si>
  <si>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</si>
  <si>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</t>
  </si>
  <si>
    <t>1</t>
  </si>
  <si>
    <t>Финансовые активы,имеющиеся в наличии для продажи</t>
  </si>
  <si>
    <t>Производные финансовые инструменты</t>
  </si>
  <si>
    <t>Финансовые активы,учитываемые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</si>
  <si>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</si>
  <si>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</si>
  <si>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</si>
  <si>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2</t>
  </si>
  <si>
    <t>Текущий подоходный налог</t>
  </si>
  <si>
    <t>3</t>
  </si>
  <si>
    <t>Запасы</t>
  </si>
  <si>
    <t>4</t>
  </si>
  <si>
    <t>Прочие краткосрочные активы</t>
  </si>
  <si>
    <t>5</t>
  </si>
  <si>
    <t>Итого краткосрочных активов</t>
  </si>
  <si>
    <t>Активы(или выбывающие группы),предназначенные для продажи</t>
  </si>
  <si>
    <t>II. Долгосрочные активы</t>
  </si>
  <si>
    <t>Прочие долгосрочные финансовые активы</t>
  </si>
  <si>
    <t>6</t>
  </si>
  <si>
    <t>Долгосрочная торговая и прочая дебиторская задолженность</t>
  </si>
  <si>
    <t>7</t>
  </si>
  <si>
    <t>Инвестиции,учитываемые методом долевого участия</t>
  </si>
  <si>
    <t>Инвестиционное имущество</t>
  </si>
  <si>
    <t>Основные средства</t>
  </si>
  <si>
    <t>8</t>
  </si>
  <si>
    <t>Биологические активы</t>
  </si>
  <si>
    <t>Разведочные и оценочные активы</t>
  </si>
  <si>
    <t>Нематериальные активы</t>
  </si>
  <si>
    <t>9</t>
  </si>
  <si>
    <t>Отложенные налоговые активы</t>
  </si>
  <si>
    <t>Прочие долгосрочные активы</t>
  </si>
  <si>
    <t>10</t>
  </si>
  <si>
    <t>Итого долгосрочных активов</t>
  </si>
  <si>
    <t>Баланс (стр. 100+стр.101 + стр. 200)</t>
  </si>
  <si>
    <t>Обязательство и капитал</t>
  </si>
  <si>
    <t>Код стр.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</si>
  <si>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</si>
  <si>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</si>
  <si>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</si>
  <si>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</si>
  <si>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11</t>
  </si>
  <si>
    <t>Краткосрочные резервы</t>
  </si>
  <si>
    <t>12</t>
  </si>
  <si>
    <t>сч.3400</t>
  </si>
  <si>
    <t>Текущие налоговые обязательства по подоходному налогу</t>
  </si>
  <si>
    <t>13</t>
  </si>
  <si>
    <t>Вознаграждения работникам</t>
  </si>
  <si>
    <t>14</t>
  </si>
  <si>
    <t>сч.3350</t>
  </si>
  <si>
    <t>Прочие краткосрочные обязательства</t>
  </si>
  <si>
    <t>15</t>
  </si>
  <si>
    <t>Итого краткосрочных обязательств</t>
  </si>
  <si>
    <t>Обязательства выбывающих групп, предназначенные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</si>
  <si>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</si>
  <si>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</si>
  <si>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</si>
  <si>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</si>
  <si>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</si>
  <si>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16</t>
  </si>
  <si>
    <t>Прочие долгосрочные обязательства</t>
  </si>
  <si>
    <t>17</t>
  </si>
  <si>
    <t>Итого долгосрочные обязательств</t>
  </si>
  <si>
    <t>V. Капитал</t>
  </si>
  <si>
    <t>Уставный( акционерный капитал)</t>
  </si>
  <si>
    <t>18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</si>
  <si>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</si>
  <si>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</si>
  <si>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</si>
  <si>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</si>
  <si>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капитал, относимый на собственников материнской организации</t>
  </si>
  <si>
    <t>Доля неконтролируемых собственников</t>
  </si>
  <si>
    <t>Всего капитал</t>
  </si>
  <si>
    <t xml:space="preserve">Баланс (стр. 300 + стр. 400 + стр. 500)                                                                               </t>
  </si>
  <si>
    <t>Руководитель</t>
  </si>
  <si>
    <t>Абайылданов Б.К.</t>
  </si>
  <si>
    <t>/</t>
  </si>
  <si>
    <t>подпись</t>
  </si>
  <si>
    <t>Главный бухгалтер</t>
  </si>
  <si>
    <t>Лебедева С.В.</t>
  </si>
  <si>
    <t xml:space="preserve">        Место печати</t>
  </si>
  <si>
    <r>
      <rPr>
        <sz val="10"/>
        <rFont val="Arial"/>
        <family val="2"/>
        <charset val="204"/>
      </rPr>
      <t>Руководитель проекта:</t>
    </r>
    <r>
      <rPr>
        <sz val="10"/>
        <color indexed="12"/>
        <rFont val="Arial"/>
        <family val="2"/>
        <charset val="204"/>
      </rPr>
      <t xml:space="preserve">  Омаров Асаин Муратбаевич (Compas)</t>
    </r>
  </si>
  <si>
    <r>
      <rPr>
        <sz val="10"/>
        <rFont val="Arial"/>
        <family val="2"/>
        <charset val="204"/>
      </rPr>
      <t xml:space="preserve">Руководитель раздела:  </t>
    </r>
    <r>
      <rPr>
        <sz val="10"/>
        <color indexed="12"/>
        <rFont val="Arial"/>
        <family val="2"/>
        <charset val="204"/>
      </rPr>
      <t>Ордабаева Жанна Муханбеткаировна (Solitary)</t>
    </r>
  </si>
  <si>
    <r>
      <rPr>
        <sz val="10"/>
        <rFont val="Arial"/>
        <family val="2"/>
        <charset val="204"/>
      </rPr>
      <t>Составители раздела:</t>
    </r>
    <r>
      <rPr>
        <sz val="10"/>
        <color indexed="12"/>
        <rFont val="Arial"/>
        <family val="2"/>
        <charset val="204"/>
      </rPr>
      <t xml:space="preserve"> Трифонова Лариса Валерьевна (Lu)</t>
    </r>
  </si>
  <si>
    <t>Приложение 3</t>
  </si>
  <si>
    <t>Форма № 2</t>
  </si>
  <si>
    <t>Отчет о прибылях и убытках</t>
  </si>
  <si>
    <t>за период , заканчивающийся на  31  декабря 2014 года</t>
  </si>
  <si>
    <t>Наименование показателей</t>
  </si>
  <si>
    <t>За отчетный период</t>
  </si>
  <si>
    <t>За предыдущий период</t>
  </si>
  <si>
    <t>Выручка</t>
  </si>
  <si>
    <t>19</t>
  </si>
  <si>
    <t>Себестоимость реализованной продукции и оказанных услуг</t>
  </si>
  <si>
    <t>20</t>
  </si>
  <si>
    <t>Валовая прибыль (стр. 010 - стр.020)</t>
  </si>
  <si>
    <t>Расходы на реализацию продукции и оказание услуг</t>
  </si>
  <si>
    <t>23</t>
  </si>
  <si>
    <t>Административные расходы</t>
  </si>
  <si>
    <t>24</t>
  </si>
  <si>
    <t>Прочие расходы</t>
  </si>
  <si>
    <t>26</t>
  </si>
  <si>
    <t>Прочие доходы</t>
  </si>
  <si>
    <t>22</t>
  </si>
  <si>
    <t>Итого операционная прибыль(убыток)(+/- строки с 012 по 016)</t>
  </si>
  <si>
    <t>Доходы по финансированию</t>
  </si>
  <si>
    <t>21</t>
  </si>
  <si>
    <t>Расходы по финансированию</t>
  </si>
  <si>
    <t>25</t>
  </si>
  <si>
    <t>Доля организации в прибыли(убытке)ассоциированных организаций и совместной деятельности,учитываемых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</si>
  <si>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</si>
  <si>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</si>
  <si>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 +/- с 020 по стр. 025)</t>
  </si>
  <si>
    <t>Расходы по корпоративному подоходному налогу</t>
  </si>
  <si>
    <t>27</t>
  </si>
  <si>
    <t>Прибыль (убыток) после налогообложения от продолжающейся деятельности (стр. 100 - стр. 101)</t>
  </si>
  <si>
    <t>Прибыль (убыток) после налогообложения от прекращающейся деятельности деятельности (стр. 100 - стр. 101)</t>
  </si>
  <si>
    <t>Прибыль за период (строка 200+строка201)  относимая на</t>
  </si>
  <si>
    <t>собственников материнской организации</t>
  </si>
  <si>
    <t>долю неконтролируемых собственников</t>
  </si>
  <si>
    <t>Прочая совокупная прибыль,всего(сумма строк с 410 по 420)</t>
  </si>
  <si>
    <t>в том числе:</t>
  </si>
  <si>
    <t>Переоценка основных средств</t>
  </si>
  <si>
    <t>Переоценка финансовых активов,имеющихся в наличии для продажи</t>
  </si>
  <si>
    <t>Доля в прочей совокупной прибыли(убытке)ассоциированных организаций и совместной деятельности,учитываемых по методу долевого участия</t>
  </si>
  <si>
    <t>Актуарные прибыли(убытки) по пенсионным обязательствам</t>
  </si>
  <si>
    <t>Эффект изменения в ставке подоходного налога на отсроченный 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</si>
  <si>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</si>
  <si>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</si>
  <si>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</si>
  <si>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</si>
  <si>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прибыли(убытка)</t>
  </si>
  <si>
    <t>Налоговый эффект компонентов прочей совокупной прибыли</t>
  </si>
  <si>
    <t>Общая совокупная прибыль(строка 300+строка400)</t>
  </si>
  <si>
    <t>Общая совокупная прибыль, относимая на:</t>
  </si>
  <si>
    <t>Прибыль на акцию</t>
  </si>
  <si>
    <t>Базовая прибыль на акцию:</t>
  </si>
  <si>
    <t>от продолжающейся деятельности</t>
  </si>
  <si>
    <t>от прекращающейся деятельности</t>
  </si>
  <si>
    <t>Разводненная прибыль на акцию:</t>
  </si>
  <si>
    <t>Акционерное общество  Каспий нефть</t>
  </si>
  <si>
    <t>Анализ счета 5610 за 2014 г.</t>
  </si>
  <si>
    <t>Анализ счета 5610 за 2013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</si>
  <si>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</si>
  <si>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</si>
  <si>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</si>
  <si>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</si>
  <si>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</si>
  <si>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</si>
  <si>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Начальное сальдо</t>
  </si>
  <si>
    <t>Оборот</t>
  </si>
  <si>
    <t>Конечное сальдо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</si>
</sst>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;[Red]\-0.00"/>
    <numFmt numFmtId="167" formatCode="0;[Red]\-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indexed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3" fillId="0" borderId="0">
      <alignment horizontal="left"/>
    </xf>
    <xf numFmtId="0" fontId="14" fillId="0" borderId="0"/>
    <xf numFmtId="0" fontId="4" fillId="0" borderId="0"/>
    <xf numFmtId="0" fontId="4" fillId="0" borderId="0"/>
    <xf numFmtId="0" fontId="13" fillId="0" borderId="0">
      <alignment horizontal="left"/>
    </xf>
    <xf numFmtId="0" fontId="4" fillId="0" borderId="0"/>
    <xf numFmtId="0" fontId="4" fillId="0" borderId="0"/>
    <xf numFmtId="0" fontId="13" fillId="0" borderId="0">
      <alignment horizontal="left"/>
    </xf>
    <xf numFmtId="0" fontId="1" fillId="0" borderId="0"/>
    <xf numFmtId="0" fontId="4" fillId="0" borderId="0"/>
    <xf numFmtId="0" fontId="15" fillId="0" borderId="0">
      <alignment horizontal="left"/>
    </xf>
    <xf numFmtId="0" fontId="15" fillId="0" borderId="0"/>
    <xf numFmtId="0" fontId="15" fillId="0" borderId="0"/>
    <xf numFmtId="0" fontId="13" fillId="0" borderId="0">
      <alignment horizontal="left"/>
    </xf>
    <xf numFmtId="0" fontId="16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28">
    <xf numFmtId="0" fontId="0" fillId="0" borderId="0" xfId="0"/>
    <xf numFmtId="49" fontId="3" fillId="0" borderId="0" xfId="1" applyNumberFormat="1" applyFont="1" applyFill="1" applyAlignment="1" applyProtection="1">
      <protection hidden="1"/>
    </xf>
    <xf numFmtId="49" fontId="5" fillId="0" borderId="0" xfId="2" applyNumberFormat="1" applyFont="1" applyFill="1" applyAlignment="1" applyProtection="1">
      <protection hidden="1"/>
    </xf>
    <xf numFmtId="49" fontId="5" fillId="0" borderId="0" xfId="2" applyNumberFormat="1" applyFont="1" applyFill="1" applyAlignment="1" applyProtection="1">
      <alignment horizontal="center"/>
      <protection hidden="1"/>
    </xf>
    <xf numFmtId="49" fontId="5" fillId="0" borderId="0" xfId="2" applyNumberFormat="1" applyFont="1" applyAlignment="1" applyProtection="1">
      <protection hidden="1"/>
    </xf>
    <xf numFmtId="0" fontId="5" fillId="0" borderId="0" xfId="3" applyFont="1"/>
    <xf numFmtId="49" fontId="6" fillId="0" borderId="0" xfId="1" applyNumberFormat="1" applyFont="1" applyFill="1" applyAlignment="1" applyProtection="1">
      <protection hidden="1"/>
    </xf>
    <xf numFmtId="49" fontId="5" fillId="0" borderId="0" xfId="2" applyNumberFormat="1" applyFont="1" applyAlignment="1" applyProtection="1">
      <alignment horizontal="center"/>
      <protection hidden="1"/>
    </xf>
    <xf numFmtId="0" fontId="7" fillId="0" borderId="0" xfId="3" applyFont="1" applyFill="1" applyProtection="1">
      <protection hidden="1"/>
    </xf>
    <xf numFmtId="0" fontId="7" fillId="2" borderId="0" xfId="3" applyFont="1" applyFill="1" applyProtection="1">
      <protection hidden="1"/>
    </xf>
    <xf numFmtId="0" fontId="7" fillId="3" borderId="0" xfId="3" applyFont="1" applyFill="1" applyProtection="1">
      <protection hidden="1"/>
    </xf>
    <xf numFmtId="0" fontId="7" fillId="0" borderId="0" xfId="2" applyFont="1" applyProtection="1">
      <protection locked="0" hidden="1"/>
    </xf>
    <xf numFmtId="0" fontId="7" fillId="0" borderId="0" xfId="2" applyFont="1" applyFill="1" applyProtection="1">
      <protection locked="0" hidden="1"/>
    </xf>
    <xf numFmtId="0" fontId="8" fillId="4" borderId="0" xfId="2" applyFont="1" applyFill="1" applyProtection="1">
      <protection locked="0" hidden="1"/>
    </xf>
    <xf numFmtId="0" fontId="7" fillId="4" borderId="0" xfId="2" applyFont="1" applyFill="1" applyProtection="1">
      <protection locked="0" hidden="1"/>
    </xf>
    <xf numFmtId="0" fontId="7" fillId="0" borderId="0" xfId="2" applyFont="1" applyFill="1" applyAlignment="1" applyProtection="1">
      <alignment horizontal="right"/>
      <protection locked="0" hidden="1"/>
    </xf>
    <xf numFmtId="0" fontId="9" fillId="0" borderId="0" xfId="2" applyFont="1" applyFill="1" applyAlignment="1" applyProtection="1">
      <alignment horizontal="right"/>
      <protection locked="0" hidden="1"/>
    </xf>
    <xf numFmtId="0" fontId="7" fillId="4" borderId="1" xfId="2" applyFont="1" applyFill="1" applyBorder="1" applyProtection="1">
      <protection locked="0" hidden="1"/>
    </xf>
    <xf numFmtId="0" fontId="7" fillId="0" borderId="1" xfId="2" applyFont="1" applyFill="1" applyBorder="1" applyProtection="1">
      <protection locked="0" hidden="1"/>
    </xf>
    <xf numFmtId="0" fontId="7" fillId="4" borderId="0" xfId="2" applyFont="1" applyFill="1" applyBorder="1" applyProtection="1">
      <protection locked="0" hidden="1"/>
    </xf>
    <xf numFmtId="0" fontId="7" fillId="0" borderId="0" xfId="2" applyFont="1" applyFill="1" applyBorder="1" applyProtection="1">
      <protection locked="0" hidden="1"/>
    </xf>
    <xf numFmtId="0" fontId="7" fillId="4" borderId="2" xfId="2" applyFont="1" applyFill="1" applyBorder="1" applyProtection="1">
      <protection locked="0" hidden="1"/>
    </xf>
    <xf numFmtId="0" fontId="7" fillId="0" borderId="2" xfId="2" applyFont="1" applyFill="1" applyBorder="1" applyProtection="1">
      <protection locked="0" hidden="1"/>
    </xf>
    <xf numFmtId="0" fontId="8" fillId="4" borderId="0" xfId="2" applyFont="1" applyFill="1" applyBorder="1" applyProtection="1">
      <protection locked="0" hidden="1"/>
    </xf>
    <xf numFmtId="0" fontId="9" fillId="4" borderId="0" xfId="2" applyFont="1" applyFill="1" applyAlignment="1" applyProtection="1">
      <alignment horizontal="center"/>
      <protection locked="0" hidden="1"/>
    </xf>
    <xf numFmtId="0" fontId="8" fillId="0" borderId="0" xfId="2" applyFont="1" applyFill="1" applyAlignment="1" applyProtection="1">
      <alignment horizontal="center"/>
      <protection locked="0" hidden="1"/>
    </xf>
    <xf numFmtId="0" fontId="9" fillId="4" borderId="3" xfId="2" applyFont="1" applyFill="1" applyBorder="1" applyAlignment="1" applyProtection="1">
      <alignment horizontal="left" vertical="center" wrapText="1"/>
      <protection locked="0" hidden="1"/>
    </xf>
    <xf numFmtId="0" fontId="9" fillId="4" borderId="2" xfId="2" applyFont="1" applyFill="1" applyBorder="1" applyAlignment="1" applyProtection="1">
      <alignment horizontal="left" vertical="center" wrapText="1"/>
      <protection locked="0" hidden="1"/>
    </xf>
    <xf numFmtId="0" fontId="9" fillId="4" borderId="4" xfId="2" applyFont="1" applyFill="1" applyBorder="1" applyAlignment="1" applyProtection="1">
      <alignment horizontal="left" vertical="center" wrapText="1"/>
      <protection locked="0" hidden="1"/>
    </xf>
    <xf numFmtId="0" fontId="9" fillId="4" borderId="5" xfId="2" applyFont="1" applyFill="1" applyBorder="1" applyAlignment="1" applyProtection="1">
      <alignment horizontal="center" vertical="center" wrapText="1"/>
      <protection locked="0" hidden="1"/>
    </xf>
    <xf numFmtId="0" fontId="9" fillId="0" borderId="5" xfId="2" applyFont="1" applyFill="1" applyBorder="1" applyAlignment="1" applyProtection="1">
      <alignment horizontal="center" vertical="center" wrapText="1"/>
      <protection locked="0" hidden="1"/>
    </xf>
    <xf numFmtId="0" fontId="9" fillId="4" borderId="3" xfId="2" applyFont="1" applyFill="1" applyBorder="1" applyAlignment="1" applyProtection="1">
      <alignment vertical="top"/>
      <protection locked="0" hidden="1"/>
    </xf>
    <xf numFmtId="0" fontId="9" fillId="4" borderId="2" xfId="2" applyFont="1" applyFill="1" applyBorder="1" applyAlignment="1" applyProtection="1">
      <alignment vertical="top"/>
      <protection locked="0" hidden="1"/>
    </xf>
    <xf numFmtId="0" fontId="9" fillId="4" borderId="4" xfId="2" applyFont="1" applyFill="1" applyBorder="1" applyAlignment="1" applyProtection="1">
      <alignment vertical="top"/>
      <protection locked="0" hidden="1"/>
    </xf>
    <xf numFmtId="0" fontId="7" fillId="4" borderId="5" xfId="2" applyFont="1" applyFill="1" applyBorder="1" applyAlignment="1" applyProtection="1">
      <alignment horizontal="center"/>
      <protection locked="0" hidden="1"/>
    </xf>
    <xf numFmtId="2" fontId="7" fillId="0" borderId="5" xfId="2" applyNumberFormat="1" applyFont="1" applyFill="1" applyBorder="1" applyAlignment="1" applyProtection="1">
      <alignment horizontal="right"/>
      <protection locked="0" hidden="1"/>
    </xf>
    <xf numFmtId="0" fontId="7" fillId="4" borderId="3" xfId="2" applyFont="1" applyFill="1" applyBorder="1" applyAlignment="1" applyProtection="1">
      <alignment vertical="center" wrapText="1"/>
      <protection locked="0" hidden="1"/>
    </xf>
    <xf numFmtId="0" fontId="7" fillId="4" borderId="2" xfId="2" applyFont="1" applyFill="1" applyBorder="1" applyAlignment="1" applyProtection="1">
      <alignment vertical="center" wrapText="1"/>
      <protection locked="0" hidden="1"/>
    </xf>
    <xf numFmtId="0" fontId="7" fillId="4" borderId="4" xfId="2" applyFont="1" applyFill="1" applyBorder="1" applyAlignment="1" applyProtection="1">
      <alignment vertical="center" wrapText="1"/>
      <protection locked="0" hidden="1"/>
    </xf>
    <xf numFmtId="49" fontId="7" fillId="4" borderId="5" xfId="2" applyNumberFormat="1" applyFont="1" applyFill="1" applyBorder="1" applyAlignment="1" applyProtection="1">
      <alignment horizontal="center"/>
      <protection locked="0" hidden="1"/>
    </xf>
    <xf numFmtId="3" fontId="7" fillId="0" borderId="5" xfId="2" applyNumberFormat="1" applyFont="1" applyFill="1" applyBorder="1" applyAlignment="1" applyProtection="1">
      <alignment horizontal="right"/>
      <protection locked="0"/>
    </xf>
    <xf numFmtId="0" fontId="7" fillId="4" borderId="3" xfId="2" applyFont="1" applyFill="1" applyBorder="1" applyAlignment="1" applyProtection="1">
      <alignment horizontal="left" vertical="center" wrapText="1"/>
      <protection locked="0" hidden="1"/>
    </xf>
    <xf numFmtId="0" fontId="7" fillId="4" borderId="2" xfId="2" applyFont="1" applyFill="1" applyBorder="1" applyAlignment="1" applyProtection="1">
      <alignment horizontal="left" vertical="center" wrapText="1"/>
      <protection locked="0" hidden="1"/>
    </xf>
    <xf numFmtId="0" fontId="7" fillId="4" borderId="4" xfId="2" applyFont="1" applyFill="1" applyBorder="1" applyAlignment="1" applyProtection="1">
      <alignment vertical="center" wrapText="1"/>
      <protection locked="0" hidden="1"/>
    </xf>
    <xf numFmtId="0" fontId="7" fillId="4" borderId="3" xfId="2" applyFont="1" applyFill="1" applyBorder="1" applyAlignment="1" applyProtection="1">
      <alignment horizontal="left" vertical="center" wrapText="1"/>
      <protection locked="0" hidden="1"/>
    </xf>
    <xf numFmtId="0" fontId="7" fillId="4" borderId="2" xfId="2" applyFont="1" applyFill="1" applyBorder="1" applyAlignment="1" applyProtection="1">
      <alignment horizontal="left" vertical="center" wrapText="1"/>
      <protection locked="0" hidden="1"/>
    </xf>
    <xf numFmtId="165" fontId="5" fillId="0" borderId="0" xfId="4" applyNumberFormat="1" applyFont="1"/>
    <xf numFmtId="49" fontId="9" fillId="4" borderId="5" xfId="2" applyNumberFormat="1" applyFont="1" applyFill="1" applyBorder="1" applyAlignment="1" applyProtection="1">
      <alignment horizontal="center"/>
      <protection locked="0" hidden="1"/>
    </xf>
    <xf numFmtId="3" fontId="9" fillId="4" borderId="5" xfId="2" applyNumberFormat="1" applyFont="1" applyFill="1" applyBorder="1" applyAlignment="1" applyProtection="1">
      <alignment horizontal="right"/>
      <protection locked="0" hidden="1"/>
    </xf>
    <xf numFmtId="3" fontId="9" fillId="0" borderId="5" xfId="2" applyNumberFormat="1" applyFont="1" applyFill="1" applyBorder="1" applyAlignment="1" applyProtection="1">
      <alignment horizontal="right"/>
      <protection locked="0" hidden="1"/>
    </xf>
    <xf numFmtId="164" fontId="5" fillId="0" borderId="0" xfId="4" applyFont="1"/>
    <xf numFmtId="0" fontId="7" fillId="4" borderId="4" xfId="2" applyFont="1" applyFill="1" applyBorder="1" applyAlignment="1" applyProtection="1">
      <alignment horizontal="left" vertical="center" wrapText="1"/>
      <protection locked="0" hidden="1"/>
    </xf>
    <xf numFmtId="3" fontId="7" fillId="4" borderId="5" xfId="2" applyNumberFormat="1" applyFont="1" applyFill="1" applyBorder="1" applyAlignment="1" applyProtection="1">
      <alignment horizontal="right"/>
      <protection locked="0" hidden="1"/>
    </xf>
    <xf numFmtId="3" fontId="7" fillId="0" borderId="5" xfId="2" applyNumberFormat="1" applyFont="1" applyFill="1" applyBorder="1" applyAlignment="1" applyProtection="1">
      <alignment horizontal="right"/>
      <protection locked="0" hidden="1"/>
    </xf>
    <xf numFmtId="0" fontId="7" fillId="4" borderId="4" xfId="2" applyFont="1" applyFill="1" applyBorder="1" applyAlignment="1" applyProtection="1">
      <alignment horizontal="left" vertical="center" wrapText="1"/>
      <protection locked="0" hidden="1"/>
    </xf>
    <xf numFmtId="49" fontId="7" fillId="4" borderId="5" xfId="2" applyNumberFormat="1" applyFont="1" applyFill="1" applyBorder="1" applyProtection="1">
      <protection locked="0" hidden="1"/>
    </xf>
    <xf numFmtId="164" fontId="5" fillId="0" borderId="0" xfId="3" applyNumberFormat="1" applyFont="1"/>
    <xf numFmtId="0" fontId="9" fillId="4" borderId="2" xfId="2" applyFont="1" applyFill="1" applyBorder="1" applyAlignment="1" applyProtection="1">
      <alignment horizontal="left" vertical="center" wrapText="1"/>
      <protection locked="0" hidden="1"/>
    </xf>
    <xf numFmtId="49" fontId="7" fillId="4" borderId="0" xfId="2" applyNumberFormat="1" applyFont="1" applyFill="1" applyBorder="1" applyProtection="1">
      <protection locked="0" hidden="1"/>
    </xf>
    <xf numFmtId="3" fontId="9" fillId="4" borderId="0" xfId="2" applyNumberFormat="1" applyFont="1" applyFill="1" applyBorder="1" applyAlignment="1" applyProtection="1">
      <alignment horizontal="right"/>
      <protection locked="0" hidden="1"/>
    </xf>
    <xf numFmtId="3" fontId="7" fillId="0" borderId="0" xfId="2" applyNumberFormat="1" applyFont="1" applyFill="1" applyBorder="1" applyAlignment="1" applyProtection="1">
      <alignment horizontal="right"/>
      <protection locked="0" hidden="1"/>
    </xf>
    <xf numFmtId="0" fontId="7" fillId="4" borderId="2" xfId="2" applyFont="1" applyFill="1" applyBorder="1" applyAlignment="1" applyProtection="1">
      <alignment horizontal="center" vertical="center" wrapText="1"/>
      <protection locked="0" hidden="1"/>
    </xf>
    <xf numFmtId="49" fontId="7" fillId="4" borderId="0" xfId="2" applyNumberFormat="1" applyFont="1" applyFill="1" applyProtection="1">
      <protection locked="0" hidden="1"/>
    </xf>
    <xf numFmtId="3" fontId="7" fillId="4" borderId="0" xfId="2" applyNumberFormat="1" applyFont="1" applyFill="1" applyAlignment="1" applyProtection="1">
      <alignment horizontal="right"/>
      <protection locked="0" hidden="1"/>
    </xf>
    <xf numFmtId="3" fontId="7" fillId="0" borderId="0" xfId="2" applyNumberFormat="1" applyFont="1" applyFill="1" applyAlignment="1" applyProtection="1">
      <alignment horizontal="right"/>
      <protection locked="0" hidden="1"/>
    </xf>
    <xf numFmtId="0" fontId="9" fillId="4" borderId="5" xfId="2" applyFont="1" applyFill="1" applyBorder="1" applyAlignment="1" applyProtection="1">
      <alignment horizontal="left" vertical="center" wrapText="1"/>
      <protection locked="0" hidden="1"/>
    </xf>
    <xf numFmtId="0" fontId="9" fillId="4" borderId="6" xfId="2" applyFont="1" applyFill="1" applyBorder="1" applyAlignment="1" applyProtection="1">
      <alignment horizontal="center" vertical="center" wrapText="1"/>
      <protection locked="0" hidden="1"/>
    </xf>
    <xf numFmtId="0" fontId="9" fillId="0" borderId="6" xfId="2" applyFont="1" applyFill="1" applyBorder="1" applyAlignment="1" applyProtection="1">
      <alignment horizontal="center" vertical="center" wrapText="1"/>
      <protection locked="0" hidden="1"/>
    </xf>
    <xf numFmtId="0" fontId="9" fillId="4" borderId="5" xfId="2" applyFont="1" applyFill="1" applyBorder="1" applyAlignment="1" applyProtection="1">
      <alignment vertical="center" wrapText="1"/>
      <protection locked="0" hidden="1"/>
    </xf>
    <xf numFmtId="0" fontId="9" fillId="4" borderId="7" xfId="2" applyFont="1" applyFill="1" applyBorder="1" applyAlignment="1" applyProtection="1">
      <alignment horizontal="center" vertical="center" wrapText="1"/>
      <protection locked="0" hidden="1"/>
    </xf>
    <xf numFmtId="0" fontId="9" fillId="0" borderId="7" xfId="2" applyFont="1" applyFill="1" applyBorder="1" applyAlignment="1" applyProtection="1">
      <alignment horizontal="center" vertical="center" wrapText="1"/>
      <protection locked="0" hidden="1"/>
    </xf>
    <xf numFmtId="165" fontId="7" fillId="0" borderId="5" xfId="4" applyNumberFormat="1" applyFont="1" applyFill="1" applyBorder="1" applyAlignment="1" applyProtection="1">
      <alignment horizontal="right"/>
      <protection locked="0" hidden="1"/>
    </xf>
    <xf numFmtId="0" fontId="7" fillId="4" borderId="3" xfId="2" applyFont="1" applyFill="1" applyBorder="1" applyAlignment="1" applyProtection="1">
      <alignment horizontal="left"/>
      <protection locked="0" hidden="1"/>
    </xf>
    <xf numFmtId="0" fontId="7" fillId="4" borderId="2" xfId="2" applyFont="1" applyFill="1" applyBorder="1" applyAlignment="1" applyProtection="1">
      <alignment horizontal="left"/>
      <protection locked="0" hidden="1"/>
    </xf>
    <xf numFmtId="0" fontId="7" fillId="4" borderId="4" xfId="2" applyFont="1" applyFill="1" applyBorder="1" applyAlignment="1" applyProtection="1">
      <alignment horizontal="left"/>
      <protection locked="0" hidden="1"/>
    </xf>
    <xf numFmtId="0" fontId="9" fillId="4" borderId="3" xfId="2" applyFont="1" applyFill="1" applyBorder="1" applyAlignment="1" applyProtection="1">
      <alignment horizontal="left"/>
      <protection locked="0" hidden="1"/>
    </xf>
    <xf numFmtId="0" fontId="9" fillId="4" borderId="2" xfId="2" applyFont="1" applyFill="1" applyBorder="1" applyAlignment="1" applyProtection="1">
      <alignment horizontal="left"/>
      <protection locked="0" hidden="1"/>
    </xf>
    <xf numFmtId="0" fontId="9" fillId="4" borderId="4" xfId="2" applyFont="1" applyFill="1" applyBorder="1" applyAlignment="1" applyProtection="1">
      <alignment horizontal="left"/>
      <protection locked="0" hidden="1"/>
    </xf>
    <xf numFmtId="3" fontId="5" fillId="0" borderId="0" xfId="3" applyNumberFormat="1" applyFont="1"/>
    <xf numFmtId="0" fontId="9" fillId="4" borderId="3" xfId="2" applyFont="1" applyFill="1" applyBorder="1" applyAlignment="1" applyProtection="1">
      <alignment horizontal="left" wrapText="1"/>
      <protection locked="0" hidden="1"/>
    </xf>
    <xf numFmtId="0" fontId="9" fillId="4" borderId="2" xfId="2" applyFont="1" applyFill="1" applyBorder="1" applyAlignment="1" applyProtection="1">
      <alignment horizontal="left" wrapText="1"/>
      <protection locked="0" hidden="1"/>
    </xf>
    <xf numFmtId="0" fontId="9" fillId="4" borderId="4" xfId="2" applyFont="1" applyFill="1" applyBorder="1" applyAlignment="1" applyProtection="1">
      <alignment horizontal="left" wrapText="1"/>
      <protection locked="0" hidden="1"/>
    </xf>
    <xf numFmtId="3" fontId="9" fillId="0" borderId="5" xfId="2" applyNumberFormat="1" applyFont="1" applyFill="1" applyBorder="1" applyAlignment="1" applyProtection="1">
      <alignment horizontal="right"/>
      <protection locked="0"/>
    </xf>
    <xf numFmtId="164" fontId="12" fillId="0" borderId="0" xfId="4" applyFont="1"/>
    <xf numFmtId="0" fontId="12" fillId="0" borderId="0" xfId="3" applyFont="1" applyAlignment="1"/>
    <xf numFmtId="0" fontId="12" fillId="0" borderId="0" xfId="3" applyFont="1"/>
    <xf numFmtId="0" fontId="9" fillId="4" borderId="5" xfId="2" applyFont="1" applyFill="1" applyBorder="1" applyProtection="1">
      <protection locked="0" hidden="1"/>
    </xf>
    <xf numFmtId="164" fontId="12" fillId="0" borderId="0" xfId="3" applyNumberFormat="1" applyFont="1" applyAlignment="1"/>
    <xf numFmtId="0" fontId="7" fillId="0" borderId="0" xfId="2" applyFont="1"/>
    <xf numFmtId="0" fontId="7" fillId="0" borderId="0" xfId="2" applyFont="1" applyFill="1"/>
    <xf numFmtId="3" fontId="12" fillId="0" borderId="0" xfId="3" applyNumberFormat="1" applyFont="1" applyAlignment="1"/>
    <xf numFmtId="0" fontId="7" fillId="0" borderId="1" xfId="5" applyFont="1" applyBorder="1"/>
    <xf numFmtId="165" fontId="7" fillId="0" borderId="1" xfId="6" applyNumberFormat="1" applyFont="1" applyBorder="1"/>
    <xf numFmtId="3" fontId="7" fillId="4" borderId="1" xfId="2" applyNumberFormat="1" applyFont="1" applyFill="1" applyBorder="1" applyAlignment="1" applyProtection="1">
      <alignment horizontal="center"/>
      <protection locked="0" hidden="1"/>
    </xf>
    <xf numFmtId="0" fontId="7" fillId="0" borderId="0" xfId="5" applyFont="1"/>
    <xf numFmtId="165" fontId="7" fillId="0" borderId="0" xfId="6" applyNumberFormat="1" applyFont="1"/>
    <xf numFmtId="0" fontId="8" fillId="4" borderId="8" xfId="2" applyFont="1" applyFill="1" applyBorder="1" applyAlignment="1" applyProtection="1">
      <alignment horizontal="center"/>
      <protection locked="0" hidden="1"/>
    </xf>
    <xf numFmtId="3" fontId="8" fillId="4" borderId="8" xfId="2" applyNumberFormat="1" applyFont="1" applyFill="1" applyBorder="1" applyAlignment="1" applyProtection="1">
      <alignment horizontal="center"/>
      <protection locked="0" hidden="1"/>
    </xf>
    <xf numFmtId="3" fontId="7" fillId="4" borderId="0" xfId="2" applyNumberFormat="1" applyFont="1" applyFill="1" applyAlignment="1" applyProtection="1">
      <alignment horizontal="center"/>
      <protection locked="0" hidden="1"/>
    </xf>
    <xf numFmtId="4" fontId="7" fillId="0" borderId="0" xfId="2" applyNumberFormat="1" applyFont="1" applyProtection="1">
      <protection locked="0" hidden="1"/>
    </xf>
    <xf numFmtId="164" fontId="7" fillId="0" borderId="0" xfId="4" applyFont="1" applyProtection="1">
      <protection locked="0" hidden="1"/>
    </xf>
    <xf numFmtId="49" fontId="2" fillId="0" borderId="0" xfId="1" applyNumberFormat="1" applyFont="1" applyFill="1" applyAlignment="1" applyProtection="1">
      <protection hidden="1"/>
    </xf>
    <xf numFmtId="49" fontId="17" fillId="0" borderId="0" xfId="2" applyNumberFormat="1" applyFont="1" applyFill="1" applyAlignment="1" applyProtection="1">
      <protection hidden="1"/>
    </xf>
    <xf numFmtId="49" fontId="17" fillId="0" borderId="0" xfId="2" applyNumberFormat="1" applyFont="1" applyFill="1" applyAlignment="1" applyProtection="1">
      <alignment horizontal="center"/>
      <protection hidden="1"/>
    </xf>
    <xf numFmtId="49" fontId="17" fillId="0" borderId="0" xfId="2" applyNumberFormat="1" applyFont="1" applyAlignment="1" applyProtection="1">
      <protection hidden="1"/>
    </xf>
    <xf numFmtId="49" fontId="17" fillId="0" borderId="0" xfId="2" applyNumberFormat="1" applyFont="1" applyAlignment="1" applyProtection="1">
      <alignment horizontal="center"/>
      <protection hidden="1"/>
    </xf>
    <xf numFmtId="0" fontId="17" fillId="0" borderId="0" xfId="3" applyFont="1" applyFill="1"/>
    <xf numFmtId="49" fontId="18" fillId="0" borderId="0" xfId="1" applyNumberFormat="1" applyFont="1" applyFill="1" applyAlignment="1" applyProtection="1">
      <protection hidden="1"/>
    </xf>
    <xf numFmtId="0" fontId="19" fillId="0" borderId="0" xfId="3" applyFont="1" applyFill="1" applyProtection="1">
      <protection hidden="1"/>
    </xf>
    <xf numFmtId="0" fontId="19" fillId="2" borderId="0" xfId="3" applyFont="1" applyFill="1" applyProtection="1">
      <protection hidden="1"/>
    </xf>
    <xf numFmtId="0" fontId="19" fillId="3" borderId="0" xfId="3" applyFont="1" applyFill="1" applyProtection="1">
      <protection hidden="1"/>
    </xf>
    <xf numFmtId="0" fontId="19" fillId="0" borderId="0" xfId="3" applyFont="1" applyFill="1" applyProtection="1">
      <protection locked="0" hidden="1"/>
    </xf>
    <xf numFmtId="49" fontId="17" fillId="0" borderId="0" xfId="2" applyNumberFormat="1" applyFont="1" applyFill="1" applyAlignment="1" applyProtection="1">
      <alignment horizontal="center"/>
      <protection locked="0" hidden="1"/>
    </xf>
    <xf numFmtId="49" fontId="18" fillId="4" borderId="0" xfId="1" applyNumberFormat="1" applyFont="1" applyFill="1" applyBorder="1" applyAlignment="1" applyProtection="1">
      <protection locked="0" hidden="1"/>
    </xf>
    <xf numFmtId="49" fontId="17" fillId="4" borderId="0" xfId="2" applyNumberFormat="1" applyFont="1" applyFill="1" applyBorder="1" applyAlignment="1" applyProtection="1">
      <protection locked="0" hidden="1"/>
    </xf>
    <xf numFmtId="49" fontId="17" fillId="4" borderId="0" xfId="2" applyNumberFormat="1" applyFont="1" applyFill="1" applyBorder="1" applyAlignment="1" applyProtection="1">
      <alignment horizontal="center"/>
      <protection locked="0" hidden="1"/>
    </xf>
    <xf numFmtId="49" fontId="17" fillId="0" borderId="0" xfId="2" applyNumberFormat="1" applyFont="1" applyFill="1" applyBorder="1" applyAlignment="1" applyProtection="1">
      <protection locked="0" hidden="1"/>
    </xf>
    <xf numFmtId="0" fontId="19" fillId="0" borderId="0" xfId="2" applyFont="1" applyFill="1" applyBorder="1" applyAlignment="1" applyProtection="1">
      <alignment horizontal="right"/>
      <protection locked="0" hidden="1"/>
    </xf>
    <xf numFmtId="0" fontId="19" fillId="0" borderId="0" xfId="2" applyFont="1" applyFill="1" applyAlignment="1" applyProtection="1">
      <alignment horizontal="right"/>
      <protection locked="0" hidden="1"/>
    </xf>
    <xf numFmtId="0" fontId="19" fillId="4" borderId="0" xfId="2" applyFont="1" applyFill="1" applyProtection="1">
      <protection locked="0" hidden="1"/>
    </xf>
    <xf numFmtId="0" fontId="19" fillId="0" borderId="0" xfId="2" applyFont="1" applyFill="1" applyProtection="1">
      <protection locked="0" hidden="1"/>
    </xf>
    <xf numFmtId="0" fontId="19" fillId="4" borderId="0" xfId="2" applyFont="1" applyFill="1" applyAlignment="1" applyProtection="1">
      <alignment horizontal="center"/>
      <protection locked="0" hidden="1"/>
    </xf>
    <xf numFmtId="0" fontId="20" fillId="0" borderId="0" xfId="2" applyFont="1" applyFill="1" applyAlignment="1" applyProtection="1">
      <alignment horizontal="right"/>
      <protection locked="0" hidden="1"/>
    </xf>
    <xf numFmtId="0" fontId="19" fillId="4" borderId="1" xfId="2" applyFont="1" applyFill="1" applyBorder="1" applyProtection="1">
      <protection locked="0" hidden="1"/>
    </xf>
    <xf numFmtId="0" fontId="20" fillId="0" borderId="0" xfId="2" applyFont="1" applyFill="1" applyAlignment="1" applyProtection="1">
      <alignment horizontal="center"/>
      <protection locked="0" hidden="1"/>
    </xf>
    <xf numFmtId="0" fontId="20" fillId="4" borderId="0" xfId="2" applyFont="1" applyFill="1" applyAlignment="1" applyProtection="1">
      <alignment horizontal="center"/>
      <protection locked="0" hidden="1"/>
    </xf>
    <xf numFmtId="0" fontId="17" fillId="0" borderId="0" xfId="3" applyFont="1" applyFill="1" applyBorder="1"/>
    <xf numFmtId="0" fontId="17" fillId="0" borderId="0" xfId="3" applyFont="1" applyBorder="1"/>
    <xf numFmtId="0" fontId="17" fillId="0" borderId="0" xfId="3" applyFont="1"/>
    <xf numFmtId="0" fontId="19" fillId="0" borderId="0" xfId="2" applyFont="1" applyFill="1" applyAlignment="1" applyProtection="1">
      <alignment horizontal="center"/>
      <protection locked="0" hidden="1"/>
    </xf>
    <xf numFmtId="0" fontId="21" fillId="0" borderId="0" xfId="2" applyFont="1" applyFill="1" applyProtection="1">
      <protection locked="0" hidden="1"/>
    </xf>
    <xf numFmtId="0" fontId="22" fillId="0" borderId="0" xfId="2" applyFont="1" applyFill="1" applyAlignment="1" applyProtection="1">
      <alignment horizontal="center"/>
      <protection locked="0" hidden="1"/>
    </xf>
    <xf numFmtId="0" fontId="19" fillId="0" borderId="0" xfId="20" applyFont="1" applyFill="1" applyBorder="1" applyAlignment="1">
      <alignment vertical="top" wrapText="1"/>
    </xf>
    <xf numFmtId="0" fontId="19" fillId="0" borderId="0" xfId="20" applyFont="1" applyFill="1" applyBorder="1" applyAlignment="1">
      <alignment horizontal="right" vertical="top"/>
    </xf>
    <xf numFmtId="166" fontId="19" fillId="0" borderId="0" xfId="20" applyNumberFormat="1" applyFont="1" applyFill="1" applyBorder="1" applyAlignment="1">
      <alignment horizontal="right" vertical="top"/>
    </xf>
    <xf numFmtId="0" fontId="20" fillId="4" borderId="3" xfId="2" applyFont="1" applyFill="1" applyBorder="1" applyAlignment="1" applyProtection="1">
      <alignment horizontal="center" vertical="center" wrapText="1"/>
      <protection locked="0" hidden="1"/>
    </xf>
    <xf numFmtId="0" fontId="20" fillId="4" borderId="2" xfId="2" applyFont="1" applyFill="1" applyBorder="1" applyAlignment="1" applyProtection="1">
      <alignment horizontal="center" vertical="center" wrapText="1"/>
      <protection locked="0" hidden="1"/>
    </xf>
    <xf numFmtId="0" fontId="20" fillId="4" borderId="4" xfId="2" applyFont="1" applyFill="1" applyBorder="1" applyAlignment="1" applyProtection="1">
      <alignment horizontal="center" vertical="center" wrapText="1"/>
      <protection locked="0" hidden="1"/>
    </xf>
    <xf numFmtId="0" fontId="20" fillId="0" borderId="5" xfId="2" applyFont="1" applyFill="1" applyBorder="1" applyAlignment="1" applyProtection="1">
      <alignment horizontal="center" vertical="center" wrapText="1"/>
      <protection locked="0" hidden="1"/>
    </xf>
    <xf numFmtId="0" fontId="20" fillId="4" borderId="5" xfId="2" applyFont="1" applyFill="1" applyBorder="1" applyAlignment="1" applyProtection="1">
      <alignment horizontal="center" vertical="center" wrapText="1"/>
      <protection locked="0" hidden="1"/>
    </xf>
    <xf numFmtId="0" fontId="19" fillId="4" borderId="3" xfId="2" applyFont="1" applyFill="1" applyBorder="1" applyAlignment="1" applyProtection="1">
      <alignment horizontal="left" vertical="top"/>
      <protection locked="0" hidden="1"/>
    </xf>
    <xf numFmtId="0" fontId="19" fillId="4" borderId="2" xfId="2" applyFont="1" applyFill="1" applyBorder="1" applyAlignment="1" applyProtection="1">
      <alignment horizontal="left" vertical="top"/>
      <protection locked="0" hidden="1"/>
    </xf>
    <xf numFmtId="0" fontId="19" fillId="4" borderId="4" xfId="2" applyFont="1" applyFill="1" applyBorder="1" applyAlignment="1" applyProtection="1">
      <alignment horizontal="left" vertical="top"/>
      <protection locked="0" hidden="1"/>
    </xf>
    <xf numFmtId="49" fontId="19" fillId="0" borderId="5" xfId="2" applyNumberFormat="1" applyFont="1" applyFill="1" applyBorder="1" applyAlignment="1" applyProtection="1">
      <alignment horizontal="center"/>
      <protection locked="0" hidden="1"/>
    </xf>
    <xf numFmtId="3" fontId="19" fillId="0" borderId="5" xfId="2" applyNumberFormat="1" applyFont="1" applyFill="1" applyBorder="1" applyAlignment="1" applyProtection="1">
      <alignment horizontal="right"/>
      <protection locked="0"/>
    </xf>
    <xf numFmtId="164" fontId="17" fillId="0" borderId="0" xfId="30" applyFont="1" applyFill="1"/>
    <xf numFmtId="3" fontId="19" fillId="0" borderId="0" xfId="20" applyNumberFormat="1" applyFont="1" applyFill="1" applyBorder="1" applyAlignment="1">
      <alignment horizontal="right" vertical="top"/>
    </xf>
    <xf numFmtId="164" fontId="17" fillId="0" borderId="0" xfId="30" applyFont="1" applyFill="1" applyBorder="1"/>
    <xf numFmtId="3" fontId="17" fillId="0" borderId="0" xfId="3" applyNumberFormat="1" applyFont="1" applyBorder="1"/>
    <xf numFmtId="0" fontId="19" fillId="4" borderId="3" xfId="2" applyFont="1" applyFill="1" applyBorder="1" applyAlignment="1" applyProtection="1">
      <alignment horizontal="left" vertical="center" wrapText="1"/>
      <protection locked="0" hidden="1"/>
    </xf>
    <xf numFmtId="0" fontId="19" fillId="4" borderId="2" xfId="2" applyFont="1" applyFill="1" applyBorder="1" applyAlignment="1" applyProtection="1">
      <alignment horizontal="left" vertical="center" wrapText="1"/>
      <protection locked="0" hidden="1"/>
    </xf>
    <xf numFmtId="0" fontId="19" fillId="4" borderId="4" xfId="2" applyFont="1" applyFill="1" applyBorder="1" applyAlignment="1" applyProtection="1">
      <alignment horizontal="left" vertical="center" wrapText="1"/>
      <protection locked="0" hidden="1"/>
    </xf>
    <xf numFmtId="0" fontId="20" fillId="4" borderId="3" xfId="2" applyFont="1" applyFill="1" applyBorder="1" applyAlignment="1" applyProtection="1">
      <alignment horizontal="left" vertical="center" wrapText="1"/>
      <protection locked="0" hidden="1"/>
    </xf>
    <xf numFmtId="0" fontId="20" fillId="4" borderId="2" xfId="2" applyFont="1" applyFill="1" applyBorder="1" applyAlignment="1" applyProtection="1">
      <alignment horizontal="left" vertical="center" wrapText="1"/>
      <protection locked="0" hidden="1"/>
    </xf>
    <xf numFmtId="0" fontId="20" fillId="4" borderId="4" xfId="2" applyFont="1" applyFill="1" applyBorder="1" applyAlignment="1" applyProtection="1">
      <alignment horizontal="left" vertical="center" wrapText="1"/>
      <protection locked="0" hidden="1"/>
    </xf>
    <xf numFmtId="49" fontId="20" fillId="0" borderId="5" xfId="2" applyNumberFormat="1" applyFont="1" applyFill="1" applyBorder="1" applyAlignment="1" applyProtection="1">
      <alignment horizontal="center"/>
      <protection locked="0" hidden="1"/>
    </xf>
    <xf numFmtId="3" fontId="20" fillId="4" borderId="5" xfId="2" applyNumberFormat="1" applyFont="1" applyFill="1" applyBorder="1" applyAlignment="1" applyProtection="1">
      <alignment horizontal="right"/>
      <protection locked="0" hidden="1"/>
    </xf>
    <xf numFmtId="3" fontId="20" fillId="0" borderId="5" xfId="2" applyNumberFormat="1" applyFont="1" applyFill="1" applyBorder="1" applyAlignment="1" applyProtection="1">
      <alignment horizontal="right"/>
      <protection locked="0" hidden="1"/>
    </xf>
    <xf numFmtId="0" fontId="20" fillId="0" borderId="0" xfId="20" applyFont="1" applyFill="1" applyBorder="1" applyAlignment="1">
      <alignment vertical="top" wrapText="1"/>
    </xf>
    <xf numFmtId="3" fontId="17" fillId="0" borderId="0" xfId="3" applyNumberFormat="1" applyFont="1" applyFill="1"/>
    <xf numFmtId="3" fontId="19" fillId="5" borderId="0" xfId="20" applyNumberFormat="1" applyFont="1" applyFill="1" applyBorder="1" applyAlignment="1">
      <alignment horizontal="right" vertical="top"/>
    </xf>
    <xf numFmtId="167" fontId="19" fillId="0" borderId="0" xfId="20" applyNumberFormat="1" applyFont="1" applyFill="1" applyBorder="1" applyAlignment="1">
      <alignment horizontal="right" vertical="top"/>
    </xf>
    <xf numFmtId="164" fontId="17" fillId="0" borderId="0" xfId="3" applyNumberFormat="1" applyFont="1" applyFill="1" applyBorder="1"/>
    <xf numFmtId="0" fontId="19" fillId="0" borderId="0" xfId="2" applyFont="1"/>
    <xf numFmtId="3" fontId="19" fillId="0" borderId="0" xfId="20" applyNumberFormat="1" applyFont="1" applyFill="1" applyBorder="1" applyAlignment="1">
      <alignment vertical="top" wrapText="1"/>
    </xf>
    <xf numFmtId="3" fontId="20" fillId="0" borderId="5" xfId="2" applyNumberFormat="1" applyFont="1" applyFill="1" applyBorder="1" applyAlignment="1" applyProtection="1">
      <alignment horizontal="right"/>
      <protection locked="0"/>
    </xf>
    <xf numFmtId="164" fontId="23" fillId="0" borderId="0" xfId="30" applyFont="1" applyFill="1"/>
    <xf numFmtId="0" fontId="23" fillId="0" borderId="0" xfId="3" applyFont="1" applyFill="1"/>
    <xf numFmtId="0" fontId="20" fillId="0" borderId="0" xfId="20" applyFont="1" applyFill="1" applyBorder="1" applyAlignment="1">
      <alignment horizontal="right" vertical="top"/>
    </xf>
    <xf numFmtId="0" fontId="23" fillId="0" borderId="0" xfId="3" applyFont="1" applyFill="1" applyBorder="1"/>
    <xf numFmtId="0" fontId="23" fillId="0" borderId="0" xfId="3" applyFont="1" applyBorder="1"/>
    <xf numFmtId="0" fontId="23" fillId="0" borderId="0" xfId="3" applyFont="1"/>
    <xf numFmtId="164" fontId="17" fillId="0" borderId="9" xfId="30" applyFont="1" applyFill="1" applyBorder="1" applyAlignment="1">
      <alignment horizontal="left" vertical="center"/>
    </xf>
    <xf numFmtId="164" fontId="17" fillId="0" borderId="0" xfId="30" applyFont="1" applyFill="1" applyAlignment="1">
      <alignment horizontal="left" vertical="center"/>
    </xf>
    <xf numFmtId="0" fontId="20" fillId="4" borderId="3" xfId="2" applyFont="1" applyFill="1" applyBorder="1" applyAlignment="1" applyProtection="1">
      <alignment horizontal="left" vertical="top" wrapText="1"/>
      <protection locked="0" hidden="1"/>
    </xf>
    <xf numFmtId="0" fontId="20" fillId="4" borderId="2" xfId="2" applyFont="1" applyFill="1" applyBorder="1" applyAlignment="1" applyProtection="1">
      <alignment horizontal="left" vertical="top" wrapText="1"/>
      <protection locked="0" hidden="1"/>
    </xf>
    <xf numFmtId="0" fontId="20" fillId="4" borderId="4" xfId="2" applyFont="1" applyFill="1" applyBorder="1" applyAlignment="1" applyProtection="1">
      <alignment horizontal="left" vertical="top" wrapText="1"/>
      <protection locked="0" hidden="1"/>
    </xf>
    <xf numFmtId="49" fontId="20" fillId="0" borderId="5" xfId="2" applyNumberFormat="1" applyFont="1" applyFill="1" applyBorder="1" applyAlignment="1" applyProtection="1">
      <alignment horizontal="center" vertical="center"/>
      <protection locked="0" hidden="1"/>
    </xf>
    <xf numFmtId="0" fontId="19" fillId="4" borderId="3" xfId="2" applyFont="1" applyFill="1" applyBorder="1" applyAlignment="1" applyProtection="1">
      <alignment horizontal="left" vertical="top" wrapText="1"/>
      <protection locked="0" hidden="1"/>
    </xf>
    <xf numFmtId="0" fontId="19" fillId="4" borderId="2" xfId="2" applyFont="1" applyFill="1" applyBorder="1" applyAlignment="1" applyProtection="1">
      <alignment horizontal="left" vertical="top" wrapText="1"/>
      <protection locked="0" hidden="1"/>
    </xf>
    <xf numFmtId="0" fontId="19" fillId="4" borderId="4" xfId="2" applyFont="1" applyFill="1" applyBorder="1" applyAlignment="1" applyProtection="1">
      <alignment horizontal="left" vertical="top" wrapText="1"/>
      <protection locked="0" hidden="1"/>
    </xf>
    <xf numFmtId="1" fontId="17" fillId="0" borderId="0" xfId="3" applyNumberFormat="1" applyFont="1" applyBorder="1"/>
    <xf numFmtId="3" fontId="19" fillId="4" borderId="0" xfId="2" applyNumberFormat="1" applyFont="1" applyFill="1" applyAlignment="1" applyProtection="1">
      <alignment horizontal="center"/>
      <protection locked="0" hidden="1"/>
    </xf>
    <xf numFmtId="3" fontId="19" fillId="0" borderId="0" xfId="2" applyNumberFormat="1" applyFont="1" applyFill="1" applyAlignment="1" applyProtection="1">
      <alignment horizontal="center"/>
      <protection locked="0" hidden="1"/>
    </xf>
    <xf numFmtId="0" fontId="19" fillId="0" borderId="1" xfId="5" applyFont="1" applyBorder="1"/>
    <xf numFmtId="165" fontId="19" fillId="0" borderId="1" xfId="6" applyNumberFormat="1" applyFont="1" applyBorder="1"/>
    <xf numFmtId="3" fontId="19" fillId="4" borderId="1" xfId="2" applyNumberFormat="1" applyFont="1" applyFill="1" applyBorder="1" applyAlignment="1" applyProtection="1">
      <alignment horizontal="center"/>
      <protection locked="0" hidden="1"/>
    </xf>
    <xf numFmtId="0" fontId="23" fillId="0" borderId="0" xfId="3" applyFont="1" applyAlignment="1"/>
    <xf numFmtId="0" fontId="19" fillId="0" borderId="0" xfId="5" applyFont="1"/>
    <xf numFmtId="165" fontId="19" fillId="0" borderId="0" xfId="6" applyNumberFormat="1" applyFont="1"/>
    <xf numFmtId="0" fontId="19" fillId="4" borderId="0" xfId="2" applyFont="1" applyFill="1" applyBorder="1" applyProtection="1">
      <protection locked="0" hidden="1"/>
    </xf>
    <xf numFmtId="0" fontId="22" fillId="4" borderId="8" xfId="2" applyFont="1" applyFill="1" applyBorder="1" applyAlignment="1" applyProtection="1">
      <alignment horizontal="center"/>
      <protection locked="0" hidden="1"/>
    </xf>
    <xf numFmtId="3" fontId="22" fillId="4" borderId="8" xfId="2" applyNumberFormat="1" applyFont="1" applyFill="1" applyBorder="1" applyAlignment="1" applyProtection="1">
      <alignment horizontal="center"/>
      <protection locked="0" hidden="1"/>
    </xf>
    <xf numFmtId="3" fontId="17" fillId="0" borderId="0" xfId="3" applyNumberFormat="1" applyFont="1"/>
    <xf numFmtId="0" fontId="19" fillId="0" borderId="0" xfId="2" applyFont="1" applyProtection="1">
      <protection locked="0" hidden="1"/>
    </xf>
    <xf numFmtId="3" fontId="19" fillId="0" borderId="0" xfId="2" applyNumberFormat="1" applyFont="1" applyAlignment="1" applyProtection="1">
      <alignment horizontal="center"/>
      <protection locked="0" hidden="1"/>
    </xf>
    <xf numFmtId="0" fontId="19" fillId="0" borderId="0" xfId="2" applyFont="1" applyFill="1"/>
    <xf numFmtId="0" fontId="20" fillId="0" borderId="0" xfId="19" applyFont="1" applyAlignment="1">
      <alignment horizontal="left"/>
    </xf>
    <xf numFmtId="0" fontId="19" fillId="0" borderId="0" xfId="19" applyFont="1"/>
    <xf numFmtId="0" fontId="24" fillId="0" borderId="0" xfId="19" applyFont="1" applyAlignment="1">
      <alignment horizontal="left"/>
    </xf>
    <xf numFmtId="0" fontId="25" fillId="0" borderId="0" xfId="19" applyFont="1"/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  <xf numFmtId="0" fontId="25" fillId="0" borderId="0" xfId="19" applyFont="1" applyAlignment="1">
      <alignment horizontal="left"/>
    </xf>
    <xf numFmtId="0" fontId="24" fillId="6" borderId="10" xfId="19" applyNumberFormat="1" applyFont="1" applyFill="1" applyBorder="1" applyAlignment="1">
      <alignment horizontal="left" vertical="center" wrapText="1"/>
    </xf>
    <xf numFmtId="0" fontId="24" fillId="6" borderId="10" xfId="19" applyNumberFormat="1" applyFont="1" applyFill="1" applyBorder="1" applyAlignment="1">
      <alignment horizontal="center" vertical="center" wrapText="1"/>
    </xf>
    <xf numFmtId="0" fontId="19" fillId="6" borderId="10" xfId="19" applyNumberFormat="1" applyFont="1" applyFill="1" applyBorder="1" applyAlignment="1">
      <alignment horizontal="center" vertical="center" wrapText="1"/>
    </xf>
    <xf numFmtId="0" fontId="20" fillId="6" borderId="10" xfId="19" applyNumberFormat="1" applyFont="1" applyFill="1" applyBorder="1" applyAlignment="1">
      <alignment horizontal="center" vertical="center" wrapText="1"/>
    </xf>
    <xf numFmtId="1" fontId="25" fillId="7" borderId="10" xfId="19" applyNumberFormat="1" applyFont="1" applyFill="1" applyBorder="1" applyAlignment="1">
      <alignment horizontal="left" vertical="top"/>
    </xf>
    <xf numFmtId="0" fontId="25" fillId="7" borderId="10" xfId="19" applyNumberFormat="1" applyFont="1" applyFill="1" applyBorder="1" applyAlignment="1">
      <alignment horizontal="left" vertical="top" wrapText="1"/>
    </xf>
    <xf numFmtId="0" fontId="25" fillId="7" borderId="10" xfId="19" applyNumberFormat="1" applyFont="1" applyFill="1" applyBorder="1" applyAlignment="1">
      <alignment horizontal="right" vertical="top" wrapText="1"/>
    </xf>
    <xf numFmtId="0" fontId="19" fillId="7" borderId="10" xfId="19" applyNumberFormat="1" applyFont="1" applyFill="1" applyBorder="1" applyAlignment="1">
      <alignment horizontal="right" vertical="top" wrapText="1"/>
    </xf>
    <xf numFmtId="0" fontId="25" fillId="0" borderId="10" xfId="19" applyNumberFormat="1" applyFont="1" applyBorder="1" applyAlignment="1">
      <alignment horizontal="left" vertical="top" indent="2"/>
    </xf>
    <xf numFmtId="1" fontId="25" fillId="0" borderId="10" xfId="19" applyNumberFormat="1" applyFont="1" applyBorder="1" applyAlignment="1">
      <alignment horizontal="left" vertical="top"/>
    </xf>
    <xf numFmtId="4" fontId="25" fillId="0" borderId="10" xfId="19" applyNumberFormat="1" applyFont="1" applyBorder="1" applyAlignment="1">
      <alignment horizontal="right" vertical="top" wrapText="1"/>
    </xf>
    <xf numFmtId="0" fontId="25" fillId="0" borderId="10" xfId="19" applyNumberFormat="1" applyFont="1" applyBorder="1" applyAlignment="1">
      <alignment horizontal="right" vertical="top" wrapText="1"/>
    </xf>
    <xf numFmtId="4" fontId="19" fillId="0" borderId="10" xfId="19" applyNumberFormat="1" applyFont="1" applyBorder="1" applyAlignment="1">
      <alignment horizontal="right" vertical="top" wrapText="1"/>
    </xf>
    <xf numFmtId="0" fontId="19" fillId="0" borderId="10" xfId="19" applyNumberFormat="1" applyFont="1" applyBorder="1" applyAlignment="1">
      <alignment horizontal="right" vertical="top" wrapText="1"/>
    </xf>
    <xf numFmtId="4" fontId="17" fillId="0" borderId="0" xfId="3" applyNumberFormat="1" applyFont="1" applyFill="1"/>
    <xf numFmtId="4" fontId="17" fillId="0" borderId="0" xfId="3" applyNumberFormat="1" applyFont="1" applyFill="1" applyBorder="1"/>
    <xf numFmtId="4" fontId="17" fillId="0" borderId="0" xfId="3" applyNumberFormat="1" applyFont="1"/>
    <xf numFmtId="4" fontId="26" fillId="0" borderId="10" xfId="19" applyNumberFormat="1" applyFont="1" applyBorder="1" applyAlignment="1">
      <alignment horizontal="right" vertical="top" wrapText="1"/>
    </xf>
    <xf numFmtId="0" fontId="25" fillId="7" borderId="10" xfId="19" applyNumberFormat="1" applyFont="1" applyFill="1" applyBorder="1" applyAlignment="1">
      <alignment horizontal="left" vertical="top"/>
    </xf>
    <xf numFmtId="4" fontId="25" fillId="7" borderId="10" xfId="19" applyNumberFormat="1" applyFont="1" applyFill="1" applyBorder="1" applyAlignment="1">
      <alignment horizontal="right" vertical="top" wrapText="1"/>
    </xf>
    <xf numFmtId="4" fontId="19" fillId="7" borderId="10" xfId="19" applyNumberFormat="1" applyFont="1" applyFill="1" applyBorder="1" applyAlignment="1">
      <alignment horizontal="right" vertical="top" wrapText="1"/>
    </xf>
    <xf numFmtId="0" fontId="19" fillId="7" borderId="10" xfId="19" applyNumberFormat="1" applyFont="1" applyFill="1" applyBorder="1" applyAlignment="1">
      <alignment horizontal="left" vertical="top"/>
    </xf>
    <xf numFmtId="0" fontId="19" fillId="7" borderId="10" xfId="19" applyNumberFormat="1" applyFont="1" applyFill="1" applyBorder="1" applyAlignment="1">
      <alignment horizontal="left" vertical="top" wrapText="1"/>
    </xf>
    <xf numFmtId="4" fontId="19" fillId="0" borderId="0" xfId="2" applyNumberFormat="1" applyFont="1" applyFill="1" applyAlignment="1">
      <alignment horizontal="center"/>
    </xf>
  </cellXfs>
  <cellStyles count="38">
    <cellStyle name="Normal 2" xfId="7"/>
    <cellStyle name="Normal_Book15" xfId="8"/>
    <cellStyle name="Гиперссылка 2" xfId="1"/>
    <cellStyle name="Обычный" xfId="0" builtinId="0"/>
    <cellStyle name="Обычный 2" xfId="9"/>
    <cellStyle name="Обычный 2 2" xfId="2"/>
    <cellStyle name="Обычный 2 3" xfId="10"/>
    <cellStyle name="Обычный 2 4" xfId="11"/>
    <cellStyle name="Обычный 2 5" xfId="12"/>
    <cellStyle name="Обычный 2 6" xfId="13"/>
    <cellStyle name="Обычный 3" xfId="3"/>
    <cellStyle name="Обычный 3 2" xfId="14"/>
    <cellStyle name="Обычный 4" xfId="15"/>
    <cellStyle name="Обычный 4 2" xfId="16"/>
    <cellStyle name="Обычный 5" xfId="5"/>
    <cellStyle name="Обычный 6" xfId="17"/>
    <cellStyle name="Обычный 7" xfId="18"/>
    <cellStyle name="Обычный_ф2" xfId="19"/>
    <cellStyle name="Обычный_ф2новый" xfId="20"/>
    <cellStyle name="Стиль 1" xfId="21"/>
    <cellStyle name="Финансовый 2" xfId="22"/>
    <cellStyle name="Финансовый 2 2" xfId="23"/>
    <cellStyle name="Финансовый 2 3" xfId="24"/>
    <cellStyle name="Финансовый 2 4" xfId="25"/>
    <cellStyle name="Финансовый 2 5" xfId="26"/>
    <cellStyle name="Финансовый 2 6" xfId="27"/>
    <cellStyle name="Финансовый 3" xfId="28"/>
    <cellStyle name="Финансовый 4" xfId="29"/>
    <cellStyle name="Финансовый 4 2" xfId="4"/>
    <cellStyle name="Финансовый 4 2 2" xfId="30"/>
    <cellStyle name="Финансовый 4 3" xfId="31"/>
    <cellStyle name="Финансовый 4 4" xfId="32"/>
    <cellStyle name="Финансовый 5" xfId="6"/>
    <cellStyle name="Финансовый 6" xfId="33"/>
    <cellStyle name="Финансовый 7" xfId="34"/>
    <cellStyle name="Финансовый 7 2" xfId="35"/>
    <cellStyle name="Финансовый 8" xfId="36"/>
    <cellStyle name="Финансовый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4/&#1060;&#1080;&#1085;&#1072;&#1085;&#1089;&#1086;&#1074;&#1072;&#1103;%20&#1086;&#1090;&#1095;&#1077;&#1090;&#1085;&#1086;&#1089;&#1090;&#1100;/&#1075;&#1086;&#1076;/&#1055;&#1088;&#1086;&#1084;&#1077;&#1078;&#1091;&#1090;&#1086;&#1095;&#1085;&#1072;&#1103;%20&#1086;&#1090;&#1095;&#1077;&#1090;&#1085;&#1086;&#1089;&#1090;&#1100;%20&#1087;&#1086;&#1089;&#1090;&#1072;&#1085;&#1086;&#1074;&#1083;&#1077;&#1085;&#1080;&#1077;%2072-%2012%20&#1084;&#1077;&#1089;.%202014%20&#1073;&#1080;&#1088;&#107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.lebedeva\Desktop\&#1052;&#1086;&#1080;%20&#1076;&#1086;&#1082;&#1091;&#1084;&#1077;&#1085;&#1090;&#1099;\My%20Documents\&#1057;&#1074;&#1077;&#1090;&#1083;&#1072;&#1085;&#1072;\2012\&#1060;&#1080;&#1085;&#1072;&#1085;&#1089;&#1086;&#1074;&#1072;&#1103;%20&#1086;&#1090;&#1095;&#1077;&#1090;&#1085;&#1086;&#1089;&#1090;&#1100;\&#1092;&#1080;&#1085;&#1072;&#1085;&#1089;&#1086;&#1074;&#1072;&#1103;%20&#1086;&#1090;&#1095;&#1077;&#1090;&#1085;&#1086;&#1089;&#1090;&#1100;%20&#1079;&#1072;%201%20&#1082;&#1074;&#1072;&#1088;&#1090;&#1072;&#1083;%202012%20&#1075;&#1086;&#1076;&#1072;\&#1060;&#1080;&#1085;&#1072;&#1085;&#1089;&#1086;&#1074;&#1072;&#1103;%20&#1086;&#1090;&#1095;&#1077;&#1090;&#1085;&#1086;&#1089;&#1090;&#1100;%20&#1040;&#1054;%20&#1050;%20&#1053;%20&#1079;&#1072;%201%20&#1082;&#1074;%20201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баланс "/>
      <sheetName val="ф2 "/>
    </sheetNames>
    <sheetDataSet>
      <sheetData sheetId="0">
        <row r="4">
          <cell r="J4">
            <v>6654566</v>
          </cell>
          <cell r="M4">
            <v>2686089</v>
          </cell>
        </row>
        <row r="16">
          <cell r="J16">
            <v>6649678</v>
          </cell>
          <cell r="M16">
            <v>2516256</v>
          </cell>
        </row>
        <row r="26">
          <cell r="J26">
            <v>826708</v>
          </cell>
          <cell r="M26">
            <v>1884023</v>
          </cell>
        </row>
        <row r="35">
          <cell r="J35">
            <v>226418</v>
          </cell>
          <cell r="M35">
            <v>638443</v>
          </cell>
        </row>
        <row r="39">
          <cell r="J39">
            <v>1026603</v>
          </cell>
          <cell r="M39">
            <v>4159508</v>
          </cell>
        </row>
        <row r="51">
          <cell r="J51">
            <v>96471</v>
          </cell>
        </row>
        <row r="52">
          <cell r="M52">
            <v>132104</v>
          </cell>
        </row>
        <row r="53">
          <cell r="M53">
            <v>5470500</v>
          </cell>
        </row>
        <row r="54">
          <cell r="J54">
            <v>22487</v>
          </cell>
          <cell r="M54">
            <v>31160</v>
          </cell>
        </row>
        <row r="58">
          <cell r="J58">
            <v>16024950</v>
          </cell>
          <cell r="M58">
            <v>18828083</v>
          </cell>
        </row>
        <row r="69">
          <cell r="J69">
            <v>2269425</v>
          </cell>
          <cell r="M69">
            <v>2024805</v>
          </cell>
        </row>
        <row r="73">
          <cell r="J73">
            <v>7491</v>
          </cell>
          <cell r="M73">
            <v>6443</v>
          </cell>
        </row>
        <row r="78">
          <cell r="J78">
            <v>1571961</v>
          </cell>
          <cell r="M78">
            <v>3032015</v>
          </cell>
        </row>
        <row r="83">
          <cell r="K83">
            <v>5263862</v>
          </cell>
          <cell r="N83">
            <v>8981179</v>
          </cell>
        </row>
        <row r="85">
          <cell r="K85">
            <v>10233379</v>
          </cell>
          <cell r="N85">
            <v>6938814</v>
          </cell>
        </row>
        <row r="86">
          <cell r="K86">
            <v>6295514</v>
          </cell>
          <cell r="N86">
            <v>4499460</v>
          </cell>
        </row>
        <row r="94">
          <cell r="K94">
            <v>15781</v>
          </cell>
          <cell r="N94">
            <v>28765</v>
          </cell>
        </row>
        <row r="99">
          <cell r="N99">
            <v>933621</v>
          </cell>
        </row>
        <row r="100">
          <cell r="K100">
            <v>624835</v>
          </cell>
        </row>
        <row r="103">
          <cell r="K103">
            <v>136102</v>
          </cell>
          <cell r="N103">
            <v>201690</v>
          </cell>
        </row>
        <row r="104">
          <cell r="K104">
            <v>68879</v>
          </cell>
        </row>
        <row r="109">
          <cell r="N109">
            <v>62141</v>
          </cell>
        </row>
        <row r="110">
          <cell r="K110">
            <v>51662</v>
          </cell>
        </row>
        <row r="111">
          <cell r="N111">
            <v>168535</v>
          </cell>
        </row>
        <row r="114">
          <cell r="K114">
            <v>988389</v>
          </cell>
        </row>
        <row r="115">
          <cell r="N115">
            <v>1638389</v>
          </cell>
        </row>
        <row r="116">
          <cell r="K116">
            <v>795131</v>
          </cell>
        </row>
        <row r="117">
          <cell r="N117">
            <v>1033345</v>
          </cell>
        </row>
        <row r="118">
          <cell r="K118">
            <v>100000</v>
          </cell>
        </row>
        <row r="119">
          <cell r="N119">
            <v>100000</v>
          </cell>
        </row>
        <row r="121">
          <cell r="K121">
            <v>17098739</v>
          </cell>
          <cell r="N121">
            <v>21524640</v>
          </cell>
        </row>
        <row r="169">
          <cell r="J169">
            <v>35376758</v>
          </cell>
          <cell r="K169">
            <v>35376758</v>
          </cell>
          <cell r="M169">
            <v>41409430</v>
          </cell>
          <cell r="N169">
            <v>41409430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 (2)"/>
      <sheetName val="оборотка"/>
      <sheetName val="формы по мсфо"/>
      <sheetName val="баланс "/>
      <sheetName val="инвест.1 квартал 2012"/>
      <sheetName val="ф2 "/>
      <sheetName val="для опиу2010"/>
      <sheetName val="ф3 "/>
      <sheetName val="резервы"/>
      <sheetName val="Лист1"/>
      <sheetName val="ф4 "/>
      <sheetName val="ф1"/>
      <sheetName val="ф2"/>
      <sheetName val="ф3"/>
      <sheetName val="расш.прочих пост и выб."/>
      <sheetName val="ф3-1"/>
      <sheetName val="ф4"/>
      <sheetName val="ф5_расх.пер"/>
      <sheetName val="расш.к ф5"/>
      <sheetName val="Т4_ВП"/>
      <sheetName val="расш.к Т4_ВП"/>
      <sheetName val="Т5_Пр"/>
      <sheetName val="ОС"/>
      <sheetName val="ТМЗза 1полугодие11"/>
      <sheetName val="Т10_Резервы"/>
      <sheetName val="Т1_ОС "/>
      <sheetName val="Т3_Налоги"/>
      <sheetName val="Т6_ДЗ"/>
      <sheetName val="Т7_КЗ"/>
      <sheetName val="План счетов"/>
      <sheetName val="Приложение"/>
      <sheetName val="Т9_ОНО"/>
      <sheetName val="1200"/>
      <sheetName val="Лист2"/>
      <sheetName val="нма"/>
      <sheetName val="ос 2011"/>
      <sheetName val="расх. периода"/>
      <sheetName val="расш. к расх. периода"/>
      <sheetName val="вознагр."/>
      <sheetName val="изменения на2603"/>
      <sheetName val="Лист3"/>
      <sheetName val="Лист4"/>
    </sheetNames>
    <sheetDataSet>
      <sheetData sheetId="0" refreshError="1"/>
      <sheetData sheetId="1" refreshError="1">
        <row r="134">
          <cell r="M1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24912" TargetMode="External"/><Relationship Id="rId6" Type="http://schemas.openxmlformats.org/officeDocument/2006/relationships/hyperlink" Target="http://www.balans.kz/profile.php?mode=viewprofile&amp;u=5802" TargetMode="External"/><Relationship Id="rId5" Type="http://schemas.openxmlformats.org/officeDocument/2006/relationships/hyperlink" Target="http://www.balans.kz/profile.php?mode=viewprofile&amp;u=12815" TargetMode="External"/><Relationship Id="rId4" Type="http://schemas.openxmlformats.org/officeDocument/2006/relationships/hyperlink" Target="http://balans.kz/profile.php?mode=viewprofile&amp;u=1413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24912" TargetMode="External"/><Relationship Id="rId6" Type="http://schemas.openxmlformats.org/officeDocument/2006/relationships/hyperlink" Target="http://www.balans.kz/profile.php?mode=viewprofile&amp;u=5802" TargetMode="External"/><Relationship Id="rId5" Type="http://schemas.openxmlformats.org/officeDocument/2006/relationships/hyperlink" Target="http://www.balans.kz/profile.php?mode=viewprofile&amp;u=12815" TargetMode="External"/><Relationship Id="rId4" Type="http://schemas.openxmlformats.org/officeDocument/2006/relationships/hyperlink" Target="http://balans.kz/profile.php?mode=viewprofile&amp;u=1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3"/>
  <sheetViews>
    <sheetView tabSelected="1" topLeftCell="A9" zoomScaleNormal="100" workbookViewId="0">
      <selection activeCell="H109" sqref="H109"/>
    </sheetView>
  </sheetViews>
  <sheetFormatPr defaultRowHeight="15.75" x14ac:dyDescent="0.25"/>
  <cols>
    <col min="1" max="1" width="9.140625" style="88"/>
    <col min="2" max="2" width="11" style="88" customWidth="1"/>
    <col min="3" max="3" width="9.140625" style="88"/>
    <col min="4" max="4" width="8" style="88" customWidth="1"/>
    <col min="5" max="5" width="9.140625" style="88"/>
    <col min="6" max="6" width="0.28515625" style="88" customWidth="1"/>
    <col min="7" max="7" width="9.28515625" style="88" customWidth="1"/>
    <col min="8" max="8" width="14" style="88" customWidth="1"/>
    <col min="9" max="9" width="15.140625" style="89" customWidth="1"/>
    <col min="10" max="10" width="20.28515625" style="5" bestFit="1" customWidth="1"/>
    <col min="11" max="11" width="23.140625" style="5" customWidth="1"/>
    <col min="12" max="12" width="14.28515625" style="5" customWidth="1"/>
    <col min="13" max="15" width="9.140625" style="5"/>
    <col min="16" max="16" width="11.5703125" style="5" bestFit="1" customWidth="1"/>
    <col min="17" max="16384" width="9.140625" style="5"/>
  </cols>
  <sheetData>
    <row r="1" spans="1:9" hidden="1" x14ac:dyDescent="0.25">
      <c r="A1" s="1" t="s">
        <v>0</v>
      </c>
      <c r="B1" s="2"/>
      <c r="C1" s="3"/>
      <c r="D1" s="4"/>
      <c r="E1" s="4"/>
      <c r="F1" s="4"/>
      <c r="G1" s="4"/>
      <c r="H1" s="4"/>
      <c r="I1" s="2"/>
    </row>
    <row r="2" spans="1:9" hidden="1" x14ac:dyDescent="0.25">
      <c r="A2" s="1" t="s">
        <v>1</v>
      </c>
      <c r="B2" s="2"/>
      <c r="C2" s="3"/>
      <c r="D2" s="4"/>
      <c r="E2" s="4"/>
      <c r="F2" s="4"/>
      <c r="G2" s="4"/>
      <c r="H2" s="4"/>
      <c r="I2" s="2"/>
    </row>
    <row r="3" spans="1:9" hidden="1" x14ac:dyDescent="0.25">
      <c r="A3" s="6" t="s">
        <v>2</v>
      </c>
      <c r="B3" s="2"/>
      <c r="C3" s="3"/>
      <c r="D3" s="4"/>
      <c r="E3" s="4"/>
      <c r="F3" s="4"/>
      <c r="G3" s="4"/>
      <c r="H3" s="4"/>
      <c r="I3" s="2"/>
    </row>
    <row r="4" spans="1:9" hidden="1" x14ac:dyDescent="0.25">
      <c r="A4" s="6" t="s">
        <v>3</v>
      </c>
      <c r="B4" s="1"/>
      <c r="C4" s="3"/>
      <c r="D4" s="4"/>
      <c r="E4" s="4"/>
      <c r="F4" s="4"/>
      <c r="G4" s="4"/>
      <c r="H4" s="7"/>
      <c r="I4" s="3"/>
    </row>
    <row r="5" spans="1:9" hidden="1" x14ac:dyDescent="0.25">
      <c r="A5" s="6" t="s">
        <v>4</v>
      </c>
      <c r="B5" s="2"/>
      <c r="C5" s="3"/>
      <c r="D5" s="4"/>
      <c r="E5" s="4"/>
      <c r="F5" s="4"/>
      <c r="G5" s="4"/>
      <c r="H5" s="4"/>
      <c r="I5" s="2"/>
    </row>
    <row r="6" spans="1:9" hidden="1" x14ac:dyDescent="0.25">
      <c r="A6" s="6"/>
      <c r="B6" s="2"/>
      <c r="C6" s="3"/>
      <c r="D6" s="4"/>
      <c r="E6" s="4"/>
      <c r="F6" s="4"/>
      <c r="G6" s="4"/>
      <c r="H6" s="4"/>
      <c r="I6" s="2"/>
    </row>
    <row r="7" spans="1:9" hidden="1" x14ac:dyDescent="0.25">
      <c r="A7" s="8" t="s">
        <v>5</v>
      </c>
      <c r="B7" s="8"/>
      <c r="C7" s="8"/>
      <c r="D7" s="8"/>
      <c r="E7" s="8"/>
      <c r="F7" s="8"/>
      <c r="G7" s="8"/>
      <c r="H7" s="9"/>
      <c r="I7" s="2"/>
    </row>
    <row r="8" spans="1:9" hidden="1" x14ac:dyDescent="0.25">
      <c r="A8" s="8" t="s">
        <v>6</v>
      </c>
      <c r="B8" s="8"/>
      <c r="C8" s="8"/>
      <c r="D8" s="8"/>
      <c r="E8" s="8"/>
      <c r="F8" s="8"/>
      <c r="G8" s="8"/>
      <c r="H8" s="10"/>
      <c r="I8" s="2"/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2"/>
    </row>
    <row r="10" spans="1:9" x14ac:dyDescent="0.25">
      <c r="A10" s="13"/>
      <c r="B10" s="14"/>
      <c r="C10" s="14"/>
      <c r="D10" s="14"/>
      <c r="E10" s="14"/>
      <c r="F10" s="14"/>
      <c r="G10" s="14"/>
      <c r="H10" s="14"/>
      <c r="I10" s="15" t="s">
        <v>7</v>
      </c>
    </row>
    <row r="11" spans="1:9" x14ac:dyDescent="0.25">
      <c r="A11" s="14"/>
      <c r="B11" s="14"/>
      <c r="C11" s="14"/>
      <c r="D11" s="14"/>
      <c r="E11" s="14"/>
      <c r="F11" s="14"/>
      <c r="G11" s="14"/>
      <c r="H11" s="14"/>
      <c r="I11" s="15" t="s">
        <v>8</v>
      </c>
    </row>
    <row r="12" spans="1:9" x14ac:dyDescent="0.25">
      <c r="A12" s="14"/>
      <c r="B12" s="14"/>
      <c r="C12" s="14"/>
      <c r="D12" s="14"/>
      <c r="E12" s="14"/>
      <c r="F12" s="14"/>
      <c r="G12" s="14"/>
      <c r="H12" s="14"/>
      <c r="I12" s="15" t="s">
        <v>9</v>
      </c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6" t="s">
        <v>10</v>
      </c>
    </row>
    <row r="14" spans="1:9" x14ac:dyDescent="0.25">
      <c r="A14" s="14" t="s">
        <v>11</v>
      </c>
      <c r="B14" s="14"/>
      <c r="C14" s="14"/>
      <c r="D14" s="17" t="s">
        <v>12</v>
      </c>
      <c r="E14" s="17"/>
      <c r="F14" s="17"/>
      <c r="G14" s="17"/>
      <c r="H14" s="17"/>
      <c r="I14" s="18"/>
    </row>
    <row r="15" spans="1:9" x14ac:dyDescent="0.25">
      <c r="A15" s="14" t="s">
        <v>13</v>
      </c>
      <c r="B15" s="14"/>
      <c r="C15" s="14"/>
      <c r="D15" s="19" t="s">
        <v>14</v>
      </c>
      <c r="E15" s="19"/>
      <c r="F15" s="19"/>
      <c r="G15" s="19"/>
      <c r="H15" s="19"/>
      <c r="I15" s="20"/>
    </row>
    <row r="16" spans="1:9" x14ac:dyDescent="0.25">
      <c r="A16" s="14" t="s">
        <v>15</v>
      </c>
      <c r="B16" s="14"/>
      <c r="C16" s="14"/>
      <c r="D16" s="14" t="s">
        <v>16</v>
      </c>
      <c r="E16" s="14"/>
      <c r="F16" s="14"/>
      <c r="G16" s="14"/>
      <c r="H16" s="14"/>
      <c r="I16" s="12"/>
    </row>
    <row r="17" spans="1:9" x14ac:dyDescent="0.25">
      <c r="A17" s="14" t="s">
        <v>17</v>
      </c>
      <c r="B17" s="14"/>
      <c r="C17" s="14"/>
      <c r="D17" s="21" t="s">
        <v>18</v>
      </c>
      <c r="E17" s="21"/>
      <c r="F17" s="21"/>
      <c r="G17" s="21"/>
      <c r="H17" s="21"/>
      <c r="I17" s="22"/>
    </row>
    <row r="18" spans="1:9" x14ac:dyDescent="0.25">
      <c r="A18" s="14" t="s">
        <v>19</v>
      </c>
      <c r="B18" s="14"/>
      <c r="C18" s="14"/>
      <c r="D18" s="19"/>
      <c r="E18" s="21"/>
      <c r="F18" s="21"/>
      <c r="G18" s="21"/>
      <c r="H18" s="21"/>
      <c r="I18" s="20"/>
    </row>
    <row r="19" spans="1:9" x14ac:dyDescent="0.25">
      <c r="A19" s="14" t="s">
        <v>20</v>
      </c>
      <c r="B19" s="14"/>
      <c r="C19" s="14"/>
      <c r="D19" s="19"/>
      <c r="E19" s="22"/>
      <c r="F19" s="21"/>
      <c r="G19" s="21"/>
      <c r="H19" s="22">
        <v>264</v>
      </c>
      <c r="I19" s="20" t="s">
        <v>21</v>
      </c>
    </row>
    <row r="20" spans="1:9" x14ac:dyDescent="0.25">
      <c r="A20" s="19" t="s">
        <v>22</v>
      </c>
      <c r="B20" s="19"/>
      <c r="C20" s="19"/>
      <c r="D20" s="17"/>
      <c r="E20" s="22" t="s">
        <v>23</v>
      </c>
      <c r="F20" s="21"/>
      <c r="G20" s="21"/>
      <c r="H20" s="21"/>
      <c r="I20" s="18"/>
    </row>
    <row r="21" spans="1:9" x14ac:dyDescent="0.25">
      <c r="A21" s="19"/>
      <c r="B21" s="19"/>
      <c r="C21" s="19"/>
      <c r="D21" s="19"/>
      <c r="E21" s="23" t="s">
        <v>24</v>
      </c>
      <c r="F21" s="19"/>
      <c r="G21" s="19"/>
      <c r="H21" s="19"/>
      <c r="I21" s="20"/>
    </row>
    <row r="22" spans="1:9" x14ac:dyDescent="0.25">
      <c r="A22" s="19" t="s">
        <v>25</v>
      </c>
      <c r="B22" s="19"/>
      <c r="C22" s="19"/>
      <c r="D22" s="17" t="s">
        <v>26</v>
      </c>
      <c r="E22" s="17"/>
      <c r="F22" s="17"/>
      <c r="G22" s="17"/>
      <c r="H22" s="17"/>
      <c r="I22" s="18"/>
    </row>
    <row r="23" spans="1:9" x14ac:dyDescent="0.25">
      <c r="A23" s="14"/>
      <c r="B23" s="14"/>
      <c r="C23" s="14"/>
      <c r="D23" s="19"/>
      <c r="E23" s="19"/>
      <c r="F23" s="19"/>
      <c r="G23" s="19"/>
      <c r="H23" s="19"/>
      <c r="I23" s="20"/>
    </row>
    <row r="24" spans="1:9" x14ac:dyDescent="0.25">
      <c r="A24" s="24" t="s">
        <v>27</v>
      </c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25" t="s">
        <v>29</v>
      </c>
    </row>
    <row r="27" spans="1:9" ht="47.25" x14ac:dyDescent="0.25">
      <c r="A27" s="26" t="s">
        <v>30</v>
      </c>
      <c r="B27" s="27"/>
      <c r="C27" s="27"/>
      <c r="D27" s="27"/>
      <c r="E27" s="27"/>
      <c r="F27" s="28"/>
      <c r="G27" s="29" t="s">
        <v>31</v>
      </c>
      <c r="H27" s="29" t="s">
        <v>32</v>
      </c>
      <c r="I27" s="30" t="s">
        <v>33</v>
      </c>
    </row>
    <row r="28" spans="1:9" x14ac:dyDescent="0.25">
      <c r="A28" s="31" t="s">
        <v>34</v>
      </c>
      <c r="B28" s="32"/>
      <c r="C28" s="32"/>
      <c r="D28" s="32"/>
      <c r="E28" s="32"/>
      <c r="F28" s="33"/>
      <c r="G28" s="34"/>
      <c r="H28" s="35"/>
      <c r="I28" s="35"/>
    </row>
    <row r="29" spans="1:9" x14ac:dyDescent="0.25">
      <c r="A29" s="36" t="s">
        <v>35</v>
      </c>
      <c r="B29" s="37"/>
      <c r="C29" s="37"/>
      <c r="D29" s="37"/>
      <c r="E29" s="37"/>
      <c r="F29" s="38"/>
      <c r="G29" s="39" t="s">
        <v>36</v>
      </c>
      <c r="H29" s="40">
        <f>[1]Лист2!M4</f>
        <v>2686089</v>
      </c>
      <c r="I29" s="40">
        <f>[1]Лист2!J4</f>
        <v>6654566</v>
      </c>
    </row>
    <row r="30" spans="1:9" ht="27" customHeight="1" x14ac:dyDescent="0.25">
      <c r="A30" s="36" t="s">
        <v>37</v>
      </c>
      <c r="B30" s="37"/>
      <c r="C30" s="37"/>
      <c r="D30" s="37"/>
      <c r="E30" s="37"/>
      <c r="F30" s="38"/>
      <c r="G30" s="39"/>
      <c r="H30" s="40"/>
      <c r="I30" s="40"/>
    </row>
    <row r="31" spans="1:9" x14ac:dyDescent="0.25">
      <c r="A31" s="36" t="s">
        <v>38</v>
      </c>
      <c r="B31" s="37"/>
      <c r="C31" s="37"/>
      <c r="D31" s="37"/>
      <c r="E31" s="37"/>
      <c r="F31" s="38"/>
      <c r="G31" s="39"/>
      <c r="H31" s="40"/>
      <c r="I31" s="40"/>
    </row>
    <row r="32" spans="1:9" ht="27" customHeight="1" x14ac:dyDescent="0.25">
      <c r="A32" s="36" t="s">
        <v>39</v>
      </c>
      <c r="B32" s="37"/>
      <c r="C32" s="37"/>
      <c r="D32" s="37"/>
      <c r="E32" s="37"/>
      <c r="F32" s="38"/>
      <c r="G32" s="39"/>
      <c r="H32" s="40"/>
      <c r="I32" s="40"/>
    </row>
    <row r="33" spans="1:10" x14ac:dyDescent="0.25">
      <c r="A33" s="36" t="s">
        <v>40</v>
      </c>
      <c r="B33" s="37"/>
      <c r="C33" s="37"/>
      <c r="D33" s="37"/>
      <c r="E33" s="37"/>
      <c r="F33" s="38"/>
      <c r="G33" s="39"/>
      <c r="H33" s="40"/>
      <c r="I33" s="40"/>
    </row>
    <row r="34" spans="1:10" x14ac:dyDescent="0.25">
      <c r="A34" s="36" t="s">
        <v>41</v>
      </c>
      <c r="B34" s="37"/>
      <c r="C34" s="37"/>
      <c r="D34" s="37"/>
      <c r="E34" s="37"/>
      <c r="F34" s="38"/>
      <c r="G34" s="39"/>
      <c r="H34" s="40">
        <f>[1]Лист2!M53</f>
        <v>5470500</v>
      </c>
      <c r="I34" s="40"/>
    </row>
    <row r="35" spans="1:10" ht="30" customHeight="1" x14ac:dyDescent="0.25">
      <c r="A35" s="36" t="s">
        <v>42</v>
      </c>
      <c r="B35" s="37"/>
      <c r="C35" s="37"/>
      <c r="D35" s="37"/>
      <c r="E35" s="37"/>
      <c r="F35" s="38"/>
      <c r="G35" s="39" t="s">
        <v>43</v>
      </c>
      <c r="H35" s="40">
        <f>[1]Лист2!M16</f>
        <v>2516256</v>
      </c>
      <c r="I35" s="40">
        <f>[1]Лист2!J16</f>
        <v>6649678</v>
      </c>
    </row>
    <row r="36" spans="1:10" ht="14.25" customHeight="1" x14ac:dyDescent="0.25">
      <c r="A36" s="41" t="s">
        <v>44</v>
      </c>
      <c r="B36" s="42"/>
      <c r="C36" s="42"/>
      <c r="D36" s="42"/>
      <c r="E36" s="42"/>
      <c r="F36" s="43"/>
      <c r="G36" s="39" t="s">
        <v>45</v>
      </c>
      <c r="H36" s="40"/>
      <c r="I36" s="40"/>
    </row>
    <row r="37" spans="1:10" ht="14.25" customHeight="1" x14ac:dyDescent="0.25">
      <c r="A37" s="44" t="s">
        <v>46</v>
      </c>
      <c r="B37" s="45"/>
      <c r="C37" s="45"/>
      <c r="D37" s="45"/>
      <c r="E37" s="45"/>
      <c r="F37" s="43"/>
      <c r="G37" s="39" t="s">
        <v>47</v>
      </c>
      <c r="H37" s="40">
        <f>[1]Лист2!M26</f>
        <v>1884023</v>
      </c>
      <c r="I37" s="40">
        <f>[1]Лист2!J26</f>
        <v>826708</v>
      </c>
    </row>
    <row r="38" spans="1:10" ht="14.25" customHeight="1" x14ac:dyDescent="0.25">
      <c r="A38" s="41" t="s">
        <v>48</v>
      </c>
      <c r="B38" s="42"/>
      <c r="C38" s="42"/>
      <c r="D38" s="42"/>
      <c r="E38" s="42"/>
      <c r="F38" s="43"/>
      <c r="G38" s="39" t="s">
        <v>49</v>
      </c>
      <c r="H38" s="40">
        <f>[1]Лист2!M35+[1]Лист2!M39+1</f>
        <v>4797952</v>
      </c>
      <c r="I38" s="40">
        <f>[1]Лист2!J35+[1]Лист2!J39-4045+1</f>
        <v>1248977</v>
      </c>
      <c r="J38" s="46"/>
    </row>
    <row r="39" spans="1:10" x14ac:dyDescent="0.25">
      <c r="A39" s="26" t="s">
        <v>50</v>
      </c>
      <c r="B39" s="27"/>
      <c r="C39" s="27"/>
      <c r="D39" s="27"/>
      <c r="E39" s="27"/>
      <c r="F39" s="28"/>
      <c r="G39" s="47"/>
      <c r="H39" s="48">
        <f>SUM(H29:H38)</f>
        <v>17354820</v>
      </c>
      <c r="I39" s="49">
        <f>SUM(I29:I38)</f>
        <v>15379929</v>
      </c>
      <c r="J39" s="50"/>
    </row>
    <row r="40" spans="1:10" ht="26.25" customHeight="1" x14ac:dyDescent="0.25">
      <c r="A40" s="41" t="s">
        <v>51</v>
      </c>
      <c r="B40" s="42"/>
      <c r="C40" s="42"/>
      <c r="D40" s="42"/>
      <c r="E40" s="42"/>
      <c r="F40" s="51"/>
      <c r="G40" s="39"/>
      <c r="H40" s="52"/>
      <c r="I40" s="53"/>
      <c r="J40" s="50"/>
    </row>
    <row r="41" spans="1:10" x14ac:dyDescent="0.25">
      <c r="A41" s="26" t="s">
        <v>52</v>
      </c>
      <c r="B41" s="27"/>
      <c r="C41" s="27"/>
      <c r="D41" s="27"/>
      <c r="E41" s="27"/>
      <c r="F41" s="28"/>
      <c r="G41" s="39"/>
      <c r="H41" s="35"/>
      <c r="I41" s="35"/>
      <c r="J41" s="50"/>
    </row>
    <row r="42" spans="1:10" ht="26.25" customHeight="1" x14ac:dyDescent="0.25">
      <c r="A42" s="36" t="s">
        <v>37</v>
      </c>
      <c r="B42" s="37"/>
      <c r="C42" s="37"/>
      <c r="D42" s="37"/>
      <c r="E42" s="37"/>
      <c r="F42" s="38"/>
      <c r="G42" s="39"/>
      <c r="H42" s="35"/>
      <c r="I42" s="35"/>
      <c r="J42" s="50"/>
    </row>
    <row r="43" spans="1:10" x14ac:dyDescent="0.25">
      <c r="A43" s="36" t="s">
        <v>38</v>
      </c>
      <c r="B43" s="37"/>
      <c r="C43" s="37"/>
      <c r="D43" s="37"/>
      <c r="E43" s="37"/>
      <c r="F43" s="38"/>
      <c r="G43" s="39"/>
      <c r="H43" s="35"/>
      <c r="I43" s="35"/>
      <c r="J43" s="50"/>
    </row>
    <row r="44" spans="1:10" ht="30" customHeight="1" x14ac:dyDescent="0.25">
      <c r="A44" s="36" t="s">
        <v>39</v>
      </c>
      <c r="B44" s="37"/>
      <c r="C44" s="37"/>
      <c r="D44" s="37"/>
      <c r="E44" s="37"/>
      <c r="F44" s="38"/>
      <c r="G44" s="39"/>
      <c r="H44" s="40"/>
      <c r="I44" s="40"/>
      <c r="J44" s="50"/>
    </row>
    <row r="45" spans="1:10" ht="21" customHeight="1" x14ac:dyDescent="0.25">
      <c r="A45" s="36" t="s">
        <v>40</v>
      </c>
      <c r="B45" s="37"/>
      <c r="C45" s="37"/>
      <c r="D45" s="37"/>
      <c r="E45" s="37"/>
      <c r="F45" s="38"/>
      <c r="G45" s="39"/>
      <c r="H45" s="40"/>
      <c r="I45" s="40"/>
      <c r="J45" s="50"/>
    </row>
    <row r="46" spans="1:10" ht="15" customHeight="1" x14ac:dyDescent="0.25">
      <c r="A46" s="36" t="s">
        <v>53</v>
      </c>
      <c r="B46" s="37"/>
      <c r="C46" s="37"/>
      <c r="D46" s="37"/>
      <c r="E46" s="37"/>
      <c r="F46" s="38"/>
      <c r="G46" s="39" t="s">
        <v>54</v>
      </c>
      <c r="H46" s="40">
        <f>[1]Лист2!M52</f>
        <v>132104</v>
      </c>
      <c r="I46" s="40">
        <f>[1]Лист2!J51</f>
        <v>96471</v>
      </c>
      <c r="J46" s="50"/>
    </row>
    <row r="47" spans="1:10" ht="31.5" customHeight="1" x14ac:dyDescent="0.25">
      <c r="A47" s="41" t="s">
        <v>55</v>
      </c>
      <c r="B47" s="42"/>
      <c r="C47" s="42"/>
      <c r="D47" s="42"/>
      <c r="E47" s="42"/>
      <c r="F47" s="54"/>
      <c r="G47" s="39" t="s">
        <v>56</v>
      </c>
      <c r="H47" s="40">
        <f>[1]Лист2!M54</f>
        <v>31160</v>
      </c>
      <c r="I47" s="40">
        <f>[1]Лист2!J54</f>
        <v>22487</v>
      </c>
      <c r="J47" s="50"/>
    </row>
    <row r="48" spans="1:10" ht="23.25" customHeight="1" x14ac:dyDescent="0.25">
      <c r="A48" s="41" t="s">
        <v>57</v>
      </c>
      <c r="B48" s="42"/>
      <c r="C48" s="42"/>
      <c r="D48" s="42"/>
      <c r="E48" s="42"/>
      <c r="F48" s="54"/>
      <c r="G48" s="39"/>
      <c r="H48" s="40"/>
      <c r="I48" s="40"/>
      <c r="J48" s="50"/>
    </row>
    <row r="49" spans="1:11" ht="20.25" customHeight="1" x14ac:dyDescent="0.25">
      <c r="A49" s="41" t="s">
        <v>58</v>
      </c>
      <c r="B49" s="42"/>
      <c r="C49" s="42"/>
      <c r="D49" s="42"/>
      <c r="E49" s="42"/>
      <c r="F49" s="54"/>
      <c r="G49" s="39"/>
      <c r="H49" s="40"/>
      <c r="I49" s="40"/>
      <c r="J49" s="50"/>
    </row>
    <row r="50" spans="1:11" x14ac:dyDescent="0.25">
      <c r="A50" s="41" t="s">
        <v>59</v>
      </c>
      <c r="B50" s="42"/>
      <c r="C50" s="42"/>
      <c r="D50" s="42"/>
      <c r="E50" s="42"/>
      <c r="F50" s="54"/>
      <c r="G50" s="39" t="s">
        <v>60</v>
      </c>
      <c r="H50" s="40">
        <f>[1]Лист2!M58+[1]Лист2!M69</f>
        <v>20852888</v>
      </c>
      <c r="I50" s="40">
        <f>[1]Лист2!J58+[1]Лист2!J69</f>
        <v>18294375</v>
      </c>
      <c r="J50" s="50"/>
    </row>
    <row r="51" spans="1:11" x14ac:dyDescent="0.25">
      <c r="A51" s="41" t="s">
        <v>61</v>
      </c>
      <c r="B51" s="42"/>
      <c r="C51" s="42"/>
      <c r="D51" s="42"/>
      <c r="E51" s="42"/>
      <c r="F51" s="54"/>
      <c r="G51" s="39"/>
      <c r="H51" s="40"/>
      <c r="I51" s="40"/>
      <c r="J51" s="50"/>
    </row>
    <row r="52" spans="1:11" x14ac:dyDescent="0.25">
      <c r="A52" s="41" t="s">
        <v>62</v>
      </c>
      <c r="B52" s="42"/>
      <c r="C52" s="42"/>
      <c r="D52" s="42"/>
      <c r="E52" s="42"/>
      <c r="F52" s="51"/>
      <c r="G52" s="39"/>
      <c r="H52" s="40"/>
      <c r="I52" s="40"/>
      <c r="J52" s="50"/>
    </row>
    <row r="53" spans="1:11" ht="15" customHeight="1" x14ac:dyDescent="0.25">
      <c r="A53" s="41" t="s">
        <v>63</v>
      </c>
      <c r="B53" s="42"/>
      <c r="C53" s="42"/>
      <c r="D53" s="42"/>
      <c r="E53" s="42"/>
      <c r="F53" s="54"/>
      <c r="G53" s="39" t="s">
        <v>64</v>
      </c>
      <c r="H53" s="40">
        <f>[1]Лист2!M73</f>
        <v>6443</v>
      </c>
      <c r="I53" s="40">
        <f>[1]Лист2!J73</f>
        <v>7491</v>
      </c>
      <c r="J53" s="50"/>
    </row>
    <row r="54" spans="1:11" x14ac:dyDescent="0.25">
      <c r="A54" s="41" t="s">
        <v>65</v>
      </c>
      <c r="B54" s="42"/>
      <c r="C54" s="42"/>
      <c r="D54" s="42"/>
      <c r="E54" s="42"/>
      <c r="F54" s="54"/>
      <c r="G54" s="39"/>
      <c r="H54" s="40"/>
      <c r="I54" s="40"/>
      <c r="J54" s="50"/>
    </row>
    <row r="55" spans="1:11" x14ac:dyDescent="0.25">
      <c r="A55" s="41" t="s">
        <v>66</v>
      </c>
      <c r="B55" s="42"/>
      <c r="C55" s="42"/>
      <c r="D55" s="42"/>
      <c r="E55" s="42"/>
      <c r="F55" s="54"/>
      <c r="G55" s="39" t="s">
        <v>67</v>
      </c>
      <c r="H55" s="40">
        <f>[1]Лист2!M78</f>
        <v>3032015</v>
      </c>
      <c r="I55" s="40">
        <f>[1]Лист2!J78+4045-1</f>
        <v>1576005</v>
      </c>
      <c r="J55" s="46"/>
    </row>
    <row r="56" spans="1:11" x14ac:dyDescent="0.25">
      <c r="A56" s="26" t="s">
        <v>68</v>
      </c>
      <c r="B56" s="27"/>
      <c r="C56" s="27"/>
      <c r="D56" s="27"/>
      <c r="E56" s="27"/>
      <c r="F56" s="28"/>
      <c r="G56" s="47"/>
      <c r="H56" s="48">
        <f>SUM(H44:H55)</f>
        <v>24054610</v>
      </c>
      <c r="I56" s="49">
        <f>SUM(I44:I55)</f>
        <v>19996829</v>
      </c>
      <c r="J56" s="50"/>
    </row>
    <row r="57" spans="1:11" x14ac:dyDescent="0.25">
      <c r="A57" s="26" t="s">
        <v>69</v>
      </c>
      <c r="B57" s="27"/>
      <c r="C57" s="27"/>
      <c r="D57" s="27"/>
      <c r="E57" s="27"/>
      <c r="F57" s="28"/>
      <c r="G57" s="55"/>
      <c r="H57" s="48">
        <f>H39+H56</f>
        <v>41409430</v>
      </c>
      <c r="I57" s="49">
        <f>I39+I56</f>
        <v>35376758</v>
      </c>
      <c r="J57" s="50" t="b">
        <f>I57=[1]Лист2!K169</f>
        <v>1</v>
      </c>
      <c r="K57" s="56" t="b">
        <f>H57=[1]Лист2!M169</f>
        <v>1</v>
      </c>
    </row>
    <row r="58" spans="1:11" x14ac:dyDescent="0.25">
      <c r="A58" s="57"/>
      <c r="B58" s="57"/>
      <c r="C58" s="57"/>
      <c r="D58" s="57"/>
      <c r="E58" s="57"/>
      <c r="F58" s="57"/>
      <c r="G58" s="58"/>
      <c r="H58" s="59"/>
      <c r="I58" s="60"/>
      <c r="J58" s="50"/>
    </row>
    <row r="59" spans="1:11" x14ac:dyDescent="0.25">
      <c r="A59" s="61"/>
      <c r="B59" s="61"/>
      <c r="C59" s="61"/>
      <c r="D59" s="61"/>
      <c r="E59" s="61"/>
      <c r="F59" s="61"/>
      <c r="G59" s="62"/>
      <c r="H59" s="63"/>
      <c r="I59" s="64"/>
    </row>
    <row r="60" spans="1:11" ht="25.5" customHeight="1" x14ac:dyDescent="0.25">
      <c r="A60" s="65" t="s">
        <v>70</v>
      </c>
      <c r="B60" s="65"/>
      <c r="C60" s="65"/>
      <c r="D60" s="65"/>
      <c r="E60" s="65"/>
      <c r="F60" s="65"/>
      <c r="G60" s="66" t="s">
        <v>71</v>
      </c>
      <c r="H60" s="66" t="s">
        <v>32</v>
      </c>
      <c r="I60" s="67" t="s">
        <v>33</v>
      </c>
    </row>
    <row r="61" spans="1:11" ht="15" customHeight="1" x14ac:dyDescent="0.25">
      <c r="A61" s="68"/>
      <c r="B61" s="68"/>
      <c r="C61" s="68"/>
      <c r="D61" s="68"/>
      <c r="E61" s="68"/>
      <c r="F61" s="68"/>
      <c r="G61" s="69"/>
      <c r="H61" s="69"/>
      <c r="I61" s="70"/>
    </row>
    <row r="62" spans="1:11" x14ac:dyDescent="0.25">
      <c r="A62" s="26" t="s">
        <v>72</v>
      </c>
      <c r="B62" s="27"/>
      <c r="C62" s="27"/>
      <c r="D62" s="27"/>
      <c r="E62" s="27"/>
      <c r="F62" s="28"/>
      <c r="G62" s="39"/>
      <c r="H62" s="35"/>
      <c r="I62" s="35"/>
    </row>
    <row r="63" spans="1:11" x14ac:dyDescent="0.25">
      <c r="A63" s="41" t="s">
        <v>73</v>
      </c>
      <c r="B63" s="42"/>
      <c r="C63" s="42"/>
      <c r="D63" s="42"/>
      <c r="E63" s="42"/>
      <c r="F63" s="54"/>
      <c r="G63" s="39"/>
      <c r="H63" s="71">
        <f>0</f>
        <v>0</v>
      </c>
      <c r="I63" s="71">
        <v>0</v>
      </c>
    </row>
    <row r="64" spans="1:11" x14ac:dyDescent="0.25">
      <c r="A64" s="41" t="s">
        <v>38</v>
      </c>
      <c r="B64" s="42"/>
      <c r="C64" s="42"/>
      <c r="D64" s="42"/>
      <c r="E64" s="42"/>
      <c r="F64" s="54"/>
      <c r="G64" s="39"/>
      <c r="H64" s="35"/>
      <c r="I64" s="35"/>
    </row>
    <row r="65" spans="1:10" x14ac:dyDescent="0.25">
      <c r="A65" s="41" t="s">
        <v>74</v>
      </c>
      <c r="B65" s="42"/>
      <c r="C65" s="42"/>
      <c r="D65" s="42"/>
      <c r="E65" s="42"/>
      <c r="F65" s="54"/>
      <c r="G65" s="39"/>
      <c r="H65" s="40"/>
      <c r="I65" s="40"/>
      <c r="J65" s="46"/>
    </row>
    <row r="66" spans="1:10" ht="27" customHeight="1" x14ac:dyDescent="0.25">
      <c r="A66" s="41" t="s">
        <v>75</v>
      </c>
      <c r="B66" s="42"/>
      <c r="C66" s="42"/>
      <c r="D66" s="42"/>
      <c r="E66" s="42"/>
      <c r="F66" s="54"/>
      <c r="G66" s="39" t="s">
        <v>76</v>
      </c>
      <c r="H66" s="40">
        <f>[1]Лист2!N99-[1]Лист2!N103</f>
        <v>731931</v>
      </c>
      <c r="I66" s="40">
        <f>[1]Лист2!K100+[1]Лист2!K104-1</f>
        <v>693713</v>
      </c>
      <c r="J66" s="46"/>
    </row>
    <row r="67" spans="1:10" ht="27" customHeight="1" x14ac:dyDescent="0.25">
      <c r="A67" s="41" t="s">
        <v>77</v>
      </c>
      <c r="B67" s="42"/>
      <c r="C67" s="42"/>
      <c r="D67" s="42"/>
      <c r="E67" s="42"/>
      <c r="F67" s="54"/>
      <c r="G67" s="39" t="s">
        <v>78</v>
      </c>
      <c r="H67" s="40">
        <f>[1]Лист2!N109</f>
        <v>62141</v>
      </c>
      <c r="I67" s="40">
        <f>[1]Лист2!K110</f>
        <v>51662</v>
      </c>
      <c r="J67" s="46" t="s">
        <v>79</v>
      </c>
    </row>
    <row r="68" spans="1:10" ht="29.25" customHeight="1" x14ac:dyDescent="0.25">
      <c r="A68" s="41" t="s">
        <v>80</v>
      </c>
      <c r="B68" s="42"/>
      <c r="C68" s="42"/>
      <c r="D68" s="42"/>
      <c r="E68" s="42"/>
      <c r="F68" s="54"/>
      <c r="G68" s="39" t="s">
        <v>81</v>
      </c>
      <c r="H68" s="40">
        <f>[1]Лист2!N86</f>
        <v>4499460</v>
      </c>
      <c r="I68" s="40">
        <f>[1]Лист2!K86</f>
        <v>6295514</v>
      </c>
      <c r="J68" s="46"/>
    </row>
    <row r="69" spans="1:10" x14ac:dyDescent="0.25">
      <c r="A69" s="41" t="s">
        <v>82</v>
      </c>
      <c r="B69" s="42"/>
      <c r="C69" s="42"/>
      <c r="D69" s="42"/>
      <c r="E69" s="42"/>
      <c r="F69" s="54"/>
      <c r="G69" s="39" t="s">
        <v>83</v>
      </c>
      <c r="H69" s="40">
        <f>[1]Лист2!N103</f>
        <v>201690</v>
      </c>
      <c r="I69" s="40">
        <f>[1]Лист2!K103</f>
        <v>136102</v>
      </c>
      <c r="J69" s="46" t="s">
        <v>84</v>
      </c>
    </row>
    <row r="70" spans="1:10" ht="15" customHeight="1" x14ac:dyDescent="0.25">
      <c r="A70" s="41" t="s">
        <v>85</v>
      </c>
      <c r="B70" s="42"/>
      <c r="C70" s="42"/>
      <c r="D70" s="42"/>
      <c r="E70" s="42"/>
      <c r="F70" s="54"/>
      <c r="G70" s="39" t="s">
        <v>86</v>
      </c>
      <c r="H70" s="40">
        <f>[1]Лист2!N83+[1]Лист2!N85-[1]Лист2!N86+[1]Лист2!N94+[1]Лист2!N111+1</f>
        <v>11617834</v>
      </c>
      <c r="I70" s="40">
        <f>[1]Лист2!K83+[1]Лист2!K85-[1]Лист2!K86+[1]Лист2!K94</f>
        <v>9217508</v>
      </c>
    </row>
    <row r="71" spans="1:10" x14ac:dyDescent="0.25">
      <c r="A71" s="26" t="s">
        <v>87</v>
      </c>
      <c r="B71" s="27"/>
      <c r="C71" s="27"/>
      <c r="D71" s="27"/>
      <c r="E71" s="27"/>
      <c r="F71" s="28"/>
      <c r="G71" s="47"/>
      <c r="H71" s="48">
        <f>SUM(H63:H70)</f>
        <v>17113056</v>
      </c>
      <c r="I71" s="49">
        <f>SUM(I63:I70)</f>
        <v>16394499</v>
      </c>
      <c r="J71" s="46"/>
    </row>
    <row r="72" spans="1:10" ht="25.5" customHeight="1" x14ac:dyDescent="0.25">
      <c r="A72" s="41" t="s">
        <v>88</v>
      </c>
      <c r="B72" s="42"/>
      <c r="C72" s="42"/>
      <c r="D72" s="42"/>
      <c r="E72" s="42"/>
      <c r="F72" s="54"/>
      <c r="G72" s="47"/>
      <c r="H72" s="48"/>
      <c r="I72" s="49"/>
      <c r="J72" s="46"/>
    </row>
    <row r="73" spans="1:10" x14ac:dyDescent="0.25">
      <c r="A73" s="26" t="s">
        <v>89</v>
      </c>
      <c r="B73" s="27"/>
      <c r="C73" s="27"/>
      <c r="D73" s="27"/>
      <c r="E73" s="27"/>
      <c r="F73" s="28"/>
      <c r="G73" s="47"/>
      <c r="H73" s="35"/>
      <c r="I73" s="35"/>
      <c r="J73" s="50"/>
    </row>
    <row r="74" spans="1:10" ht="15" customHeight="1" x14ac:dyDescent="0.25">
      <c r="A74" s="41" t="s">
        <v>73</v>
      </c>
      <c r="B74" s="42"/>
      <c r="C74" s="42"/>
      <c r="D74" s="42"/>
      <c r="E74" s="42"/>
      <c r="F74" s="54"/>
      <c r="G74" s="39"/>
      <c r="H74" s="40">
        <f>[2]оборотка!M134</f>
        <v>0</v>
      </c>
      <c r="I74" s="40">
        <v>0</v>
      </c>
      <c r="J74" s="50"/>
    </row>
    <row r="75" spans="1:10" ht="15" customHeight="1" x14ac:dyDescent="0.25">
      <c r="A75" s="41" t="s">
        <v>38</v>
      </c>
      <c r="B75" s="42"/>
      <c r="C75" s="42"/>
      <c r="D75" s="42"/>
      <c r="E75" s="42"/>
      <c r="F75" s="54"/>
      <c r="G75" s="39"/>
      <c r="H75" s="40"/>
      <c r="I75" s="40"/>
      <c r="J75" s="50"/>
    </row>
    <row r="76" spans="1:10" ht="15" customHeight="1" x14ac:dyDescent="0.25">
      <c r="A76" s="41" t="s">
        <v>90</v>
      </c>
      <c r="B76" s="42"/>
      <c r="C76" s="42"/>
      <c r="D76" s="42"/>
      <c r="E76" s="42"/>
      <c r="F76" s="54"/>
      <c r="G76" s="39"/>
      <c r="H76" s="40"/>
      <c r="I76" s="40"/>
      <c r="J76" s="50"/>
    </row>
    <row r="77" spans="1:10" ht="27" customHeight="1" x14ac:dyDescent="0.25">
      <c r="A77" s="41" t="s">
        <v>91</v>
      </c>
      <c r="B77" s="42"/>
      <c r="C77" s="42"/>
      <c r="D77" s="42"/>
      <c r="E77" s="42"/>
      <c r="F77" s="54"/>
      <c r="G77" s="39"/>
      <c r="H77" s="40"/>
      <c r="I77" s="40"/>
      <c r="J77" s="50"/>
    </row>
    <row r="78" spans="1:10" ht="15" customHeight="1" x14ac:dyDescent="0.25">
      <c r="A78" s="41" t="s">
        <v>92</v>
      </c>
      <c r="B78" s="42"/>
      <c r="C78" s="42"/>
      <c r="D78" s="42"/>
      <c r="E78" s="42"/>
      <c r="F78" s="51"/>
      <c r="G78" s="39"/>
      <c r="H78" s="40"/>
      <c r="I78" s="40"/>
      <c r="J78" s="50"/>
    </row>
    <row r="79" spans="1:10" x14ac:dyDescent="0.25">
      <c r="A79" s="41" t="s">
        <v>93</v>
      </c>
      <c r="B79" s="42"/>
      <c r="C79" s="42"/>
      <c r="D79" s="42"/>
      <c r="E79" s="42"/>
      <c r="F79" s="54"/>
      <c r="G79" s="39" t="s">
        <v>94</v>
      </c>
      <c r="H79" s="40">
        <f>[1]Лист2!N115</f>
        <v>1638389</v>
      </c>
      <c r="I79" s="40">
        <f>[1]Лист2!K114</f>
        <v>988389</v>
      </c>
      <c r="J79" s="50"/>
    </row>
    <row r="80" spans="1:10" x14ac:dyDescent="0.25">
      <c r="A80" s="72" t="s">
        <v>95</v>
      </c>
      <c r="B80" s="73"/>
      <c r="C80" s="73"/>
      <c r="D80" s="73"/>
      <c r="E80" s="73"/>
      <c r="F80" s="74"/>
      <c r="G80" s="39" t="s">
        <v>96</v>
      </c>
      <c r="H80" s="40">
        <f>[1]Лист2!N117</f>
        <v>1033345</v>
      </c>
      <c r="I80" s="40">
        <f>[1]Лист2!K116</f>
        <v>795131</v>
      </c>
      <c r="J80" s="50"/>
    </row>
    <row r="81" spans="1:16" x14ac:dyDescent="0.25">
      <c r="A81" s="75" t="s">
        <v>97</v>
      </c>
      <c r="B81" s="76"/>
      <c r="C81" s="76"/>
      <c r="D81" s="76"/>
      <c r="E81" s="76"/>
      <c r="F81" s="77"/>
      <c r="G81" s="47"/>
      <c r="H81" s="48">
        <f>SUM(H74:H80)</f>
        <v>2671734</v>
      </c>
      <c r="I81" s="49">
        <f>SUM(I74:I80)</f>
        <v>1783520</v>
      </c>
      <c r="J81" s="50"/>
    </row>
    <row r="82" spans="1:16" x14ac:dyDescent="0.25">
      <c r="A82" s="75" t="s">
        <v>98</v>
      </c>
      <c r="B82" s="76"/>
      <c r="C82" s="76"/>
      <c r="D82" s="76"/>
      <c r="E82" s="76"/>
      <c r="F82" s="77"/>
      <c r="G82" s="39"/>
      <c r="H82" s="35"/>
      <c r="I82" s="35"/>
      <c r="J82" s="50"/>
    </row>
    <row r="83" spans="1:16" x14ac:dyDescent="0.25">
      <c r="A83" s="72" t="s">
        <v>99</v>
      </c>
      <c r="B83" s="73"/>
      <c r="C83" s="73"/>
      <c r="D83" s="73"/>
      <c r="E83" s="73"/>
      <c r="F83" s="74"/>
      <c r="G83" s="39" t="s">
        <v>100</v>
      </c>
      <c r="H83" s="40">
        <f>[1]Лист2!N119</f>
        <v>100000</v>
      </c>
      <c r="I83" s="40">
        <f>[1]Лист2!K118</f>
        <v>100000</v>
      </c>
      <c r="J83" s="50"/>
    </row>
    <row r="84" spans="1:16" x14ac:dyDescent="0.25">
      <c r="A84" s="72" t="s">
        <v>101</v>
      </c>
      <c r="B84" s="73"/>
      <c r="C84" s="73"/>
      <c r="D84" s="73"/>
      <c r="E84" s="73"/>
      <c r="F84" s="74"/>
      <c r="G84" s="39"/>
      <c r="H84" s="40"/>
      <c r="I84" s="40"/>
      <c r="J84" s="50"/>
    </row>
    <row r="85" spans="1:16" ht="17.25" customHeight="1" x14ac:dyDescent="0.25">
      <c r="A85" s="72" t="s">
        <v>102</v>
      </c>
      <c r="B85" s="73"/>
      <c r="C85" s="73"/>
      <c r="D85" s="73"/>
      <c r="E85" s="73"/>
      <c r="F85" s="74"/>
      <c r="G85" s="39"/>
      <c r="H85" s="40"/>
      <c r="I85" s="40"/>
      <c r="J85" s="50"/>
      <c r="P85" s="78"/>
    </row>
    <row r="86" spans="1:16" x14ac:dyDescent="0.25">
      <c r="A86" s="72" t="s">
        <v>103</v>
      </c>
      <c r="B86" s="73"/>
      <c r="C86" s="73"/>
      <c r="D86" s="73"/>
      <c r="E86" s="73"/>
      <c r="F86" s="74"/>
      <c r="G86" s="39"/>
      <c r="H86" s="40"/>
      <c r="I86" s="40">
        <v>0</v>
      </c>
      <c r="J86" s="50"/>
      <c r="P86" s="78"/>
    </row>
    <row r="87" spans="1:16" x14ac:dyDescent="0.25">
      <c r="A87" s="72" t="s">
        <v>104</v>
      </c>
      <c r="B87" s="73"/>
      <c r="C87" s="73"/>
      <c r="D87" s="73"/>
      <c r="E87" s="73"/>
      <c r="F87" s="74"/>
      <c r="G87" s="39" t="s">
        <v>100</v>
      </c>
      <c r="H87" s="40">
        <f>[1]Лист2!N121</f>
        <v>21524640</v>
      </c>
      <c r="I87" s="40">
        <f>[1]Лист2!K121</f>
        <v>17098739</v>
      </c>
      <c r="J87" s="50"/>
      <c r="K87" s="78"/>
      <c r="L87" s="78"/>
    </row>
    <row r="88" spans="1:16" s="85" customFormat="1" ht="33" customHeight="1" x14ac:dyDescent="0.25">
      <c r="A88" s="79" t="s">
        <v>105</v>
      </c>
      <c r="B88" s="80"/>
      <c r="C88" s="80"/>
      <c r="D88" s="80"/>
      <c r="E88" s="80"/>
      <c r="F88" s="81"/>
      <c r="G88" s="47"/>
      <c r="H88" s="82">
        <f>SUM(H83:H87)</f>
        <v>21624640</v>
      </c>
      <c r="I88" s="82">
        <f>SUM(I83:I87)</f>
        <v>17198739</v>
      </c>
      <c r="J88" s="83"/>
      <c r="K88" s="84"/>
      <c r="L88" s="84"/>
    </row>
    <row r="89" spans="1:16" ht="15.75" customHeight="1" x14ac:dyDescent="0.25">
      <c r="A89" s="72" t="s">
        <v>106</v>
      </c>
      <c r="B89" s="73"/>
      <c r="C89" s="73"/>
      <c r="D89" s="73"/>
      <c r="E89" s="73"/>
      <c r="F89" s="74"/>
      <c r="G89" s="39"/>
      <c r="H89" s="40"/>
      <c r="I89" s="40"/>
      <c r="J89" s="50"/>
      <c r="K89" s="84"/>
      <c r="L89" s="84"/>
    </row>
    <row r="90" spans="1:16" ht="14.25" customHeight="1" x14ac:dyDescent="0.25">
      <c r="A90" s="75" t="s">
        <v>107</v>
      </c>
      <c r="B90" s="76"/>
      <c r="C90" s="76"/>
      <c r="D90" s="76"/>
      <c r="E90" s="76"/>
      <c r="F90" s="77"/>
      <c r="G90" s="47"/>
      <c r="H90" s="48">
        <f>H88+H89</f>
        <v>21624640</v>
      </c>
      <c r="I90" s="49">
        <f>I88+I89</f>
        <v>17198739</v>
      </c>
      <c r="J90" s="50"/>
      <c r="K90" s="84"/>
      <c r="L90" s="84"/>
    </row>
    <row r="91" spans="1:16" ht="14.25" customHeight="1" x14ac:dyDescent="0.25">
      <c r="A91" s="75" t="s">
        <v>108</v>
      </c>
      <c r="B91" s="76"/>
      <c r="C91" s="76"/>
      <c r="D91" s="76"/>
      <c r="E91" s="76"/>
      <c r="F91" s="77"/>
      <c r="G91" s="86"/>
      <c r="H91" s="48">
        <f>H71+H72+H81+H90</f>
        <v>41409430</v>
      </c>
      <c r="I91" s="49">
        <f>I71+I72+I81+I90</f>
        <v>35376758</v>
      </c>
      <c r="J91" s="5" t="b">
        <f>H91=[1]Лист2!N169</f>
        <v>1</v>
      </c>
      <c r="K91" s="87" t="b">
        <f>I91=[1]Лист2!J169</f>
        <v>1</v>
      </c>
      <c r="L91" s="84"/>
    </row>
    <row r="92" spans="1:16" ht="14.25" customHeight="1" x14ac:dyDescent="0.25">
      <c r="A92" s="19"/>
      <c r="B92" s="19"/>
      <c r="C92" s="19"/>
      <c r="D92" s="19"/>
      <c r="E92" s="19"/>
      <c r="F92" s="19"/>
      <c r="G92" s="19"/>
      <c r="J92" s="5" t="b">
        <f>H91=H57</f>
        <v>1</v>
      </c>
      <c r="K92" s="90" t="b">
        <f>I91=I57</f>
        <v>1</v>
      </c>
      <c r="L92" s="84"/>
    </row>
    <row r="93" spans="1:16" ht="14.25" customHeight="1" x14ac:dyDescent="0.25">
      <c r="A93" s="91" t="s">
        <v>109</v>
      </c>
      <c r="B93" s="91"/>
      <c r="C93" s="92" t="s">
        <v>110</v>
      </c>
      <c r="D93" s="17"/>
      <c r="E93" s="17"/>
      <c r="F93" s="17"/>
      <c r="G93" s="17" t="s">
        <v>111</v>
      </c>
      <c r="H93" s="93"/>
      <c r="I93" s="12"/>
      <c r="K93" s="84"/>
      <c r="L93" s="84"/>
    </row>
    <row r="94" spans="1:16" x14ac:dyDescent="0.25">
      <c r="A94" s="94"/>
      <c r="B94" s="94"/>
      <c r="C94" s="95"/>
      <c r="D94" s="19"/>
      <c r="E94" s="19"/>
      <c r="F94" s="19"/>
      <c r="G94" s="96" t="s">
        <v>112</v>
      </c>
      <c r="H94" s="97"/>
      <c r="I94" s="12"/>
      <c r="J94" s="78"/>
    </row>
    <row r="95" spans="1:16" x14ac:dyDescent="0.25">
      <c r="A95" s="91" t="s">
        <v>113</v>
      </c>
      <c r="B95" s="91"/>
      <c r="C95" s="92" t="s">
        <v>114</v>
      </c>
      <c r="D95" s="17"/>
      <c r="E95" s="17"/>
      <c r="F95" s="17"/>
      <c r="G95" s="17" t="s">
        <v>111</v>
      </c>
      <c r="H95" s="93"/>
      <c r="I95" s="12"/>
    </row>
    <row r="96" spans="1:16" x14ac:dyDescent="0.25">
      <c r="A96" s="14"/>
      <c r="B96" s="14"/>
      <c r="C96" s="14"/>
      <c r="D96" s="14"/>
      <c r="E96" s="14"/>
      <c r="F96" s="14"/>
      <c r="G96" s="96" t="s">
        <v>112</v>
      </c>
      <c r="H96" s="97"/>
      <c r="I96" s="12"/>
    </row>
    <row r="97" spans="1:9" x14ac:dyDescent="0.25">
      <c r="A97" s="14"/>
      <c r="B97" s="14"/>
      <c r="C97" s="14"/>
      <c r="D97" s="14"/>
      <c r="E97" s="14"/>
      <c r="F97" s="14"/>
      <c r="G97" s="14"/>
      <c r="H97" s="98"/>
      <c r="I97" s="12"/>
    </row>
    <row r="98" spans="1:9" x14ac:dyDescent="0.25">
      <c r="A98" s="14" t="s">
        <v>115</v>
      </c>
      <c r="B98" s="14"/>
      <c r="C98" s="14"/>
      <c r="D98" s="14"/>
      <c r="E98" s="14"/>
      <c r="F98" s="14"/>
      <c r="G98" s="14"/>
      <c r="H98" s="98"/>
      <c r="I98" s="12"/>
    </row>
    <row r="99" spans="1:9" x14ac:dyDescent="0.25">
      <c r="A99" s="11"/>
      <c r="B99" s="11"/>
      <c r="C99" s="11"/>
      <c r="D99" s="11"/>
      <c r="E99" s="11"/>
      <c r="F99" s="11"/>
      <c r="G99" s="11"/>
      <c r="H99" s="99"/>
      <c r="I99" s="12"/>
    </row>
    <row r="100" spans="1:9" x14ac:dyDescent="0.25">
      <c r="A100" s="11"/>
      <c r="B100" s="11"/>
      <c r="C100" s="11"/>
      <c r="D100" s="11"/>
      <c r="E100" s="11"/>
      <c r="F100" s="11"/>
      <c r="G100" s="11"/>
      <c r="H100" s="100"/>
      <c r="I100" s="12"/>
    </row>
    <row r="101" spans="1:9" x14ac:dyDescent="0.25">
      <c r="A101" s="11"/>
      <c r="B101" s="11"/>
      <c r="C101" s="11"/>
      <c r="D101" s="11"/>
      <c r="E101" s="11"/>
      <c r="F101" s="11"/>
      <c r="G101" s="11"/>
      <c r="H101" s="11"/>
      <c r="I101" s="12"/>
    </row>
    <row r="102" spans="1:9" x14ac:dyDescent="0.25">
      <c r="A102" s="11"/>
      <c r="B102" s="11"/>
      <c r="C102" s="11"/>
      <c r="D102" s="11"/>
      <c r="E102" s="11"/>
      <c r="F102" s="11"/>
      <c r="G102" s="11"/>
      <c r="H102" s="11"/>
      <c r="I102" s="12"/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2"/>
    </row>
    <row r="104" spans="1:9" x14ac:dyDescent="0.25">
      <c r="A104" s="11"/>
      <c r="B104" s="11"/>
      <c r="C104" s="11"/>
      <c r="D104" s="11"/>
      <c r="E104" s="11"/>
      <c r="F104" s="11"/>
      <c r="G104" s="11"/>
      <c r="H104" s="11"/>
      <c r="I104" s="12"/>
    </row>
    <row r="105" spans="1:9" x14ac:dyDescent="0.25">
      <c r="A105" s="11"/>
      <c r="B105" s="11"/>
      <c r="C105" s="11"/>
      <c r="D105" s="11"/>
      <c r="E105" s="11"/>
      <c r="F105" s="11"/>
      <c r="G105" s="11"/>
      <c r="H105" s="11"/>
      <c r="I105" s="12"/>
    </row>
    <row r="106" spans="1:9" x14ac:dyDescent="0.25">
      <c r="A106" s="11"/>
      <c r="B106" s="11"/>
      <c r="C106" s="11"/>
      <c r="D106" s="11"/>
      <c r="E106" s="11"/>
      <c r="F106" s="11"/>
      <c r="G106" s="11"/>
      <c r="H106" s="11"/>
      <c r="I106" s="12"/>
    </row>
    <row r="107" spans="1:9" x14ac:dyDescent="0.25">
      <c r="A107" s="11"/>
      <c r="B107" s="11"/>
      <c r="C107" s="11"/>
      <c r="D107" s="11"/>
      <c r="E107" s="11"/>
      <c r="F107" s="11"/>
      <c r="G107" s="11"/>
      <c r="H107" s="11"/>
      <c r="I107" s="12"/>
    </row>
    <row r="108" spans="1:9" x14ac:dyDescent="0.25">
      <c r="A108" s="11"/>
      <c r="B108" s="11"/>
      <c r="C108" s="11"/>
      <c r="D108" s="11"/>
      <c r="E108" s="11"/>
      <c r="F108" s="11"/>
      <c r="G108" s="11"/>
      <c r="H108" s="11"/>
      <c r="I108" s="12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  <c r="I109" s="12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  <c r="I110" s="12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  <c r="I111" s="12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2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2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2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2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2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2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2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2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2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2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2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2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2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2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2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2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2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2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2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2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2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2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2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2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2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2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2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2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2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2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2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2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2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2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2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2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2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2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2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2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2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2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2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2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2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2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2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2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2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2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2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2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2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2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2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2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2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2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2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2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2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2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2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2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2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2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2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2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2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2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2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2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2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2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2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2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2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2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2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2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2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2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2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2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2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2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2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2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2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2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2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2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2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2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2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2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2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2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2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2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2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2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2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2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2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2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2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2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2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2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2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2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2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2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2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2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2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2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2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2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2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2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2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2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2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2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2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2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2"/>
    </row>
    <row r="241" spans="1:9" x14ac:dyDescent="0.25">
      <c r="A241" s="11"/>
      <c r="B241" s="11"/>
      <c r="C241" s="11"/>
      <c r="D241" s="11"/>
      <c r="E241" s="11"/>
      <c r="F241" s="11"/>
      <c r="G241" s="11"/>
      <c r="H241" s="11"/>
      <c r="I241" s="12"/>
    </row>
    <row r="242" spans="1:9" x14ac:dyDescent="0.25">
      <c r="A242" s="11"/>
      <c r="B242" s="11"/>
      <c r="C242" s="11"/>
      <c r="D242" s="11"/>
      <c r="E242" s="11"/>
      <c r="F242" s="11"/>
      <c r="G242" s="11"/>
      <c r="H242" s="11"/>
      <c r="I242" s="12"/>
    </row>
    <row r="243" spans="1:9" x14ac:dyDescent="0.25">
      <c r="A243" s="11"/>
      <c r="B243" s="11"/>
      <c r="C243" s="11"/>
      <c r="D243" s="11"/>
      <c r="E243" s="11"/>
      <c r="F243" s="11"/>
      <c r="G243" s="11"/>
      <c r="H243" s="11"/>
      <c r="I243" s="12"/>
    </row>
    <row r="244" spans="1:9" x14ac:dyDescent="0.25">
      <c r="A244" s="11"/>
      <c r="B244" s="11"/>
      <c r="C244" s="11"/>
      <c r="D244" s="11"/>
      <c r="E244" s="11"/>
      <c r="F244" s="11"/>
      <c r="G244" s="11"/>
      <c r="H244" s="11"/>
      <c r="I244" s="12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2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2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2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2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2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2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2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2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2"/>
    </row>
  </sheetData>
  <mergeCells count="71">
    <mergeCell ref="A89:F89"/>
    <mergeCell ref="A90:F90"/>
    <mergeCell ref="A91:F91"/>
    <mergeCell ref="G94:H94"/>
    <mergeCell ref="G96:H96"/>
    <mergeCell ref="A83:F83"/>
    <mergeCell ref="A84:F84"/>
    <mergeCell ref="A85:F85"/>
    <mergeCell ref="A86:F86"/>
    <mergeCell ref="A87:F87"/>
    <mergeCell ref="A88:F88"/>
    <mergeCell ref="A77:F77"/>
    <mergeCell ref="A78:E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G60:G61"/>
    <mergeCell ref="H60:H61"/>
    <mergeCell ref="I60:I61"/>
    <mergeCell ref="A62:F62"/>
    <mergeCell ref="A63:F63"/>
    <mergeCell ref="A64:F64"/>
    <mergeCell ref="A54:F54"/>
    <mergeCell ref="A55:F55"/>
    <mergeCell ref="A56:F56"/>
    <mergeCell ref="A57:F57"/>
    <mergeCell ref="A59:F59"/>
    <mergeCell ref="A60:F61"/>
    <mergeCell ref="A48:F48"/>
    <mergeCell ref="A49:F49"/>
    <mergeCell ref="A50:F50"/>
    <mergeCell ref="A51:F51"/>
    <mergeCell ref="A52:E52"/>
    <mergeCell ref="A53:F53"/>
    <mergeCell ref="A42:F42"/>
    <mergeCell ref="A43:F43"/>
    <mergeCell ref="A44:F44"/>
    <mergeCell ref="A45:F45"/>
    <mergeCell ref="A46:F46"/>
    <mergeCell ref="A47:F47"/>
    <mergeCell ref="A35:F35"/>
    <mergeCell ref="A36:E36"/>
    <mergeCell ref="A38:E38"/>
    <mergeCell ref="A39:F39"/>
    <mergeCell ref="A40:E40"/>
    <mergeCell ref="A41:F41"/>
    <mergeCell ref="A29:F29"/>
    <mergeCell ref="A30:F30"/>
    <mergeCell ref="A31:F31"/>
    <mergeCell ref="A32:F32"/>
    <mergeCell ref="A33:F33"/>
    <mergeCell ref="A34:F34"/>
    <mergeCell ref="A7:G7"/>
    <mergeCell ref="A8:G8"/>
    <mergeCell ref="A24:I24"/>
    <mergeCell ref="A25:I25"/>
    <mergeCell ref="A27:F27"/>
    <mergeCell ref="A28:F28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/>
    <hyperlink ref="A4" r:id="rId5"/>
    <hyperlink ref="A4:B4" r:id="rId6" display="Руководитель раздела:  Локтионова Ирина Владимировна (Kenga)"/>
  </hyperlinks>
  <pageMargins left="0.78740157480314965" right="0" top="0" bottom="0.15748031496062992" header="0.31496062992125984" footer="0.31496062992125984"/>
  <pageSetup paperSize="9" scale="92" orientation="portrait" r:id="rId7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20"/>
  <sheetViews>
    <sheetView topLeftCell="A9" zoomScaleNormal="100" workbookViewId="0">
      <selection activeCell="K30" sqref="K30"/>
    </sheetView>
  </sheetViews>
  <sheetFormatPr defaultColWidth="11.7109375" defaultRowHeight="12.75" x14ac:dyDescent="0.2"/>
  <cols>
    <col min="1" max="2" width="11.7109375" style="163" customWidth="1"/>
    <col min="3" max="3" width="20.140625" style="163" customWidth="1"/>
    <col min="4" max="4" width="19.42578125" style="163" customWidth="1"/>
    <col min="5" max="5" width="16" style="163" customWidth="1"/>
    <col min="6" max="6" width="15" style="163" customWidth="1"/>
    <col min="7" max="7" width="10.85546875" style="196" customWidth="1"/>
    <col min="8" max="8" width="14.140625" style="201" customWidth="1"/>
    <col min="9" max="9" width="15.140625" style="202" customWidth="1"/>
    <col min="10" max="10" width="17" style="106" customWidth="1"/>
    <col min="11" max="11" width="13.7109375" style="106" customWidth="1"/>
    <col min="12" max="12" width="13.85546875" style="126" customWidth="1"/>
    <col min="13" max="13" width="16.5703125" style="126" customWidth="1"/>
    <col min="14" max="15" width="15.7109375" style="126" customWidth="1"/>
    <col min="16" max="16" width="17.28515625" style="126" customWidth="1"/>
    <col min="17" max="17" width="16" style="127" customWidth="1"/>
    <col min="18" max="18" width="16" style="128" bestFit="1" customWidth="1"/>
    <col min="19" max="19" width="11.85546875" style="128" bestFit="1" customWidth="1"/>
    <col min="20" max="20" width="14.42578125" style="128" bestFit="1" customWidth="1"/>
    <col min="21" max="21" width="16" style="128" bestFit="1" customWidth="1"/>
    <col min="22" max="22" width="11.7109375" style="128"/>
    <col min="23" max="23" width="16" style="128" bestFit="1" customWidth="1"/>
    <col min="24" max="16384" width="11.7109375" style="128"/>
  </cols>
  <sheetData>
    <row r="1" spans="1:9" hidden="1" x14ac:dyDescent="0.2">
      <c r="A1" s="101" t="s">
        <v>0</v>
      </c>
      <c r="B1" s="102"/>
      <c r="C1" s="103"/>
      <c r="D1" s="104"/>
      <c r="E1" s="104"/>
      <c r="F1" s="104"/>
      <c r="G1" s="102"/>
      <c r="H1" s="105"/>
      <c r="I1" s="103"/>
    </row>
    <row r="2" spans="1:9" hidden="1" x14ac:dyDescent="0.2">
      <c r="A2" s="101" t="s">
        <v>1</v>
      </c>
      <c r="B2" s="102"/>
      <c r="C2" s="103"/>
      <c r="D2" s="104"/>
      <c r="E2" s="104"/>
      <c r="F2" s="104"/>
      <c r="G2" s="102"/>
      <c r="H2" s="105"/>
      <c r="I2" s="103"/>
    </row>
    <row r="3" spans="1:9" hidden="1" x14ac:dyDescent="0.2">
      <c r="A3" s="107" t="s">
        <v>116</v>
      </c>
      <c r="B3" s="102"/>
      <c r="C3" s="103"/>
      <c r="D3" s="104"/>
      <c r="E3" s="104"/>
      <c r="F3" s="104"/>
      <c r="G3" s="102"/>
      <c r="H3" s="105"/>
      <c r="I3" s="103"/>
    </row>
    <row r="4" spans="1:9" hidden="1" x14ac:dyDescent="0.2">
      <c r="A4" s="107" t="s">
        <v>117</v>
      </c>
      <c r="B4" s="101"/>
      <c r="C4" s="103"/>
      <c r="D4" s="104"/>
      <c r="E4" s="104"/>
      <c r="F4" s="104"/>
      <c r="G4" s="102"/>
      <c r="H4" s="105"/>
      <c r="I4" s="103"/>
    </row>
    <row r="5" spans="1:9" hidden="1" x14ac:dyDescent="0.2">
      <c r="A5" s="107" t="s">
        <v>118</v>
      </c>
      <c r="B5" s="102"/>
      <c r="C5" s="103"/>
      <c r="D5" s="104"/>
      <c r="E5" s="104"/>
      <c r="F5" s="104"/>
      <c r="G5" s="102"/>
      <c r="H5" s="105"/>
      <c r="I5" s="103"/>
    </row>
    <row r="6" spans="1:9" hidden="1" x14ac:dyDescent="0.2">
      <c r="A6" s="107"/>
      <c r="B6" s="102"/>
      <c r="C6" s="103"/>
      <c r="D6" s="104"/>
      <c r="E6" s="104"/>
      <c r="F6" s="104"/>
      <c r="G6" s="102"/>
      <c r="H6" s="105"/>
      <c r="I6" s="103"/>
    </row>
    <row r="7" spans="1:9" hidden="1" x14ac:dyDescent="0.2">
      <c r="A7" s="108" t="s">
        <v>5</v>
      </c>
      <c r="B7" s="108"/>
      <c r="C7" s="108"/>
      <c r="D7" s="108"/>
      <c r="E7" s="108"/>
      <c r="F7" s="108"/>
      <c r="G7" s="108"/>
      <c r="H7" s="109"/>
      <c r="I7" s="103"/>
    </row>
    <row r="8" spans="1:9" hidden="1" x14ac:dyDescent="0.2">
      <c r="A8" s="108" t="s">
        <v>6</v>
      </c>
      <c r="B8" s="108"/>
      <c r="C8" s="108"/>
      <c r="D8" s="108"/>
      <c r="E8" s="108"/>
      <c r="F8" s="108"/>
      <c r="G8" s="108"/>
      <c r="H8" s="110"/>
      <c r="I8" s="103"/>
    </row>
    <row r="9" spans="1:9" x14ac:dyDescent="0.2">
      <c r="A9" s="111"/>
      <c r="B9" s="111"/>
      <c r="C9" s="111"/>
      <c r="D9" s="111"/>
      <c r="E9" s="111"/>
      <c r="F9" s="111"/>
      <c r="G9" s="111"/>
      <c r="H9" s="111"/>
      <c r="I9" s="112"/>
    </row>
    <row r="10" spans="1:9" x14ac:dyDescent="0.2">
      <c r="A10" s="113"/>
      <c r="B10" s="114"/>
      <c r="C10" s="115"/>
      <c r="D10" s="114"/>
      <c r="E10" s="114"/>
      <c r="F10" s="114"/>
      <c r="G10" s="116"/>
      <c r="H10" s="115"/>
      <c r="I10" s="117"/>
    </row>
    <row r="11" spans="1:9" x14ac:dyDescent="0.2">
      <c r="A11" s="113"/>
      <c r="B11" s="114"/>
      <c r="C11" s="115"/>
      <c r="D11" s="114"/>
      <c r="E11" s="114"/>
      <c r="F11" s="114"/>
      <c r="G11" s="116"/>
      <c r="H11" s="115"/>
      <c r="I11" s="117" t="s">
        <v>119</v>
      </c>
    </row>
    <row r="12" spans="1:9" x14ac:dyDescent="0.2">
      <c r="A12" s="113"/>
      <c r="B12" s="114"/>
      <c r="C12" s="115"/>
      <c r="D12" s="114"/>
      <c r="E12" s="114"/>
      <c r="F12" s="114"/>
      <c r="G12" s="116"/>
      <c r="H12" s="115"/>
      <c r="I12" s="117" t="s">
        <v>8</v>
      </c>
    </row>
    <row r="13" spans="1:9" x14ac:dyDescent="0.2">
      <c r="A13" s="113"/>
      <c r="B13" s="114"/>
      <c r="C13" s="115"/>
      <c r="D13" s="114"/>
      <c r="E13" s="114"/>
      <c r="F13" s="114"/>
      <c r="G13" s="116"/>
      <c r="H13" s="115"/>
      <c r="I13" s="118" t="s">
        <v>9</v>
      </c>
    </row>
    <row r="14" spans="1:9" x14ac:dyDescent="0.2">
      <c r="A14" s="119"/>
      <c r="B14" s="119"/>
      <c r="C14" s="119"/>
      <c r="D14" s="119"/>
      <c r="E14" s="119"/>
      <c r="F14" s="119"/>
      <c r="G14" s="120"/>
      <c r="H14" s="121"/>
      <c r="I14" s="122" t="s">
        <v>120</v>
      </c>
    </row>
    <row r="15" spans="1:9" x14ac:dyDescent="0.2">
      <c r="A15" s="119" t="s">
        <v>11</v>
      </c>
      <c r="B15" s="119"/>
      <c r="C15" s="119"/>
      <c r="D15" s="123" t="s">
        <v>12</v>
      </c>
      <c r="E15" s="123"/>
      <c r="F15" s="119"/>
      <c r="G15" s="120"/>
      <c r="H15" s="121"/>
      <c r="I15" s="124"/>
    </row>
    <row r="16" spans="1:9" x14ac:dyDescent="0.2">
      <c r="A16" s="119"/>
      <c r="B16" s="119"/>
      <c r="C16" s="119"/>
      <c r="D16" s="119"/>
      <c r="E16" s="119"/>
      <c r="F16" s="119"/>
      <c r="G16" s="120"/>
      <c r="H16" s="121"/>
      <c r="I16" s="124"/>
    </row>
    <row r="17" spans="1:17" x14ac:dyDescent="0.2">
      <c r="A17" s="125" t="s">
        <v>121</v>
      </c>
      <c r="B17" s="125"/>
      <c r="C17" s="125"/>
      <c r="D17" s="125"/>
      <c r="E17" s="125"/>
      <c r="F17" s="125"/>
      <c r="G17" s="125"/>
      <c r="H17" s="125"/>
      <c r="I17" s="125"/>
    </row>
    <row r="18" spans="1:17" x14ac:dyDescent="0.2">
      <c r="A18" s="125" t="s">
        <v>122</v>
      </c>
      <c r="B18" s="125"/>
      <c r="C18" s="125"/>
      <c r="D18" s="125"/>
      <c r="E18" s="125"/>
      <c r="F18" s="125"/>
      <c r="G18" s="125"/>
      <c r="H18" s="125"/>
      <c r="I18" s="125"/>
    </row>
    <row r="19" spans="1:17" x14ac:dyDescent="0.2">
      <c r="A19" s="119"/>
      <c r="B19" s="119"/>
      <c r="C19" s="119"/>
      <c r="D19" s="119"/>
      <c r="E19" s="119"/>
      <c r="F19" s="119"/>
      <c r="G19" s="120"/>
      <c r="H19" s="121"/>
      <c r="I19" s="129"/>
    </row>
    <row r="20" spans="1:17" x14ac:dyDescent="0.2">
      <c r="A20" s="119"/>
      <c r="B20" s="119"/>
      <c r="C20" s="119"/>
      <c r="D20" s="119"/>
      <c r="E20" s="119"/>
      <c r="F20" s="119"/>
      <c r="G20" s="130"/>
      <c r="H20" s="121"/>
      <c r="I20" s="131" t="s">
        <v>29</v>
      </c>
      <c r="L20" s="132"/>
      <c r="M20" s="133"/>
      <c r="N20" s="134"/>
    </row>
    <row r="21" spans="1:17" ht="38.25" x14ac:dyDescent="0.2">
      <c r="A21" s="135" t="s">
        <v>123</v>
      </c>
      <c r="B21" s="136"/>
      <c r="C21" s="136"/>
      <c r="D21" s="136"/>
      <c r="E21" s="136"/>
      <c r="F21" s="137"/>
      <c r="G21" s="138" t="s">
        <v>31</v>
      </c>
      <c r="H21" s="139" t="s">
        <v>124</v>
      </c>
      <c r="I21" s="138" t="s">
        <v>125</v>
      </c>
      <c r="L21" s="132"/>
      <c r="M21" s="133"/>
      <c r="N21" s="134"/>
    </row>
    <row r="22" spans="1:17" x14ac:dyDescent="0.2">
      <c r="A22" s="140" t="s">
        <v>126</v>
      </c>
      <c r="B22" s="141"/>
      <c r="C22" s="141"/>
      <c r="D22" s="141"/>
      <c r="E22" s="141"/>
      <c r="F22" s="142"/>
      <c r="G22" s="143" t="s">
        <v>127</v>
      </c>
      <c r="H22" s="144">
        <f>I86</f>
        <v>81266892</v>
      </c>
      <c r="I22" s="144">
        <f>R86</f>
        <v>71619356</v>
      </c>
      <c r="J22" s="145"/>
      <c r="L22" s="132"/>
      <c r="M22" s="146"/>
      <c r="N22" s="134"/>
      <c r="P22" s="147"/>
      <c r="Q22" s="148"/>
    </row>
    <row r="23" spans="1:17" x14ac:dyDescent="0.2">
      <c r="A23" s="149" t="s">
        <v>128</v>
      </c>
      <c r="B23" s="150"/>
      <c r="C23" s="150"/>
      <c r="D23" s="150"/>
      <c r="E23" s="150"/>
      <c r="F23" s="151"/>
      <c r="G23" s="143" t="s">
        <v>129</v>
      </c>
      <c r="H23" s="144">
        <f>H93</f>
        <v>11056180</v>
      </c>
      <c r="I23" s="144">
        <f>Q95</f>
        <v>9356680</v>
      </c>
      <c r="J23" s="145"/>
      <c r="L23" s="132"/>
      <c r="M23" s="146"/>
      <c r="N23" s="134"/>
    </row>
    <row r="24" spans="1:17" x14ac:dyDescent="0.2">
      <c r="A24" s="152" t="s">
        <v>130</v>
      </c>
      <c r="B24" s="153"/>
      <c r="C24" s="153"/>
      <c r="D24" s="153"/>
      <c r="E24" s="153"/>
      <c r="F24" s="154"/>
      <c r="G24" s="155"/>
      <c r="H24" s="156">
        <f>H22-H23</f>
        <v>70210712</v>
      </c>
      <c r="I24" s="157">
        <f>I22-I23</f>
        <v>62262676</v>
      </c>
      <c r="J24" s="145"/>
      <c r="L24" s="158"/>
      <c r="M24" s="146"/>
      <c r="N24" s="134"/>
      <c r="P24" s="147"/>
      <c r="Q24" s="148"/>
    </row>
    <row r="25" spans="1:17" ht="12" customHeight="1" x14ac:dyDescent="0.2">
      <c r="A25" s="149" t="s">
        <v>131</v>
      </c>
      <c r="B25" s="150"/>
      <c r="C25" s="150"/>
      <c r="D25" s="150"/>
      <c r="E25" s="150"/>
      <c r="F25" s="151"/>
      <c r="G25" s="143" t="s">
        <v>132</v>
      </c>
      <c r="H25" s="144">
        <f>H94</f>
        <v>28400295</v>
      </c>
      <c r="I25" s="144">
        <f>Q96</f>
        <v>24634582</v>
      </c>
      <c r="J25" s="145"/>
      <c r="K25" s="159"/>
      <c r="L25" s="132"/>
      <c r="M25" s="160"/>
      <c r="N25" s="134"/>
    </row>
    <row r="26" spans="1:17" x14ac:dyDescent="0.2">
      <c r="A26" s="149" t="s">
        <v>133</v>
      </c>
      <c r="B26" s="150"/>
      <c r="C26" s="150"/>
      <c r="D26" s="150"/>
      <c r="E26" s="150"/>
      <c r="F26" s="151"/>
      <c r="G26" s="143" t="s">
        <v>134</v>
      </c>
      <c r="H26" s="144">
        <f>H95+H96</f>
        <v>1532041</v>
      </c>
      <c r="I26" s="144">
        <f>Q97+Q98</f>
        <v>1533446</v>
      </c>
      <c r="J26" s="145"/>
      <c r="K26" s="159"/>
      <c r="L26" s="132"/>
      <c r="M26" s="146"/>
      <c r="N26" s="161"/>
      <c r="P26" s="162"/>
      <c r="Q26" s="148"/>
    </row>
    <row r="27" spans="1:17" x14ac:dyDescent="0.2">
      <c r="A27" s="149" t="s">
        <v>135</v>
      </c>
      <c r="B27" s="150"/>
      <c r="C27" s="150"/>
      <c r="D27" s="150"/>
      <c r="E27" s="150"/>
      <c r="F27" s="151"/>
      <c r="G27" s="143" t="s">
        <v>136</v>
      </c>
      <c r="H27" s="144">
        <f>H99+H101+H102</f>
        <v>83102</v>
      </c>
      <c r="I27" s="144">
        <f>Q101+Q105+Q103+Q104</f>
        <v>117712</v>
      </c>
      <c r="J27" s="145"/>
      <c r="L27" s="132"/>
      <c r="M27" s="146"/>
      <c r="N27" s="134"/>
    </row>
    <row r="28" spans="1:17" x14ac:dyDescent="0.2">
      <c r="A28" s="163" t="s">
        <v>137</v>
      </c>
      <c r="G28" s="143" t="s">
        <v>138</v>
      </c>
      <c r="H28" s="144">
        <f>I88+I89+I90+I91+I92-H100</f>
        <v>1189367</v>
      </c>
      <c r="I28" s="144">
        <f>R88+R89+R90+R91+R92+R93-Q102+R94</f>
        <v>118164</v>
      </c>
      <c r="J28" s="145"/>
      <c r="K28" s="159"/>
      <c r="L28" s="164"/>
      <c r="M28" s="146"/>
      <c r="N28" s="133"/>
    </row>
    <row r="29" spans="1:17" s="171" customFormat="1" ht="29.25" customHeight="1" x14ac:dyDescent="0.2">
      <c r="A29" s="152" t="s">
        <v>139</v>
      </c>
      <c r="B29" s="153"/>
      <c r="C29" s="153"/>
      <c r="D29" s="153"/>
      <c r="E29" s="153"/>
      <c r="F29" s="154"/>
      <c r="G29" s="155"/>
      <c r="H29" s="165">
        <f>H24+H28-H25-H26-H27</f>
        <v>41384641</v>
      </c>
      <c r="I29" s="165">
        <f>I24+I28-I25-I26-I27</f>
        <v>36095100</v>
      </c>
      <c r="J29" s="166"/>
      <c r="K29" s="167"/>
      <c r="L29" s="158"/>
      <c r="M29" s="146"/>
      <c r="N29" s="168"/>
      <c r="O29" s="169"/>
      <c r="P29" s="169"/>
      <c r="Q29" s="170"/>
    </row>
    <row r="30" spans="1:17" x14ac:dyDescent="0.2">
      <c r="A30" s="149" t="s">
        <v>140</v>
      </c>
      <c r="B30" s="150"/>
      <c r="C30" s="150"/>
      <c r="D30" s="150"/>
      <c r="E30" s="150"/>
      <c r="F30" s="151"/>
      <c r="G30" s="143" t="s">
        <v>141</v>
      </c>
      <c r="H30" s="144">
        <f>I87</f>
        <v>340602</v>
      </c>
      <c r="I30" s="144">
        <f>R87</f>
        <v>103464</v>
      </c>
      <c r="J30" s="145"/>
      <c r="L30" s="132"/>
      <c r="M30" s="146"/>
      <c r="N30" s="133"/>
    </row>
    <row r="31" spans="1:17" x14ac:dyDescent="0.2">
      <c r="A31" s="149" t="s">
        <v>142</v>
      </c>
      <c r="B31" s="150"/>
      <c r="C31" s="150"/>
      <c r="D31" s="150"/>
      <c r="E31" s="150"/>
      <c r="F31" s="151"/>
      <c r="G31" s="143" t="s">
        <v>143</v>
      </c>
      <c r="H31" s="144">
        <f>H97+H98</f>
        <v>60502</v>
      </c>
      <c r="I31" s="144">
        <f>Q99+Q100</f>
        <v>76134</v>
      </c>
      <c r="J31" s="145"/>
      <c r="L31" s="132"/>
      <c r="M31" s="146"/>
      <c r="N31" s="133"/>
    </row>
    <row r="32" spans="1:17" ht="24.75" customHeight="1" x14ac:dyDescent="0.2">
      <c r="A32" s="149" t="s">
        <v>144</v>
      </c>
      <c r="B32" s="150"/>
      <c r="C32" s="150"/>
      <c r="D32" s="150"/>
      <c r="E32" s="150"/>
      <c r="F32" s="151"/>
      <c r="G32" s="143"/>
      <c r="H32" s="144"/>
      <c r="I32" s="144">
        <v>0</v>
      </c>
      <c r="J32" s="145"/>
      <c r="L32" s="132"/>
      <c r="M32" s="146"/>
      <c r="N32" s="133"/>
    </row>
    <row r="33" spans="1:14" x14ac:dyDescent="0.2">
      <c r="A33" s="149" t="s">
        <v>145</v>
      </c>
      <c r="B33" s="150"/>
      <c r="C33" s="150"/>
      <c r="D33" s="150"/>
      <c r="E33" s="150"/>
      <c r="F33" s="151"/>
      <c r="G33" s="143"/>
      <c r="H33" s="144">
        <v>0</v>
      </c>
      <c r="I33" s="144">
        <v>0</v>
      </c>
      <c r="J33" s="172"/>
      <c r="K33" s="173"/>
      <c r="L33" s="132"/>
      <c r="M33" s="146"/>
      <c r="N33" s="133"/>
    </row>
    <row r="34" spans="1:14" ht="17.25" customHeight="1" x14ac:dyDescent="0.2">
      <c r="A34" s="149" t="s">
        <v>146</v>
      </c>
      <c r="B34" s="150"/>
      <c r="C34" s="150"/>
      <c r="D34" s="150"/>
      <c r="E34" s="150"/>
      <c r="F34" s="151"/>
      <c r="G34" s="143"/>
      <c r="H34" s="144">
        <v>0</v>
      </c>
      <c r="I34" s="144">
        <v>0</v>
      </c>
      <c r="J34" s="172"/>
      <c r="K34" s="173"/>
      <c r="L34" s="132"/>
      <c r="M34" s="146"/>
      <c r="N34" s="133"/>
    </row>
    <row r="35" spans="1:14" x14ac:dyDescent="0.2">
      <c r="A35" s="152" t="s">
        <v>147</v>
      </c>
      <c r="B35" s="153"/>
      <c r="C35" s="153"/>
      <c r="D35" s="153"/>
      <c r="E35" s="153"/>
      <c r="F35" s="154"/>
      <c r="G35" s="155"/>
      <c r="H35" s="157">
        <f>H29+H30+H33-H31-H32-H34</f>
        <v>41664741</v>
      </c>
      <c r="I35" s="157">
        <f>I29+I30+I33-I31-I32-I34</f>
        <v>36122430</v>
      </c>
      <c r="J35" s="145"/>
      <c r="L35" s="158"/>
      <c r="M35" s="146"/>
      <c r="N35" s="133"/>
    </row>
    <row r="36" spans="1:14" x14ac:dyDescent="0.2">
      <c r="A36" s="149" t="s">
        <v>148</v>
      </c>
      <c r="B36" s="150"/>
      <c r="C36" s="150"/>
      <c r="D36" s="150"/>
      <c r="E36" s="150"/>
      <c r="F36" s="151"/>
      <c r="G36" s="143" t="s">
        <v>149</v>
      </c>
      <c r="H36" s="144">
        <f>H103</f>
        <v>13295877</v>
      </c>
      <c r="I36" s="144">
        <f>Q106</f>
        <v>12591347</v>
      </c>
      <c r="J36" s="145"/>
      <c r="L36" s="132"/>
      <c r="M36" s="146"/>
      <c r="N36" s="133"/>
    </row>
    <row r="37" spans="1:14" ht="35.25" customHeight="1" x14ac:dyDescent="0.2">
      <c r="A37" s="174" t="s">
        <v>150</v>
      </c>
      <c r="B37" s="175"/>
      <c r="C37" s="175"/>
      <c r="D37" s="175"/>
      <c r="E37" s="175"/>
      <c r="F37" s="176"/>
      <c r="G37" s="177"/>
      <c r="H37" s="157">
        <f>H35-H36</f>
        <v>28368864</v>
      </c>
      <c r="I37" s="157">
        <f>I35-I36</f>
        <v>23531083</v>
      </c>
      <c r="J37" s="145"/>
      <c r="L37" s="158"/>
      <c r="M37" s="146"/>
      <c r="N37" s="133"/>
    </row>
    <row r="38" spans="1:14" ht="46.5" customHeight="1" x14ac:dyDescent="0.2">
      <c r="A38" s="174" t="s">
        <v>151</v>
      </c>
      <c r="B38" s="175"/>
      <c r="C38" s="175"/>
      <c r="D38" s="175"/>
      <c r="E38" s="175"/>
      <c r="F38" s="176"/>
      <c r="G38" s="177"/>
      <c r="H38" s="157"/>
      <c r="I38" s="157"/>
      <c r="J38" s="145"/>
      <c r="L38" s="132"/>
      <c r="M38" s="134"/>
      <c r="N38" s="133"/>
    </row>
    <row r="39" spans="1:14" ht="21" customHeight="1" x14ac:dyDescent="0.2">
      <c r="A39" s="174" t="s">
        <v>152</v>
      </c>
      <c r="B39" s="175"/>
      <c r="C39" s="175"/>
      <c r="D39" s="175"/>
      <c r="E39" s="175"/>
      <c r="F39" s="176"/>
      <c r="G39" s="177"/>
      <c r="H39" s="157">
        <f>H40+H41</f>
        <v>28368864</v>
      </c>
      <c r="I39" s="157">
        <f>I40+I41</f>
        <v>23531083</v>
      </c>
      <c r="J39" s="145"/>
      <c r="L39" s="132"/>
      <c r="M39" s="134"/>
      <c r="N39" s="133"/>
    </row>
    <row r="40" spans="1:14" ht="13.5" customHeight="1" x14ac:dyDescent="0.2">
      <c r="A40" s="178" t="s">
        <v>153</v>
      </c>
      <c r="B40" s="179"/>
      <c r="C40" s="179"/>
      <c r="D40" s="179"/>
      <c r="E40" s="179"/>
      <c r="F40" s="180"/>
      <c r="G40" s="177"/>
      <c r="H40" s="157">
        <f>H37</f>
        <v>28368864</v>
      </c>
      <c r="I40" s="157">
        <f>I37</f>
        <v>23531083</v>
      </c>
      <c r="J40" s="145"/>
      <c r="L40" s="132"/>
      <c r="M40" s="134"/>
      <c r="N40" s="133"/>
    </row>
    <row r="41" spans="1:14" ht="14.25" customHeight="1" x14ac:dyDescent="0.2">
      <c r="A41" s="178" t="s">
        <v>154</v>
      </c>
      <c r="B41" s="179"/>
      <c r="C41" s="179"/>
      <c r="D41" s="179"/>
      <c r="E41" s="179"/>
      <c r="F41" s="180"/>
      <c r="G41" s="177"/>
      <c r="H41" s="157"/>
      <c r="I41" s="157"/>
      <c r="J41" s="145"/>
      <c r="L41" s="132"/>
      <c r="M41" s="134"/>
      <c r="N41" s="133"/>
    </row>
    <row r="42" spans="1:14" ht="32.25" customHeight="1" x14ac:dyDescent="0.2">
      <c r="A42" s="174" t="s">
        <v>155</v>
      </c>
      <c r="B42" s="175"/>
      <c r="C42" s="175"/>
      <c r="D42" s="175"/>
      <c r="E42" s="175"/>
      <c r="F42" s="176"/>
      <c r="G42" s="177"/>
      <c r="H42" s="157"/>
      <c r="I42" s="157">
        <f>SUM(I44:I54)</f>
        <v>0</v>
      </c>
      <c r="J42" s="145"/>
      <c r="L42" s="132"/>
      <c r="M42" s="134"/>
      <c r="N42" s="133"/>
    </row>
    <row r="43" spans="1:14" ht="14.25" customHeight="1" x14ac:dyDescent="0.2">
      <c r="A43" s="178" t="s">
        <v>156</v>
      </c>
      <c r="B43" s="179"/>
      <c r="C43" s="179"/>
      <c r="D43" s="179"/>
      <c r="E43" s="179"/>
      <c r="F43" s="180"/>
      <c r="G43" s="177"/>
      <c r="H43" s="157"/>
      <c r="I43" s="157"/>
      <c r="J43" s="145"/>
      <c r="L43" s="132"/>
      <c r="M43" s="134"/>
      <c r="N43" s="133"/>
    </row>
    <row r="44" spans="1:14" ht="14.25" customHeight="1" x14ac:dyDescent="0.2">
      <c r="A44" s="178" t="s">
        <v>157</v>
      </c>
      <c r="B44" s="179"/>
      <c r="C44" s="179"/>
      <c r="D44" s="179"/>
      <c r="E44" s="179"/>
      <c r="F44" s="180"/>
      <c r="G44" s="177"/>
      <c r="H44" s="157"/>
      <c r="I44" s="157"/>
      <c r="J44" s="145"/>
      <c r="L44" s="132"/>
      <c r="M44" s="134"/>
      <c r="N44" s="133"/>
    </row>
    <row r="45" spans="1:14" ht="14.25" customHeight="1" x14ac:dyDescent="0.2">
      <c r="A45" s="178" t="s">
        <v>158</v>
      </c>
      <c r="B45" s="179"/>
      <c r="C45" s="179"/>
      <c r="D45" s="179"/>
      <c r="E45" s="179"/>
      <c r="F45" s="180"/>
      <c r="G45" s="177"/>
      <c r="H45" s="157"/>
      <c r="I45" s="157"/>
      <c r="J45" s="145"/>
      <c r="L45" s="132"/>
      <c r="M45" s="134"/>
      <c r="N45" s="133"/>
    </row>
    <row r="46" spans="1:14" ht="34.5" customHeight="1" x14ac:dyDescent="0.2">
      <c r="A46" s="178" t="s">
        <v>159</v>
      </c>
      <c r="B46" s="179"/>
      <c r="C46" s="179"/>
      <c r="D46" s="179"/>
      <c r="E46" s="179"/>
      <c r="F46" s="180"/>
      <c r="G46" s="177"/>
      <c r="H46" s="157"/>
      <c r="I46" s="157"/>
      <c r="J46" s="145"/>
      <c r="L46" s="132"/>
      <c r="M46" s="134"/>
      <c r="N46" s="133"/>
    </row>
    <row r="47" spans="1:14" ht="14.25" customHeight="1" x14ac:dyDescent="0.2">
      <c r="A47" s="178" t="s">
        <v>160</v>
      </c>
      <c r="B47" s="179"/>
      <c r="C47" s="179"/>
      <c r="D47" s="179"/>
      <c r="E47" s="179"/>
      <c r="F47" s="180"/>
      <c r="G47" s="177"/>
      <c r="H47" s="157"/>
      <c r="I47" s="157"/>
      <c r="J47" s="145"/>
      <c r="L47" s="132"/>
      <c r="M47" s="134"/>
      <c r="N47" s="133"/>
    </row>
    <row r="48" spans="1:14" ht="14.25" customHeight="1" x14ac:dyDescent="0.2">
      <c r="A48" s="178" t="s">
        <v>161</v>
      </c>
      <c r="B48" s="179"/>
      <c r="C48" s="179"/>
      <c r="D48" s="179"/>
      <c r="E48" s="179"/>
      <c r="F48" s="180"/>
      <c r="G48" s="177"/>
      <c r="H48" s="157"/>
      <c r="I48" s="157"/>
      <c r="J48" s="145"/>
      <c r="L48" s="132"/>
      <c r="M48" s="134"/>
      <c r="N48" s="133"/>
    </row>
    <row r="49" spans="1:18" ht="14.25" customHeight="1" x14ac:dyDescent="0.2">
      <c r="A49" s="178" t="s">
        <v>162</v>
      </c>
      <c r="B49" s="179"/>
      <c r="C49" s="179"/>
      <c r="D49" s="179"/>
      <c r="E49" s="179"/>
      <c r="F49" s="180"/>
      <c r="G49" s="177"/>
      <c r="H49" s="157"/>
      <c r="I49" s="157"/>
      <c r="J49" s="145"/>
      <c r="L49" s="132"/>
      <c r="M49" s="134"/>
      <c r="N49" s="133"/>
    </row>
    <row r="50" spans="1:18" ht="14.25" customHeight="1" x14ac:dyDescent="0.2">
      <c r="A50" s="178" t="s">
        <v>163</v>
      </c>
      <c r="B50" s="179"/>
      <c r="C50" s="179"/>
      <c r="D50" s="179"/>
      <c r="E50" s="179"/>
      <c r="F50" s="180"/>
      <c r="G50" s="177"/>
      <c r="H50" s="157"/>
      <c r="I50" s="157"/>
      <c r="J50" s="145"/>
      <c r="L50" s="132"/>
      <c r="M50" s="134"/>
      <c r="N50" s="133"/>
    </row>
    <row r="51" spans="1:18" ht="14.25" customHeight="1" x14ac:dyDescent="0.2">
      <c r="A51" s="178" t="s">
        <v>164</v>
      </c>
      <c r="B51" s="179"/>
      <c r="C51" s="179"/>
      <c r="D51" s="179"/>
      <c r="E51" s="179"/>
      <c r="F51" s="180"/>
      <c r="G51" s="177"/>
      <c r="H51" s="157"/>
      <c r="I51" s="157"/>
      <c r="J51" s="145"/>
      <c r="L51" s="132"/>
      <c r="M51" s="134"/>
      <c r="N51" s="133"/>
      <c r="Q51" s="181"/>
      <c r="R51" s="181"/>
    </row>
    <row r="52" spans="1:18" ht="14.25" customHeight="1" x14ac:dyDescent="0.2">
      <c r="A52" s="178" t="s">
        <v>165</v>
      </c>
      <c r="B52" s="179"/>
      <c r="C52" s="179"/>
      <c r="D52" s="179"/>
      <c r="E52" s="179"/>
      <c r="F52" s="180"/>
      <c r="G52" s="177"/>
      <c r="H52" s="157"/>
      <c r="I52" s="157"/>
      <c r="J52" s="145"/>
      <c r="L52" s="132"/>
      <c r="M52" s="134"/>
      <c r="N52" s="133"/>
      <c r="Q52" s="181"/>
      <c r="R52" s="181"/>
    </row>
    <row r="53" spans="1:18" ht="14.25" customHeight="1" x14ac:dyDescent="0.2">
      <c r="A53" s="178" t="s">
        <v>166</v>
      </c>
      <c r="B53" s="179"/>
      <c r="C53" s="179"/>
      <c r="D53" s="179"/>
      <c r="E53" s="179"/>
      <c r="F53" s="180"/>
      <c r="G53" s="177"/>
      <c r="H53" s="157"/>
      <c r="I53" s="157"/>
      <c r="J53" s="145"/>
      <c r="L53" s="132"/>
      <c r="M53" s="134"/>
      <c r="N53" s="133"/>
      <c r="Q53" s="181"/>
      <c r="R53" s="181"/>
    </row>
    <row r="54" spans="1:18" ht="14.25" customHeight="1" x14ac:dyDescent="0.2">
      <c r="A54" s="178" t="s">
        <v>167</v>
      </c>
      <c r="B54" s="179"/>
      <c r="C54" s="179"/>
      <c r="D54" s="179"/>
      <c r="E54" s="179"/>
      <c r="F54" s="180"/>
      <c r="G54" s="177"/>
      <c r="H54" s="157"/>
      <c r="I54" s="157"/>
      <c r="J54" s="145"/>
      <c r="L54" s="132"/>
      <c r="M54" s="134"/>
      <c r="N54" s="133"/>
      <c r="Q54" s="181"/>
      <c r="R54" s="181"/>
    </row>
    <row r="55" spans="1:18" ht="14.25" customHeight="1" x14ac:dyDescent="0.2">
      <c r="A55" s="178" t="s">
        <v>168</v>
      </c>
      <c r="B55" s="179"/>
      <c r="C55" s="179"/>
      <c r="D55" s="179"/>
      <c r="E55" s="179"/>
      <c r="F55" s="180"/>
      <c r="G55" s="177"/>
      <c r="H55" s="157">
        <f>H39+H42</f>
        <v>28368864</v>
      </c>
      <c r="I55" s="157">
        <f>I39+I42</f>
        <v>23531083</v>
      </c>
      <c r="J55" s="145"/>
      <c r="L55" s="132"/>
      <c r="M55" s="134"/>
      <c r="N55" s="133"/>
      <c r="R55" s="127"/>
    </row>
    <row r="56" spans="1:18" ht="14.25" customHeight="1" x14ac:dyDescent="0.2">
      <c r="A56" s="178" t="s">
        <v>169</v>
      </c>
      <c r="B56" s="179"/>
      <c r="C56" s="179"/>
      <c r="D56" s="179"/>
      <c r="E56" s="179"/>
      <c r="F56" s="180"/>
      <c r="G56" s="177"/>
      <c r="H56" s="157"/>
      <c r="I56" s="157"/>
      <c r="J56" s="145"/>
      <c r="L56" s="132"/>
      <c r="M56" s="134"/>
      <c r="N56" s="133"/>
      <c r="R56" s="127"/>
    </row>
    <row r="57" spans="1:18" ht="14.25" customHeight="1" x14ac:dyDescent="0.2">
      <c r="A57" s="178" t="s">
        <v>153</v>
      </c>
      <c r="B57" s="179"/>
      <c r="C57" s="179"/>
      <c r="D57" s="179"/>
      <c r="E57" s="179"/>
      <c r="F57" s="180"/>
      <c r="G57" s="177"/>
      <c r="H57" s="157">
        <f>H55</f>
        <v>28368864</v>
      </c>
      <c r="I57" s="157">
        <f>I55</f>
        <v>23531083</v>
      </c>
      <c r="J57" s="145"/>
      <c r="L57" s="132"/>
      <c r="M57" s="134"/>
      <c r="N57" s="133"/>
      <c r="R57" s="127"/>
    </row>
    <row r="58" spans="1:18" ht="14.25" customHeight="1" x14ac:dyDescent="0.2">
      <c r="A58" s="178" t="s">
        <v>154</v>
      </c>
      <c r="B58" s="179"/>
      <c r="C58" s="179"/>
      <c r="D58" s="179"/>
      <c r="E58" s="179"/>
      <c r="F58" s="180"/>
      <c r="G58" s="177"/>
      <c r="H58" s="157"/>
      <c r="I58" s="157"/>
      <c r="J58" s="145"/>
      <c r="L58" s="132"/>
      <c r="M58" s="134"/>
      <c r="N58" s="133"/>
      <c r="R58" s="127"/>
    </row>
    <row r="59" spans="1:18" ht="14.25" customHeight="1" x14ac:dyDescent="0.2">
      <c r="A59" s="178" t="s">
        <v>170</v>
      </c>
      <c r="B59" s="179"/>
      <c r="C59" s="179"/>
      <c r="D59" s="179"/>
      <c r="E59" s="179"/>
      <c r="F59" s="180"/>
      <c r="G59" s="177"/>
      <c r="H59" s="157">
        <f>H57/10000</f>
        <v>2836.8863999999999</v>
      </c>
      <c r="I59" s="157">
        <f>I57/10000</f>
        <v>2353.1082999999999</v>
      </c>
      <c r="J59" s="145"/>
      <c r="L59" s="132"/>
      <c r="M59" s="134"/>
      <c r="N59" s="133"/>
    </row>
    <row r="60" spans="1:18" ht="14.25" customHeight="1" x14ac:dyDescent="0.2">
      <c r="A60" s="178" t="s">
        <v>156</v>
      </c>
      <c r="B60" s="179"/>
      <c r="C60" s="179"/>
      <c r="D60" s="179"/>
      <c r="E60" s="179"/>
      <c r="F60" s="180"/>
      <c r="G60" s="177"/>
      <c r="H60" s="157"/>
      <c r="I60" s="157"/>
      <c r="J60" s="145"/>
      <c r="L60" s="132"/>
      <c r="M60" s="134"/>
      <c r="N60" s="133"/>
    </row>
    <row r="61" spans="1:18" ht="14.25" customHeight="1" x14ac:dyDescent="0.2">
      <c r="A61" s="178" t="s">
        <v>171</v>
      </c>
      <c r="B61" s="179"/>
      <c r="C61" s="179"/>
      <c r="D61" s="179"/>
      <c r="E61" s="179"/>
      <c r="F61" s="180"/>
      <c r="G61" s="177"/>
      <c r="H61" s="157">
        <f>H59</f>
        <v>2836.8863999999999</v>
      </c>
      <c r="I61" s="157">
        <f>I59</f>
        <v>2353.1082999999999</v>
      </c>
      <c r="J61" s="145"/>
      <c r="L61" s="132"/>
      <c r="M61" s="134"/>
      <c r="N61" s="133"/>
    </row>
    <row r="62" spans="1:18" ht="14.25" customHeight="1" x14ac:dyDescent="0.2">
      <c r="A62" s="178" t="s">
        <v>172</v>
      </c>
      <c r="B62" s="179"/>
      <c r="C62" s="179"/>
      <c r="D62" s="179"/>
      <c r="E62" s="179"/>
      <c r="F62" s="180"/>
      <c r="G62" s="177"/>
      <c r="H62" s="157">
        <f>H59</f>
        <v>2836.8863999999999</v>
      </c>
      <c r="I62" s="157">
        <f>I59</f>
        <v>2353.1082999999999</v>
      </c>
      <c r="J62" s="145"/>
      <c r="L62" s="132"/>
      <c r="M62" s="134"/>
      <c r="N62" s="133"/>
    </row>
    <row r="63" spans="1:18" ht="14.25" customHeight="1" x14ac:dyDescent="0.2">
      <c r="A63" s="178" t="s">
        <v>173</v>
      </c>
      <c r="B63" s="179"/>
      <c r="C63" s="179"/>
      <c r="D63" s="179"/>
      <c r="E63" s="179"/>
      <c r="F63" s="180"/>
      <c r="G63" s="177"/>
      <c r="H63" s="157"/>
      <c r="I63" s="157"/>
      <c r="J63" s="145"/>
      <c r="L63" s="132"/>
      <c r="M63" s="134"/>
      <c r="N63" s="133"/>
    </row>
    <row r="64" spans="1:18" ht="14.25" customHeight="1" x14ac:dyDescent="0.2">
      <c r="A64" s="178" t="s">
        <v>174</v>
      </c>
      <c r="B64" s="179"/>
      <c r="C64" s="179"/>
      <c r="D64" s="179"/>
      <c r="E64" s="179"/>
      <c r="F64" s="180"/>
      <c r="G64" s="177"/>
      <c r="H64" s="157"/>
      <c r="I64" s="157"/>
      <c r="J64" s="145"/>
      <c r="L64" s="132"/>
      <c r="M64" s="134"/>
      <c r="N64" s="133"/>
    </row>
    <row r="65" spans="1:21" ht="14.25" customHeight="1" x14ac:dyDescent="0.2">
      <c r="A65" s="178" t="s">
        <v>172</v>
      </c>
      <c r="B65" s="179"/>
      <c r="C65" s="179"/>
      <c r="D65" s="179"/>
      <c r="E65" s="179"/>
      <c r="F65" s="180"/>
      <c r="G65" s="177"/>
      <c r="H65" s="157"/>
      <c r="I65" s="157"/>
      <c r="J65" s="145"/>
      <c r="L65" s="132"/>
      <c r="M65" s="134"/>
      <c r="N65" s="133"/>
    </row>
    <row r="66" spans="1:21" ht="14.25" customHeight="1" x14ac:dyDescent="0.2">
      <c r="A66" s="178" t="s">
        <v>173</v>
      </c>
      <c r="B66" s="179"/>
      <c r="C66" s="179"/>
      <c r="D66" s="179"/>
      <c r="E66" s="179"/>
      <c r="F66" s="180"/>
      <c r="G66" s="177"/>
      <c r="H66" s="157"/>
      <c r="I66" s="157"/>
      <c r="J66" s="145"/>
      <c r="L66" s="132"/>
      <c r="M66" s="134"/>
      <c r="N66" s="133"/>
    </row>
    <row r="67" spans="1:21" x14ac:dyDescent="0.2">
      <c r="A67" s="119"/>
      <c r="B67" s="119"/>
      <c r="C67" s="119"/>
      <c r="D67" s="119"/>
      <c r="E67" s="119"/>
      <c r="F67" s="119"/>
      <c r="G67" s="120"/>
      <c r="H67" s="182"/>
      <c r="I67" s="183"/>
    </row>
    <row r="68" spans="1:21" ht="14.25" customHeight="1" x14ac:dyDescent="0.2">
      <c r="A68" s="184" t="s">
        <v>109</v>
      </c>
      <c r="B68" s="184"/>
      <c r="C68" s="185" t="s">
        <v>110</v>
      </c>
      <c r="D68" s="123"/>
      <c r="E68" s="123"/>
      <c r="F68" s="123"/>
      <c r="G68" s="123" t="s">
        <v>111</v>
      </c>
      <c r="H68" s="186"/>
      <c r="I68" s="120"/>
      <c r="J68" s="128"/>
      <c r="K68" s="187"/>
      <c r="L68" s="187"/>
      <c r="M68" s="128"/>
      <c r="N68" s="128"/>
      <c r="O68" s="128"/>
      <c r="P68" s="128"/>
      <c r="Q68" s="128"/>
    </row>
    <row r="69" spans="1:21" x14ac:dyDescent="0.2">
      <c r="A69" s="188"/>
      <c r="B69" s="188"/>
      <c r="C69" s="189"/>
      <c r="D69" s="190"/>
      <c r="E69" s="190"/>
      <c r="F69" s="190"/>
      <c r="G69" s="191" t="s">
        <v>112</v>
      </c>
      <c r="H69" s="192"/>
      <c r="I69" s="120"/>
      <c r="J69" s="193"/>
      <c r="K69" s="128"/>
      <c r="L69" s="128"/>
      <c r="M69" s="128"/>
      <c r="N69" s="128"/>
      <c r="O69" s="128"/>
      <c r="P69" s="128"/>
      <c r="Q69" s="128"/>
    </row>
    <row r="70" spans="1:21" x14ac:dyDescent="0.2">
      <c r="A70" s="184" t="s">
        <v>113</v>
      </c>
      <c r="B70" s="184"/>
      <c r="C70" s="185" t="s">
        <v>114</v>
      </c>
      <c r="D70" s="123"/>
      <c r="E70" s="123"/>
      <c r="F70" s="123"/>
      <c r="G70" s="123" t="s">
        <v>111</v>
      </c>
      <c r="H70" s="186"/>
      <c r="I70" s="120"/>
      <c r="J70" s="128"/>
      <c r="K70" s="128"/>
      <c r="L70" s="128"/>
      <c r="M70" s="128"/>
      <c r="N70" s="128"/>
      <c r="O70" s="128"/>
      <c r="P70" s="128"/>
      <c r="Q70" s="128"/>
    </row>
    <row r="71" spans="1:21" x14ac:dyDescent="0.2">
      <c r="A71" s="119"/>
      <c r="B71" s="119"/>
      <c r="C71" s="119"/>
      <c r="D71" s="119"/>
      <c r="E71" s="119"/>
      <c r="F71" s="119"/>
      <c r="G71" s="191" t="s">
        <v>112</v>
      </c>
      <c r="H71" s="192"/>
      <c r="I71" s="120"/>
      <c r="J71" s="128"/>
      <c r="K71" s="128"/>
      <c r="L71" s="128"/>
      <c r="M71" s="128"/>
      <c r="N71" s="128"/>
      <c r="O71" s="128"/>
      <c r="P71" s="128"/>
      <c r="Q71" s="128"/>
    </row>
    <row r="72" spans="1:21" x14ac:dyDescent="0.2">
      <c r="A72" s="119"/>
      <c r="B72" s="119"/>
      <c r="C72" s="119"/>
      <c r="D72" s="119"/>
      <c r="E72" s="119"/>
      <c r="F72" s="119"/>
      <c r="G72" s="119"/>
      <c r="H72" s="182"/>
      <c r="I72" s="120"/>
      <c r="J72" s="128"/>
      <c r="K72" s="128"/>
      <c r="L72" s="128"/>
      <c r="M72" s="128"/>
      <c r="N72" s="128"/>
      <c r="O72" s="128"/>
      <c r="P72" s="128"/>
      <c r="Q72" s="128"/>
    </row>
    <row r="73" spans="1:21" x14ac:dyDescent="0.2">
      <c r="A73" s="119" t="s">
        <v>115</v>
      </c>
      <c r="B73" s="119"/>
      <c r="C73" s="119"/>
      <c r="D73" s="119"/>
      <c r="E73" s="119"/>
      <c r="F73" s="119"/>
      <c r="G73" s="119"/>
      <c r="H73" s="182"/>
      <c r="I73" s="120"/>
      <c r="J73" s="128"/>
      <c r="K73" s="128"/>
      <c r="L73" s="128"/>
      <c r="M73" s="128"/>
      <c r="N73" s="128"/>
      <c r="O73" s="128"/>
      <c r="P73" s="128"/>
      <c r="Q73" s="128"/>
    </row>
    <row r="74" spans="1:21" x14ac:dyDescent="0.2">
      <c r="A74" s="194"/>
      <c r="B74" s="194"/>
      <c r="C74" s="194"/>
      <c r="D74" s="194"/>
      <c r="E74" s="194"/>
      <c r="F74" s="194"/>
      <c r="G74" s="120"/>
      <c r="H74" s="195"/>
      <c r="I74" s="183"/>
    </row>
    <row r="75" spans="1:21" x14ac:dyDescent="0.2">
      <c r="A75" s="194"/>
      <c r="B75" s="194"/>
      <c r="C75" s="194"/>
      <c r="D75" s="194"/>
      <c r="E75" s="194"/>
      <c r="F75" s="194"/>
      <c r="G75" s="120"/>
      <c r="H75" s="195"/>
      <c r="I75" s="183"/>
    </row>
    <row r="76" spans="1:21" x14ac:dyDescent="0.2">
      <c r="A76" s="194"/>
      <c r="B76" s="194"/>
      <c r="C76" s="194"/>
      <c r="D76" s="194"/>
      <c r="E76" s="194"/>
      <c r="F76" s="194"/>
      <c r="G76" s="120"/>
      <c r="H76" s="195"/>
      <c r="I76" s="183"/>
    </row>
    <row r="77" spans="1:21" x14ac:dyDescent="0.2">
      <c r="A77" s="194"/>
      <c r="B77" s="194"/>
      <c r="C77" s="194"/>
      <c r="D77" s="194"/>
      <c r="E77" s="194"/>
      <c r="F77" s="194"/>
      <c r="G77" s="120"/>
      <c r="H77" s="195"/>
      <c r="I77" s="183"/>
    </row>
    <row r="78" spans="1:21" x14ac:dyDescent="0.2">
      <c r="A78" s="194"/>
      <c r="B78" s="194"/>
      <c r="C78" s="194"/>
      <c r="D78" s="194"/>
      <c r="E78" s="194"/>
      <c r="F78" s="194"/>
      <c r="G78" s="120"/>
      <c r="H78" s="195"/>
      <c r="I78" s="183"/>
    </row>
    <row r="79" spans="1:21" x14ac:dyDescent="0.2">
      <c r="A79" s="194"/>
      <c r="B79" s="194"/>
      <c r="C79" s="194"/>
      <c r="D79" s="194"/>
      <c r="E79" s="194"/>
      <c r="F79" s="194"/>
      <c r="G79" s="120"/>
      <c r="H79" s="195"/>
      <c r="I79" s="183"/>
    </row>
    <row r="80" spans="1:21" s="196" customFormat="1" x14ac:dyDescent="0.2">
      <c r="A80" s="163"/>
      <c r="B80" s="163"/>
      <c r="L80" s="197" t="s">
        <v>175</v>
      </c>
      <c r="M80" s="198"/>
      <c r="N80" s="198"/>
      <c r="O80" s="198"/>
      <c r="P80" s="126"/>
      <c r="Q80" s="127"/>
      <c r="R80" s="128"/>
      <c r="S80" s="128"/>
      <c r="T80" s="128"/>
      <c r="U80" s="128"/>
    </row>
    <row r="81" spans="3:20" x14ac:dyDescent="0.2">
      <c r="C81" s="199" t="s">
        <v>176</v>
      </c>
      <c r="D81" s="200"/>
      <c r="E81" s="200"/>
      <c r="F81" s="200"/>
      <c r="L81" s="199" t="s">
        <v>177</v>
      </c>
      <c r="M81" s="200"/>
      <c r="N81" s="200"/>
      <c r="O81" s="200"/>
    </row>
    <row r="82" spans="3:20" x14ac:dyDescent="0.2">
      <c r="C82" s="203" t="s">
        <v>178</v>
      </c>
      <c r="D82" s="203" t="s">
        <v>179</v>
      </c>
      <c r="E82" s="200"/>
      <c r="F82" s="200"/>
      <c r="L82" s="203" t="s">
        <v>178</v>
      </c>
      <c r="M82" s="203" t="s">
        <v>179</v>
      </c>
      <c r="N82" s="200"/>
      <c r="O82" s="200"/>
    </row>
    <row r="83" spans="3:20" x14ac:dyDescent="0.2">
      <c r="C83" s="204" t="s">
        <v>180</v>
      </c>
      <c r="D83" s="205" t="s">
        <v>181</v>
      </c>
      <c r="E83" s="205" t="s">
        <v>182</v>
      </c>
      <c r="F83" s="205" t="s">
        <v>183</v>
      </c>
      <c r="H83" s="206"/>
      <c r="I83" s="206"/>
      <c r="L83" s="204" t="s">
        <v>180</v>
      </c>
      <c r="M83" s="205" t="s">
        <v>181</v>
      </c>
      <c r="N83" s="205" t="s">
        <v>182</v>
      </c>
      <c r="O83" s="205" t="s">
        <v>183</v>
      </c>
      <c r="Q83" s="207"/>
      <c r="R83" s="207"/>
    </row>
    <row r="84" spans="3:20" x14ac:dyDescent="0.2">
      <c r="C84" s="208">
        <v>5610</v>
      </c>
      <c r="D84" s="209" t="s">
        <v>184</v>
      </c>
      <c r="E84" s="210"/>
      <c r="F84" s="210"/>
      <c r="H84" s="211"/>
      <c r="I84" s="211"/>
      <c r="L84" s="208">
        <v>5610</v>
      </c>
      <c r="M84" s="209" t="s">
        <v>184</v>
      </c>
      <c r="N84" s="210"/>
      <c r="O84" s="210"/>
      <c r="Q84" s="211"/>
      <c r="R84" s="211"/>
    </row>
    <row r="85" spans="3:20" x14ac:dyDescent="0.2">
      <c r="C85" s="212"/>
      <c r="D85" s="213">
        <v>5410</v>
      </c>
      <c r="E85" s="214">
        <v>28368864402.889999</v>
      </c>
      <c r="F85" s="215"/>
      <c r="H85" s="216">
        <f>ROUND(E85/1000,0)</f>
        <v>28368864</v>
      </c>
      <c r="I85" s="217">
        <f>ROUND(F85/1000,0)</f>
        <v>0</v>
      </c>
      <c r="K85" s="218"/>
      <c r="L85" s="212"/>
      <c r="M85" s="213">
        <v>5410</v>
      </c>
      <c r="N85" s="214">
        <v>23531082228.439999</v>
      </c>
      <c r="O85" s="215"/>
      <c r="Q85" s="216">
        <f>ROUND(N85/1000,0)+1</f>
        <v>23531083</v>
      </c>
      <c r="R85" s="216">
        <f>ROUND(O85/1000,0)</f>
        <v>0</v>
      </c>
    </row>
    <row r="86" spans="3:20" x14ac:dyDescent="0.2">
      <c r="C86" s="212"/>
      <c r="D86" s="213">
        <v>6011</v>
      </c>
      <c r="E86" s="215"/>
      <c r="F86" s="214">
        <v>81266892369.149994</v>
      </c>
      <c r="H86" s="216">
        <f t="shared" ref="H86:I103" si="0">ROUND(E86/1000,0)</f>
        <v>0</v>
      </c>
      <c r="I86" s="217">
        <f t="shared" si="0"/>
        <v>81266892</v>
      </c>
      <c r="L86" s="212"/>
      <c r="M86" s="213">
        <v>6011</v>
      </c>
      <c r="N86" s="215"/>
      <c r="O86" s="214">
        <v>71619355956.12999</v>
      </c>
      <c r="Q86" s="216">
        <f t="shared" ref="Q86:R106" si="1">ROUND(N86/1000,0)</f>
        <v>0</v>
      </c>
      <c r="R86" s="216">
        <f>ROUND(O86/1000,0)</f>
        <v>71619356</v>
      </c>
    </row>
    <row r="87" spans="3:20" x14ac:dyDescent="0.2">
      <c r="C87" s="212"/>
      <c r="D87" s="213">
        <v>6110</v>
      </c>
      <c r="E87" s="215"/>
      <c r="F87" s="214">
        <v>340601597.20999998</v>
      </c>
      <c r="H87" s="216">
        <f t="shared" si="0"/>
        <v>0</v>
      </c>
      <c r="I87" s="217">
        <f t="shared" si="0"/>
        <v>340602</v>
      </c>
      <c r="L87" s="212"/>
      <c r="M87" s="213">
        <v>6110</v>
      </c>
      <c r="N87" s="215"/>
      <c r="O87" s="214">
        <v>103464297.31</v>
      </c>
      <c r="Q87" s="216">
        <f t="shared" si="1"/>
        <v>0</v>
      </c>
      <c r="R87" s="216">
        <f t="shared" si="1"/>
        <v>103464</v>
      </c>
    </row>
    <row r="88" spans="3:20" x14ac:dyDescent="0.2">
      <c r="C88" s="212"/>
      <c r="D88" s="213">
        <v>6210</v>
      </c>
      <c r="E88" s="215"/>
      <c r="F88" s="214">
        <v>16990762.66</v>
      </c>
      <c r="H88" s="216">
        <f t="shared" si="0"/>
        <v>0</v>
      </c>
      <c r="I88" s="217">
        <f t="shared" si="0"/>
        <v>16991</v>
      </c>
      <c r="L88" s="212"/>
      <c r="M88" s="213">
        <v>6210</v>
      </c>
      <c r="N88" s="215"/>
      <c r="O88" s="214">
        <v>9668872.6199999992</v>
      </c>
      <c r="Q88" s="216">
        <f t="shared" si="1"/>
        <v>0</v>
      </c>
      <c r="R88" s="216">
        <f t="shared" si="1"/>
        <v>9669</v>
      </c>
    </row>
    <row r="89" spans="3:20" x14ac:dyDescent="0.2">
      <c r="C89" s="212"/>
      <c r="D89" s="213">
        <v>6250</v>
      </c>
      <c r="E89" s="215"/>
      <c r="F89" s="214">
        <v>3326556679.9699998</v>
      </c>
      <c r="H89" s="216">
        <f t="shared" si="0"/>
        <v>0</v>
      </c>
      <c r="I89" s="217">
        <f t="shared" si="0"/>
        <v>3326557</v>
      </c>
      <c r="J89" s="218"/>
      <c r="L89" s="212"/>
      <c r="M89" s="213">
        <v>6240</v>
      </c>
      <c r="N89" s="215"/>
      <c r="O89" s="214">
        <v>7166001.2800000003</v>
      </c>
      <c r="P89" s="219">
        <f>R88-Q100</f>
        <v>-40816</v>
      </c>
      <c r="Q89" s="216">
        <f t="shared" si="1"/>
        <v>0</v>
      </c>
      <c r="R89" s="216">
        <f>ROUND(O89/1000,0)</f>
        <v>7166</v>
      </c>
    </row>
    <row r="90" spans="3:20" x14ac:dyDescent="0.2">
      <c r="C90" s="212"/>
      <c r="D90" s="213">
        <v>6283</v>
      </c>
      <c r="E90" s="215"/>
      <c r="F90" s="214">
        <v>963213</v>
      </c>
      <c r="H90" s="216">
        <f t="shared" si="0"/>
        <v>0</v>
      </c>
      <c r="I90" s="217">
        <f t="shared" si="0"/>
        <v>963</v>
      </c>
      <c r="L90" s="212"/>
      <c r="M90" s="213">
        <v>6250</v>
      </c>
      <c r="N90" s="215"/>
      <c r="O90" s="214">
        <v>307507144.52999997</v>
      </c>
      <c r="Q90" s="216">
        <f t="shared" si="1"/>
        <v>0</v>
      </c>
      <c r="R90" s="216">
        <f t="shared" si="1"/>
        <v>307507</v>
      </c>
    </row>
    <row r="91" spans="3:20" x14ac:dyDescent="0.2">
      <c r="C91" s="212"/>
      <c r="D91" s="213">
        <v>6285</v>
      </c>
      <c r="E91" s="215"/>
      <c r="F91" s="214">
        <v>2754543.84</v>
      </c>
      <c r="H91" s="216">
        <f t="shared" si="0"/>
        <v>0</v>
      </c>
      <c r="I91" s="217">
        <f t="shared" si="0"/>
        <v>2755</v>
      </c>
      <c r="J91" s="106">
        <f>I88+I90+I91+I92+I93</f>
        <v>24015</v>
      </c>
      <c r="L91" s="212"/>
      <c r="M91" s="213">
        <v>6283</v>
      </c>
      <c r="N91" s="215"/>
      <c r="O91" s="214">
        <v>16452752.970000001</v>
      </c>
      <c r="Q91" s="216">
        <f t="shared" si="1"/>
        <v>0</v>
      </c>
      <c r="R91" s="216">
        <f>ROUND(O91/1000,0)</f>
        <v>16453</v>
      </c>
    </row>
    <row r="92" spans="3:20" x14ac:dyDescent="0.2">
      <c r="C92" s="212"/>
      <c r="D92" s="213">
        <v>6286</v>
      </c>
      <c r="E92" s="215"/>
      <c r="F92" s="214">
        <v>3306300</v>
      </c>
      <c r="H92" s="216">
        <f t="shared" si="0"/>
        <v>0</v>
      </c>
      <c r="I92" s="217">
        <f>ROUND(F92/1000,0)</f>
        <v>3306</v>
      </c>
      <c r="L92" s="212"/>
      <c r="M92" s="213">
        <v>6285</v>
      </c>
      <c r="N92" s="215"/>
      <c r="O92" s="214">
        <v>1607142.84</v>
      </c>
      <c r="Q92" s="216">
        <f t="shared" si="1"/>
        <v>0</v>
      </c>
      <c r="R92" s="216">
        <f>ROUND(O92/1000,0)</f>
        <v>1607</v>
      </c>
    </row>
    <row r="93" spans="3:20" x14ac:dyDescent="0.2">
      <c r="C93" s="212"/>
      <c r="D93" s="213">
        <v>7011</v>
      </c>
      <c r="E93" s="214">
        <v>11056179736.18</v>
      </c>
      <c r="F93" s="215"/>
      <c r="H93" s="216">
        <f t="shared" si="0"/>
        <v>11056180</v>
      </c>
      <c r="I93" s="217">
        <f t="shared" si="0"/>
        <v>0</v>
      </c>
      <c r="L93" s="212"/>
      <c r="M93" s="213">
        <v>6286</v>
      </c>
      <c r="N93" s="215"/>
      <c r="O93" s="214">
        <v>10975300.16</v>
      </c>
      <c r="Q93" s="216">
        <f t="shared" si="1"/>
        <v>0</v>
      </c>
      <c r="R93" s="216">
        <f>ROUND(O93/1000,0)</f>
        <v>10975</v>
      </c>
      <c r="T93" s="220">
        <f>R89-Q101</f>
        <v>-63404</v>
      </c>
    </row>
    <row r="94" spans="3:20" x14ac:dyDescent="0.2">
      <c r="C94" s="212"/>
      <c r="D94" s="213">
        <v>7110</v>
      </c>
      <c r="E94" s="214">
        <v>28400294619.140003</v>
      </c>
      <c r="F94" s="215"/>
      <c r="H94" s="216">
        <f t="shared" si="0"/>
        <v>28400295</v>
      </c>
      <c r="I94" s="217">
        <f t="shared" si="0"/>
        <v>0</v>
      </c>
      <c r="L94" s="212"/>
      <c r="M94" s="213">
        <v>6287</v>
      </c>
      <c r="N94" s="215"/>
      <c r="O94" s="214">
        <v>190587.55</v>
      </c>
      <c r="Q94" s="216">
        <f t="shared" si="1"/>
        <v>0</v>
      </c>
      <c r="R94" s="216">
        <f>ROUND(O94/1000,0)-1</f>
        <v>190</v>
      </c>
    </row>
    <row r="95" spans="3:20" x14ac:dyDescent="0.2">
      <c r="C95" s="212"/>
      <c r="D95" s="213">
        <v>7211</v>
      </c>
      <c r="E95" s="214">
        <v>1424987064.2099998</v>
      </c>
      <c r="F95" s="215"/>
      <c r="H95" s="216">
        <f t="shared" si="0"/>
        <v>1424987</v>
      </c>
      <c r="I95" s="217">
        <f t="shared" si="0"/>
        <v>0</v>
      </c>
      <c r="L95" s="212"/>
      <c r="M95" s="213">
        <v>7011</v>
      </c>
      <c r="N95" s="214">
        <v>9356680154.5199986</v>
      </c>
      <c r="O95" s="215"/>
      <c r="Q95" s="216">
        <f t="shared" si="1"/>
        <v>9356680</v>
      </c>
      <c r="R95" s="216">
        <f t="shared" si="1"/>
        <v>0</v>
      </c>
      <c r="T95" s="220">
        <f>R88+R90+R91+R92+R93</f>
        <v>346211</v>
      </c>
    </row>
    <row r="96" spans="3:20" x14ac:dyDescent="0.2">
      <c r="C96" s="212"/>
      <c r="D96" s="213">
        <v>7212</v>
      </c>
      <c r="E96" s="214">
        <v>107053725.09</v>
      </c>
      <c r="F96" s="215"/>
      <c r="H96" s="216">
        <f t="shared" si="0"/>
        <v>107054</v>
      </c>
      <c r="I96" s="217">
        <f t="shared" si="0"/>
        <v>0</v>
      </c>
      <c r="L96" s="212"/>
      <c r="M96" s="213">
        <v>7110</v>
      </c>
      <c r="N96" s="214">
        <v>24634582047.539997</v>
      </c>
      <c r="O96" s="215"/>
      <c r="Q96" s="216">
        <f t="shared" si="1"/>
        <v>24634582</v>
      </c>
      <c r="R96" s="216">
        <f t="shared" si="1"/>
        <v>0</v>
      </c>
      <c r="T96" s="220">
        <f>Q100+Q102+Q103+Q104</f>
        <v>300451</v>
      </c>
    </row>
    <row r="97" spans="3:20" x14ac:dyDescent="0.2">
      <c r="C97" s="212"/>
      <c r="D97" s="213">
        <v>7310</v>
      </c>
      <c r="E97" s="214">
        <v>1580889.55</v>
      </c>
      <c r="F97" s="215"/>
      <c r="H97" s="216">
        <f t="shared" si="0"/>
        <v>1581</v>
      </c>
      <c r="I97" s="217">
        <f t="shared" si="0"/>
        <v>0</v>
      </c>
      <c r="L97" s="212"/>
      <c r="M97" s="213">
        <v>7211</v>
      </c>
      <c r="N97" s="214">
        <v>1214362937.54</v>
      </c>
      <c r="O97" s="215"/>
      <c r="Q97" s="216">
        <f t="shared" si="1"/>
        <v>1214363</v>
      </c>
      <c r="R97" s="216">
        <f t="shared" si="1"/>
        <v>0</v>
      </c>
      <c r="T97" s="220">
        <f>T95-T96</f>
        <v>45760</v>
      </c>
    </row>
    <row r="98" spans="3:20" x14ac:dyDescent="0.2">
      <c r="C98" s="212"/>
      <c r="D98" s="213">
        <v>7340</v>
      </c>
      <c r="E98" s="214">
        <v>58920881.170000002</v>
      </c>
      <c r="F98" s="215"/>
      <c r="H98" s="216">
        <f t="shared" si="0"/>
        <v>58921</v>
      </c>
      <c r="I98" s="217">
        <f t="shared" si="0"/>
        <v>0</v>
      </c>
      <c r="L98" s="212"/>
      <c r="M98" s="213">
        <v>7212</v>
      </c>
      <c r="N98" s="214">
        <v>319082921.16000003</v>
      </c>
      <c r="O98" s="215"/>
      <c r="Q98" s="216">
        <f t="shared" si="1"/>
        <v>319083</v>
      </c>
      <c r="R98" s="216">
        <f t="shared" si="1"/>
        <v>0</v>
      </c>
    </row>
    <row r="99" spans="3:20" x14ac:dyDescent="0.2">
      <c r="C99" s="212"/>
      <c r="D99" s="213">
        <v>7410</v>
      </c>
      <c r="E99" s="214">
        <v>61763334.390000001</v>
      </c>
      <c r="F99" s="215"/>
      <c r="H99" s="216">
        <f t="shared" si="0"/>
        <v>61763</v>
      </c>
      <c r="I99" s="217">
        <f t="shared" si="0"/>
        <v>0</v>
      </c>
      <c r="L99" s="212"/>
      <c r="M99" s="213">
        <v>7310</v>
      </c>
      <c r="N99" s="214">
        <v>25649376.149999999</v>
      </c>
      <c r="O99" s="215"/>
      <c r="Q99" s="216">
        <f t="shared" si="1"/>
        <v>25649</v>
      </c>
      <c r="R99" s="216">
        <f t="shared" si="1"/>
        <v>0</v>
      </c>
    </row>
    <row r="100" spans="3:20" x14ac:dyDescent="0.2">
      <c r="C100" s="212"/>
      <c r="D100" s="213">
        <v>7430</v>
      </c>
      <c r="E100" s="214">
        <v>2161204554.6199999</v>
      </c>
      <c r="F100" s="215"/>
      <c r="H100" s="216">
        <f t="shared" si="0"/>
        <v>2161205</v>
      </c>
      <c r="I100" s="217">
        <f t="shared" si="0"/>
        <v>0</v>
      </c>
      <c r="J100" s="218">
        <f>I89-H100</f>
        <v>1165352</v>
      </c>
      <c r="K100" s="218"/>
      <c r="L100" s="212"/>
      <c r="M100" s="213">
        <v>7340</v>
      </c>
      <c r="N100" s="214">
        <v>50485482.979999997</v>
      </c>
      <c r="O100" s="215"/>
      <c r="Q100" s="216">
        <f t="shared" si="1"/>
        <v>50485</v>
      </c>
      <c r="R100" s="216">
        <f t="shared" si="1"/>
        <v>0</v>
      </c>
    </row>
    <row r="101" spans="3:20" x14ac:dyDescent="0.2">
      <c r="C101" s="212"/>
      <c r="D101" s="213">
        <v>7473</v>
      </c>
      <c r="E101" s="214">
        <v>1926117.46</v>
      </c>
      <c r="F101" s="215"/>
      <c r="H101" s="216">
        <f t="shared" si="0"/>
        <v>1926</v>
      </c>
      <c r="I101" s="217">
        <f t="shared" si="0"/>
        <v>0</v>
      </c>
      <c r="L101" s="212"/>
      <c r="M101" s="213">
        <v>7410</v>
      </c>
      <c r="N101" s="214">
        <v>70570428.849999994</v>
      </c>
      <c r="O101" s="215"/>
      <c r="Q101" s="216">
        <f t="shared" si="1"/>
        <v>70570</v>
      </c>
      <c r="R101" s="216">
        <f t="shared" si="1"/>
        <v>0</v>
      </c>
    </row>
    <row r="102" spans="3:20" x14ac:dyDescent="0.2">
      <c r="C102" s="212"/>
      <c r="D102" s="213">
        <v>7476</v>
      </c>
      <c r="E102" s="214">
        <v>19413470.879999999</v>
      </c>
      <c r="F102" s="215"/>
      <c r="H102" s="216">
        <f t="shared" si="0"/>
        <v>19413</v>
      </c>
      <c r="I102" s="217">
        <f t="shared" si="0"/>
        <v>0</v>
      </c>
      <c r="J102" s="218">
        <f>H99+H102+H103+H101</f>
        <v>13378979</v>
      </c>
      <c r="L102" s="212"/>
      <c r="M102" s="213">
        <v>7430</v>
      </c>
      <c r="N102" s="214">
        <v>235403404.09</v>
      </c>
      <c r="O102" s="215"/>
      <c r="Q102" s="216">
        <f t="shared" si="1"/>
        <v>235403</v>
      </c>
      <c r="R102" s="216">
        <f t="shared" si="1"/>
        <v>0</v>
      </c>
    </row>
    <row r="103" spans="3:20" x14ac:dyDescent="0.2">
      <c r="C103" s="212"/>
      <c r="D103" s="213">
        <v>7710</v>
      </c>
      <c r="E103" s="214">
        <v>13295876670.25</v>
      </c>
      <c r="F103" s="215"/>
      <c r="H103" s="216">
        <f t="shared" si="0"/>
        <v>13295877</v>
      </c>
      <c r="I103" s="217">
        <f t="shared" si="0"/>
        <v>0</v>
      </c>
      <c r="L103" s="212"/>
      <c r="M103" s="213">
        <v>7440</v>
      </c>
      <c r="N103" s="221">
        <v>-1359100</v>
      </c>
      <c r="O103" s="215"/>
      <c r="Q103" s="216">
        <f t="shared" si="1"/>
        <v>-1359</v>
      </c>
      <c r="R103" s="216">
        <f t="shared" si="1"/>
        <v>0</v>
      </c>
    </row>
    <row r="104" spans="3:20" x14ac:dyDescent="0.2">
      <c r="C104" s="222"/>
      <c r="D104" s="209" t="s">
        <v>185</v>
      </c>
      <c r="E104" s="223">
        <v>84958065465.830002</v>
      </c>
      <c r="F104" s="223">
        <v>84958065465.830002</v>
      </c>
      <c r="H104" s="224">
        <f>SUM(H93:H103)</f>
        <v>56589202</v>
      </c>
      <c r="I104" s="224">
        <f>SUM(I85:I103)</f>
        <v>84958066</v>
      </c>
      <c r="L104" s="212"/>
      <c r="M104" s="213">
        <v>7473</v>
      </c>
      <c r="N104" s="214">
        <v>15921619.01</v>
      </c>
      <c r="O104" s="215"/>
      <c r="Q104" s="216">
        <f t="shared" si="1"/>
        <v>15922</v>
      </c>
      <c r="R104" s="216">
        <f t="shared" si="1"/>
        <v>0</v>
      </c>
    </row>
    <row r="105" spans="3:20" x14ac:dyDescent="0.2">
      <c r="C105" s="222"/>
      <c r="D105" s="209" t="s">
        <v>186</v>
      </c>
      <c r="E105" s="210"/>
      <c r="F105" s="210"/>
      <c r="H105" s="224"/>
      <c r="I105" s="224"/>
      <c r="L105" s="212"/>
      <c r="M105" s="213">
        <v>7476</v>
      </c>
      <c r="N105" s="214">
        <v>32579082.289999999</v>
      </c>
      <c r="O105" s="215"/>
      <c r="Q105" s="216">
        <f t="shared" si="1"/>
        <v>32579</v>
      </c>
      <c r="R105" s="216">
        <f t="shared" si="1"/>
        <v>0</v>
      </c>
    </row>
    <row r="106" spans="3:20" x14ac:dyDescent="0.2">
      <c r="C106" s="225"/>
      <c r="D106" s="226"/>
      <c r="E106" s="211"/>
      <c r="F106" s="211"/>
      <c r="H106" s="224"/>
      <c r="I106" s="224"/>
      <c r="L106" s="212"/>
      <c r="M106" s="213">
        <v>7710</v>
      </c>
      <c r="N106" s="214">
        <v>12591347472.820002</v>
      </c>
      <c r="O106" s="215"/>
      <c r="Q106" s="216">
        <f t="shared" si="1"/>
        <v>12591347</v>
      </c>
      <c r="R106" s="216">
        <f t="shared" si="1"/>
        <v>0</v>
      </c>
    </row>
    <row r="107" spans="3:20" x14ac:dyDescent="0.2">
      <c r="C107" s="225"/>
      <c r="D107" s="226"/>
      <c r="E107" s="211"/>
      <c r="F107" s="211"/>
      <c r="H107" s="211"/>
      <c r="I107" s="211"/>
      <c r="L107" s="222"/>
      <c r="M107" s="209" t="s">
        <v>185</v>
      </c>
      <c r="N107" s="223">
        <v>72076388055.389999</v>
      </c>
      <c r="O107" s="223">
        <v>72076388055.389999</v>
      </c>
      <c r="Q107" s="216"/>
      <c r="R107" s="216"/>
    </row>
    <row r="108" spans="3:20" x14ac:dyDescent="0.2">
      <c r="L108" s="222"/>
      <c r="M108" s="209" t="s">
        <v>186</v>
      </c>
      <c r="N108" s="210"/>
      <c r="O108" s="210"/>
      <c r="Q108" s="224">
        <f>SUM(Q92:Q106)</f>
        <v>48545304</v>
      </c>
      <c r="R108" s="224">
        <f>SUM(R85:R104)</f>
        <v>72076387</v>
      </c>
    </row>
    <row r="109" spans="3:20" x14ac:dyDescent="0.2">
      <c r="I109" s="227">
        <f>I104-H104</f>
        <v>28368864</v>
      </c>
      <c r="J109" s="218">
        <f>I109-H85</f>
        <v>0</v>
      </c>
      <c r="Q109" s="211"/>
      <c r="R109" s="224">
        <f>R108-Q108</f>
        <v>23531083</v>
      </c>
    </row>
    <row r="110" spans="3:20" x14ac:dyDescent="0.2">
      <c r="R110" s="128" t="b">
        <f>R109=Q85</f>
        <v>1</v>
      </c>
    </row>
    <row r="111" spans="3:20" x14ac:dyDescent="0.2">
      <c r="I111" s="202" t="b">
        <f>I109=H85</f>
        <v>1</v>
      </c>
    </row>
    <row r="112" spans="3:20" x14ac:dyDescent="0.2">
      <c r="R112" s="220" t="b">
        <f>R109=I57</f>
        <v>1</v>
      </c>
    </row>
    <row r="113" spans="9:19" x14ac:dyDescent="0.2">
      <c r="I113" s="202" t="b">
        <f>I109=H57</f>
        <v>1</v>
      </c>
    </row>
    <row r="116" spans="9:19" x14ac:dyDescent="0.2">
      <c r="L116" s="163"/>
      <c r="M116" s="163"/>
      <c r="N116" s="163"/>
      <c r="O116" s="163"/>
      <c r="P116" s="163"/>
      <c r="S116" s="202"/>
    </row>
    <row r="117" spans="9:19" x14ac:dyDescent="0.2">
      <c r="L117" s="163"/>
      <c r="M117" s="163"/>
      <c r="N117" s="163"/>
      <c r="O117" s="163"/>
      <c r="P117" s="163"/>
      <c r="S117" s="202"/>
    </row>
    <row r="118" spans="9:19" x14ac:dyDescent="0.2">
      <c r="L118" s="163"/>
      <c r="M118" s="163"/>
      <c r="N118" s="163"/>
      <c r="O118" s="163"/>
      <c r="P118" s="163"/>
      <c r="S118" s="202"/>
    </row>
    <row r="119" spans="9:19" x14ac:dyDescent="0.2">
      <c r="Q119" s="196"/>
      <c r="R119" s="201"/>
    </row>
    <row r="120" spans="9:19" x14ac:dyDescent="0.2">
      <c r="Q120" s="196"/>
      <c r="R120" s="201"/>
    </row>
  </sheetData>
  <mergeCells count="52">
    <mergeCell ref="A65:F65"/>
    <mergeCell ref="A66:F66"/>
    <mergeCell ref="G69:H69"/>
    <mergeCell ref="G71:H71"/>
    <mergeCell ref="A59:F59"/>
    <mergeCell ref="A60:F60"/>
    <mergeCell ref="A61:F61"/>
    <mergeCell ref="A62:F62"/>
    <mergeCell ref="A63:F63"/>
    <mergeCell ref="A64:F64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30:F30"/>
    <mergeCell ref="A31:F31"/>
    <mergeCell ref="A32:F32"/>
    <mergeCell ref="A33:F33"/>
    <mergeCell ref="J33:K34"/>
    <mergeCell ref="A34:F34"/>
    <mergeCell ref="A23:F23"/>
    <mergeCell ref="A24:F24"/>
    <mergeCell ref="A25:F25"/>
    <mergeCell ref="A26:F26"/>
    <mergeCell ref="A27:F27"/>
    <mergeCell ref="A29:F29"/>
    <mergeCell ref="A7:G7"/>
    <mergeCell ref="A8:G8"/>
    <mergeCell ref="A17:I17"/>
    <mergeCell ref="A18:I18"/>
    <mergeCell ref="A21:F21"/>
    <mergeCell ref="A22:F22"/>
  </mergeCells>
  <hyperlinks>
    <hyperlink ref="A1" r:id="rId1" display="Замечания и пожелания принимаются по адресу http://www.balans.kz/viewtopic.php?p=310994#310994"/>
    <hyperlink ref="A2" r:id="rId2" display="mailto:admin@balans.kz"/>
    <hyperlink ref="A3" r:id="rId3" display="Омаров Асаин Муратбаевич (Compas)"/>
    <hyperlink ref="A5" r:id="rId4"/>
    <hyperlink ref="A4" r:id="rId5"/>
    <hyperlink ref="A4:B4" r:id="rId6" display="Руководитель раздела:  Локтионова Ирина Владимировна (Kenga)"/>
  </hyperlinks>
  <pageMargins left="0.78740157480314965" right="0" top="0" bottom="0" header="0.31496062992125984" footer="0.31496062992125984"/>
  <pageSetup paperSize="9" scale="69" orientation="portrait" r:id="rId7"/>
  <rowBreaks count="1" manualBreakCount="1">
    <brk id="74" max="8" man="1"/>
  </rowBreaks>
  <colBreaks count="1" manualBreakCount="1">
    <brk id="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</vt:lpstr>
      <vt:lpstr>ОПИУ</vt:lpstr>
      <vt:lpstr>'баланс '!Область_печати</vt:lpstr>
      <vt:lpstr>ОПИУ!Область_печати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2015-02-02T09:21:57Z</dcterms:created>
  <dcterms:modified xsi:type="dcterms:W3CDTF">2015-02-02T09:25:12Z</dcterms:modified>
</cp:coreProperties>
</file>