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E:\Мои докумен\Мои документы\My Documents\Светлана\2017\Финансовая отчетность\2 квартал 2017 года\биржа\"/>
    </mc:Choice>
  </mc:AlternateContent>
  <bookViews>
    <workbookView xWindow="0" yWindow="0" windowWidth="28800" windowHeight="11835" activeTab="3"/>
  </bookViews>
  <sheets>
    <sheet name="ОФП" sheetId="1" r:id="rId1"/>
    <sheet name="ОСД" sheetId="2" r:id="rId2"/>
    <sheet name="ОИК" sheetId="4" r:id="rId3"/>
    <sheet name="ДДС" sheetId="3" r:id="rId4"/>
  </sheets>
  <externalReferences>
    <externalReference r:id="rId5"/>
  </externalReferences>
  <definedNames>
    <definedName name="_xlnm._FilterDatabase" localSheetId="3" hidden="1">ДДС!#REF!</definedName>
    <definedName name="_xlnm._FilterDatabase" localSheetId="2" hidden="1">ОИК!#REF!</definedName>
    <definedName name="_xlnm._FilterDatabase" localSheetId="1" hidden="1">ОСД!$B$7:$E$22</definedName>
    <definedName name="AS2DocOpenMode" hidden="1">"AS2DocumentEdit"</definedName>
    <definedName name="AS2HasNoAutoHeaderFooter" hidden="1">" "</definedName>
    <definedName name="wrn.Aging._.and._.Trend._.Analysis." hidden="1">{#N/A,#N/A,FALSE,"Aging Summary";#N/A,#N/A,FALSE,"Ratio Analysis";#N/A,#N/A,FALSE,"Test 120 Day Accts";#N/A,#N/A,FALSE,"Tickmarks"}</definedName>
    <definedName name="_xlnm.Print_Area" localSheetId="3">ДДС!$A$1:$G$45</definedName>
    <definedName name="_xlnm.Print_Area" localSheetId="2">ОИК!$A$1:$G$25</definedName>
    <definedName name="_xlnm.Print_Area" localSheetId="1">ОСД!$A$1:$G$26</definedName>
    <definedName name="_xlnm.Print_Area" localSheetId="0">ОФП!$A$1:$G$47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3" l="1"/>
  <c r="D19" i="3"/>
  <c r="D14" i="3"/>
  <c r="D37" i="3"/>
  <c r="E21" i="4"/>
  <c r="G21" i="4" s="1"/>
  <c r="E17" i="4"/>
  <c r="E9" i="4"/>
  <c r="D9" i="4"/>
  <c r="D15" i="4" s="1"/>
  <c r="D17" i="4" s="1"/>
  <c r="D23" i="4" s="1"/>
  <c r="G9" i="4" l="1"/>
  <c r="G17" i="4"/>
  <c r="E34" i="3" l="1"/>
  <c r="D34" i="3"/>
  <c r="E28" i="3"/>
  <c r="D28" i="3"/>
  <c r="E14" i="3"/>
  <c r="E19" i="2"/>
  <c r="D19" i="2"/>
  <c r="E17" i="2"/>
  <c r="D17" i="2"/>
  <c r="E16" i="2"/>
  <c r="D16" i="2"/>
  <c r="E15" i="2"/>
  <c r="D15" i="2"/>
  <c r="E14" i="2"/>
  <c r="D14" i="2"/>
  <c r="E13" i="2"/>
  <c r="D13" i="2"/>
  <c r="E12" i="2"/>
  <c r="D12" i="2"/>
  <c r="E10" i="2"/>
  <c r="D10" i="2"/>
  <c r="E9" i="2"/>
  <c r="E11" i="2" s="1"/>
  <c r="D9" i="2"/>
  <c r="D11" i="2" s="1"/>
  <c r="E42" i="1"/>
  <c r="D41" i="1"/>
  <c r="D40" i="1"/>
  <c r="D39" i="1"/>
  <c r="D38" i="1"/>
  <c r="E35" i="1"/>
  <c r="D33" i="1"/>
  <c r="D32" i="1"/>
  <c r="D31" i="1"/>
  <c r="E29" i="1"/>
  <c r="D28" i="1"/>
  <c r="D27" i="1"/>
  <c r="D29" i="1" s="1"/>
  <c r="E23" i="1"/>
  <c r="D22" i="1"/>
  <c r="D20" i="1"/>
  <c r="D19" i="1"/>
  <c r="D18" i="1"/>
  <c r="D23" i="1" s="1"/>
  <c r="E16" i="1"/>
  <c r="E24" i="1" s="1"/>
  <c r="D15" i="1"/>
  <c r="D14" i="1"/>
  <c r="D13" i="1"/>
  <c r="D12" i="1"/>
  <c r="D11" i="1"/>
  <c r="D16" i="1" s="1"/>
  <c r="D35" i="3" l="1"/>
  <c r="D38" i="3" s="1"/>
  <c r="E35" i="3"/>
  <c r="E38" i="3" s="1"/>
  <c r="E18" i="2"/>
  <c r="E20" i="2" s="1"/>
  <c r="E12" i="4" s="1"/>
  <c r="D18" i="2"/>
  <c r="D20" i="2" s="1"/>
  <c r="E20" i="4" s="1"/>
  <c r="D24" i="1"/>
  <c r="D35" i="1"/>
  <c r="E43" i="1"/>
  <c r="E44" i="1" s="1"/>
  <c r="D42" i="1"/>
  <c r="D45" i="1"/>
  <c r="E45" i="1"/>
  <c r="G20" i="4" l="1"/>
  <c r="E23" i="4"/>
  <c r="G23" i="4" s="1"/>
  <c r="G12" i="4"/>
  <c r="E15" i="4"/>
  <c r="G15" i="4" s="1"/>
  <c r="E22" i="2"/>
  <c r="D22" i="2"/>
  <c r="D43" i="1"/>
  <c r="D44" i="1" s="1"/>
</calcChain>
</file>

<file path=xl/sharedStrings.xml><?xml version="1.0" encoding="utf-8"?>
<sst xmlns="http://schemas.openxmlformats.org/spreadsheetml/2006/main" count="103" uniqueCount="93">
  <si>
    <t>АО Каспий Нефть</t>
  </si>
  <si>
    <t>примечание</t>
  </si>
  <si>
    <t>на 30.06.2017г.</t>
  </si>
  <si>
    <t>на 31.12.2016г.</t>
  </si>
  <si>
    <t>Активы</t>
  </si>
  <si>
    <t>Долгосрочные активы</t>
  </si>
  <si>
    <t>Основные средства</t>
  </si>
  <si>
    <t>Нематериальные активы</t>
  </si>
  <si>
    <t xml:space="preserve">Незавершенное строительство </t>
  </si>
  <si>
    <t>Прочие долгосрочные активы</t>
  </si>
  <si>
    <t>Прочие долгосрочные финансовые активы</t>
  </si>
  <si>
    <t>Текущие активы</t>
  </si>
  <si>
    <t>Товарно-материальные запасы</t>
  </si>
  <si>
    <t>Торговая  дебиторская задолженность</t>
  </si>
  <si>
    <t>Прочие краткосрочные активы</t>
  </si>
  <si>
    <t>Прочие краткосрочные  финансовые активы</t>
  </si>
  <si>
    <t>-</t>
  </si>
  <si>
    <t>Денежные средства и их эквиваленты</t>
  </si>
  <si>
    <t>Итого активы</t>
  </si>
  <si>
    <t>Собственный капитал и обязательства</t>
  </si>
  <si>
    <t>Собственный капитал</t>
  </si>
  <si>
    <t>Акционерный  капитал</t>
  </si>
  <si>
    <t>Нераспределенная прибыль</t>
  </si>
  <si>
    <t>Долгосрочные обязательства</t>
  </si>
  <si>
    <t>Обязательство по отсроченному подоходному налогу</t>
  </si>
  <si>
    <t>Обязательство по ликвидации  и восстановлению месторождения</t>
  </si>
  <si>
    <t>Прочие долгосрочные финансовые обязательства</t>
  </si>
  <si>
    <t>Текущие обязательства</t>
  </si>
  <si>
    <t>Торговая  кредиторская задолженность</t>
  </si>
  <si>
    <t>Налог на прибыль к уплате</t>
  </si>
  <si>
    <t>Прочие налоги к уплате</t>
  </si>
  <si>
    <t>Прочая кредиторская задолженность и начисленные обязательства</t>
  </si>
  <si>
    <t>Итого обязательства</t>
  </si>
  <si>
    <t>Итого собственный  капитал и обязательства</t>
  </si>
  <si>
    <t>Балансовая стоимость 1 простой акции, тенге</t>
  </si>
  <si>
    <t>Выручка</t>
  </si>
  <si>
    <t>Себестоимость</t>
  </si>
  <si>
    <t>Валовая прибыль</t>
  </si>
  <si>
    <t>Расходы по реализации</t>
  </si>
  <si>
    <t>Общие и административные расходы</t>
  </si>
  <si>
    <t>Финансовые доходы</t>
  </si>
  <si>
    <t>Финансовые расходы</t>
  </si>
  <si>
    <t>Доход/убыток от курсовой разницы, нетто</t>
  </si>
  <si>
    <t>Прочие прибыли и убытки</t>
  </si>
  <si>
    <t>Прибыль до налогообложения</t>
  </si>
  <si>
    <t>Расходы по налогу на прибыль</t>
  </si>
  <si>
    <t>Прибыль и общий совокупный доход за период</t>
  </si>
  <si>
    <t>Прибыль на акцию</t>
  </si>
  <si>
    <t>Базовая прибыль на акцию( в тыс.тенге за акцию)</t>
  </si>
  <si>
    <t>за отчетный период</t>
  </si>
  <si>
    <t>за предыдущий период</t>
  </si>
  <si>
    <t>ОПЕРАЦИОННАЯ ДЕЯТЕЛЬНОСТЬ:</t>
  </si>
  <si>
    <t>Средства, полученные от клиентов</t>
  </si>
  <si>
    <t xml:space="preserve">Платежи поставщикам и работникам </t>
  </si>
  <si>
    <t>Денежные средства ,полученные от операционной деятельности</t>
  </si>
  <si>
    <t>Проценты полученные</t>
  </si>
  <si>
    <t>Налог на прибыль, уплаченный</t>
  </si>
  <si>
    <t>Отчисления в бюджет</t>
  </si>
  <si>
    <t>Чистые денежные средства, полученные от операционной деятельности</t>
  </si>
  <si>
    <t>ИНВЕСТИЦИОННАЯ ДЕЯТЕЛЬНОСТЬ:</t>
  </si>
  <si>
    <t>Поступления от выбытия основных средств</t>
  </si>
  <si>
    <t>Приобретение основных средств,нма и платежи по незавершенному строительству</t>
  </si>
  <si>
    <t xml:space="preserve">Депозит </t>
  </si>
  <si>
    <t xml:space="preserve">Депозит на ликвидацию и восстановление месторождений </t>
  </si>
  <si>
    <t>Чистые денежные средства, использованные в инвестиционной деятельности</t>
  </si>
  <si>
    <t>ФИНАНСОВАЯ ДЕЯТЕЛЬНОСТЬ</t>
  </si>
  <si>
    <t>Дивиденды выплаченные</t>
  </si>
  <si>
    <t>Возврат краткосрочного беспроцентного займа</t>
  </si>
  <si>
    <t>Выдача краткосрочного беспроцентного займа</t>
  </si>
  <si>
    <t>Чистые денежные средства, использованные в финансовой деятельности</t>
  </si>
  <si>
    <t>Чистое уменьшение  денежных средств и их эквивалентов</t>
  </si>
  <si>
    <t>Влияние изменения курса иностранной валюты на денежные средства и их эквиваленты</t>
  </si>
  <si>
    <t>Денежные средства и их эквиваленты на началопериода</t>
  </si>
  <si>
    <t>Денежные средства и их эквиваленты на конец периода</t>
  </si>
  <si>
    <t>Прим.</t>
  </si>
  <si>
    <t>Акционерный капитал</t>
  </si>
  <si>
    <t xml:space="preserve">Нераспределенная прибыль </t>
  </si>
  <si>
    <t xml:space="preserve">На 1 января 2016 года </t>
  </si>
  <si>
    <t xml:space="preserve">Прибыль и общий совокупный доход за период </t>
  </si>
  <si>
    <t>Дивиденды объявленные</t>
  </si>
  <si>
    <t xml:space="preserve">На 30 июня 2016 года </t>
  </si>
  <si>
    <t xml:space="preserve">На 1 января 2017 года </t>
  </si>
  <si>
    <t xml:space="preserve">На 30 июня   2017 года </t>
  </si>
  <si>
    <t>Отчет о финансовом положении по состоянию на 30.06.2017 года</t>
  </si>
  <si>
    <t>Отчет о совокупном доходе по состоянию на 30.06.2017 года</t>
  </si>
  <si>
    <t xml:space="preserve"> тыс.тенге</t>
  </si>
  <si>
    <t xml:space="preserve">тыс. тенге </t>
  </si>
  <si>
    <t xml:space="preserve"> 1 полугодие  2016г.</t>
  </si>
  <si>
    <t xml:space="preserve"> 1  полугодие   2017г.</t>
  </si>
  <si>
    <t>Итого</t>
  </si>
  <si>
    <t>Отчет об изменениях в капитале по состоянию на 30 июня 2017 года</t>
  </si>
  <si>
    <t>тыс.тенге</t>
  </si>
  <si>
    <t>Отчет о движении денежных средств по состоянию на 30.06.2017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</si>
</sst>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_р_._-;\-* #,##0_р_._-;_-* &quot;-&quot;??_р_._-;_-@_-"/>
    <numFmt numFmtId="165" formatCode="#,##0.00,&quot;тенге&quot;"/>
    <numFmt numFmtId="166" formatCode="#,##0.00&quot;тенге&quot;"/>
    <numFmt numFmtId="167" formatCode="d/mmmm/yyyy&quot; год&quot;\ ddd"/>
    <numFmt numFmtId="168" formatCode="&quot;Инв.№&quot;#,##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sz val="10"/>
      <name val="Arial Cyr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hadow/>
      <sz val="11"/>
      <color indexed="6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Arial Cyr"/>
    </font>
    <font>
      <i/>
      <shadow/>
      <sz val="11"/>
      <color theme="1"/>
      <name val="Times New Roman"/>
      <family val="1"/>
      <charset val="204"/>
    </font>
    <font>
      <b/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1" xfId="0" applyFont="1" applyFill="1" applyBorder="1"/>
    <xf numFmtId="49" fontId="2" fillId="0" borderId="1" xfId="0" applyNumberFormat="1" applyFont="1" applyFill="1" applyBorder="1" applyAlignment="1">
      <alignment horizontal="center" vertical="center"/>
    </xf>
    <xf numFmtId="0" fontId="2" fillId="0" borderId="7" xfId="0" applyFont="1" applyFill="1" applyBorder="1"/>
    <xf numFmtId="0" fontId="2" fillId="0" borderId="4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/>
    <xf numFmtId="164" fontId="2" fillId="0" borderId="0" xfId="0" applyNumberFormat="1" applyFont="1" applyFill="1" applyBorder="1" applyAlignment="1">
      <alignment wrapText="1"/>
    </xf>
    <xf numFmtId="0" fontId="0" fillId="0" borderId="1" xfId="0" applyFill="1" applyBorder="1"/>
    <xf numFmtId="49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/>
    <xf numFmtId="164" fontId="1" fillId="0" borderId="7" xfId="1" applyNumberFormat="1" applyFont="1" applyFill="1" applyBorder="1" applyAlignment="1">
      <alignment horizontal="center" vertical="center"/>
    </xf>
    <xf numFmtId="164" fontId="1" fillId="0" borderId="4" xfId="1" applyNumberFormat="1" applyFont="1" applyFill="1" applyBorder="1" applyAlignment="1">
      <alignment horizontal="center" vertical="center"/>
    </xf>
    <xf numFmtId="164" fontId="0" fillId="0" borderId="0" xfId="1" applyNumberFormat="1" applyFont="1" applyFill="1" applyBorder="1" applyAlignment="1">
      <alignment horizontal="center" vertical="center"/>
    </xf>
    <xf numFmtId="164" fontId="0" fillId="0" borderId="0" xfId="1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vertical="center"/>
    </xf>
    <xf numFmtId="43" fontId="2" fillId="0" borderId="1" xfId="1" applyFont="1" applyFill="1" applyBorder="1"/>
    <xf numFmtId="49" fontId="2" fillId="0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/>
    <xf numFmtId="164" fontId="2" fillId="0" borderId="7" xfId="1" applyNumberFormat="1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 wrapText="1"/>
    </xf>
    <xf numFmtId="164" fontId="0" fillId="0" borderId="7" xfId="1" applyNumberFormat="1" applyFont="1" applyFill="1" applyBorder="1" applyAlignment="1">
      <alignment horizontal="center" vertical="center"/>
    </xf>
    <xf numFmtId="164" fontId="0" fillId="0" borderId="4" xfId="1" applyNumberFormat="1" applyFont="1" applyFill="1" applyBorder="1" applyAlignment="1">
      <alignment horizontal="center" vertical="center"/>
    </xf>
    <xf numFmtId="164" fontId="0" fillId="0" borderId="7" xfId="0" applyNumberFormat="1" applyFill="1" applyBorder="1"/>
    <xf numFmtId="164" fontId="2" fillId="0" borderId="1" xfId="0" applyNumberFormat="1" applyFont="1" applyFill="1" applyBorder="1"/>
    <xf numFmtId="164" fontId="2" fillId="0" borderId="1" xfId="1" applyNumberFormat="1" applyFont="1" applyFill="1" applyBorder="1" applyAlignment="1">
      <alignment horizontal="center"/>
    </xf>
    <xf numFmtId="164" fontId="0" fillId="0" borderId="0" xfId="0" applyNumberFormat="1" applyFill="1"/>
    <xf numFmtId="164" fontId="2" fillId="0" borderId="1" xfId="0" applyNumberFormat="1" applyFont="1" applyFill="1" applyBorder="1" applyAlignment="1">
      <alignment vertical="center"/>
    </xf>
    <xf numFmtId="164" fontId="0" fillId="0" borderId="7" xfId="0" applyNumberFormat="1" applyFill="1" applyBorder="1" applyAlignment="1">
      <alignment vertical="center"/>
    </xf>
    <xf numFmtId="164" fontId="0" fillId="0" borderId="4" xfId="0" applyNumberFormat="1" applyFill="1" applyBorder="1" applyAlignment="1">
      <alignment vertical="center"/>
    </xf>
    <xf numFmtId="43" fontId="0" fillId="0" borderId="0" xfId="0" applyNumberFormat="1" applyFill="1"/>
    <xf numFmtId="0" fontId="0" fillId="0" borderId="1" xfId="0" applyFill="1" applyBorder="1" applyAlignment="1">
      <alignment wrapText="1"/>
    </xf>
    <xf numFmtId="164" fontId="4" fillId="0" borderId="1" xfId="1" applyNumberFormat="1" applyFont="1" applyFill="1" applyBorder="1" applyAlignment="1">
      <alignment vertical="center"/>
    </xf>
    <xf numFmtId="164" fontId="4" fillId="0" borderId="7" xfId="1" applyNumberFormat="1" applyFont="1" applyFill="1" applyBorder="1" applyAlignment="1">
      <alignment vertical="center"/>
    </xf>
    <xf numFmtId="164" fontId="4" fillId="0" borderId="4" xfId="1" applyNumberFormat="1" applyFont="1" applyFill="1" applyBorder="1" applyAlignment="1">
      <alignment vertical="center"/>
    </xf>
    <xf numFmtId="164" fontId="2" fillId="0" borderId="7" xfId="0" applyNumberFormat="1" applyFont="1" applyFill="1" applyBorder="1"/>
    <xf numFmtId="164" fontId="2" fillId="0" borderId="4" xfId="0" applyNumberFormat="1" applyFont="1" applyFill="1" applyBorder="1"/>
    <xf numFmtId="164" fontId="2" fillId="0" borderId="7" xfId="1" applyNumberFormat="1" applyFont="1" applyFill="1" applyBorder="1"/>
    <xf numFmtId="164" fontId="2" fillId="0" borderId="4" xfId="1" applyNumberFormat="1" applyFont="1" applyFill="1" applyBorder="1"/>
    <xf numFmtId="164" fontId="2" fillId="0" borderId="0" xfId="1" applyNumberFormat="1" applyFont="1" applyFill="1" applyBorder="1"/>
    <xf numFmtId="164" fontId="2" fillId="0" borderId="0" xfId="1" applyNumberFormat="1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43" fontId="0" fillId="0" borderId="0" xfId="0" applyNumberFormat="1" applyFill="1" applyBorder="1"/>
    <xf numFmtId="43" fontId="0" fillId="0" borderId="0" xfId="0" applyNumberFormat="1" applyFill="1" applyBorder="1" applyAlignment="1">
      <alignment wrapText="1"/>
    </xf>
    <xf numFmtId="43" fontId="0" fillId="0" borderId="0" xfId="0" applyNumberFormat="1" applyFill="1" applyAlignment="1">
      <alignment wrapText="1"/>
    </xf>
    <xf numFmtId="164" fontId="0" fillId="0" borderId="0" xfId="1" applyNumberFormat="1" applyFont="1" applyFill="1"/>
    <xf numFmtId="164" fontId="1" fillId="0" borderId="1" xfId="1" applyNumberFormat="1" applyFont="1" applyFill="1" applyBorder="1"/>
    <xf numFmtId="164" fontId="0" fillId="0" borderId="7" xfId="1" applyNumberFormat="1" applyFont="1" applyFill="1" applyBorder="1"/>
    <xf numFmtId="164" fontId="0" fillId="0" borderId="4" xfId="1" applyNumberFormat="1" applyFont="1" applyFill="1" applyBorder="1"/>
    <xf numFmtId="164" fontId="0" fillId="0" borderId="0" xfId="1" applyNumberFormat="1" applyFont="1" applyFill="1" applyBorder="1"/>
    <xf numFmtId="164" fontId="0" fillId="0" borderId="0" xfId="1" applyNumberFormat="1" applyFont="1" applyFill="1" applyBorder="1" applyAlignment="1"/>
    <xf numFmtId="165" fontId="0" fillId="0" borderId="0" xfId="1" applyNumberFormat="1" applyFont="1" applyFill="1" applyBorder="1"/>
    <xf numFmtId="166" fontId="0" fillId="0" borderId="0" xfId="1" applyNumberFormat="1" applyFont="1" applyFill="1" applyBorder="1"/>
    <xf numFmtId="164" fontId="0" fillId="0" borderId="0" xfId="1" applyNumberFormat="1" applyFont="1" applyFill="1" applyBorder="1" applyAlignment="1">
      <alignment vertical="top" wrapText="1"/>
    </xf>
    <xf numFmtId="0" fontId="0" fillId="0" borderId="0" xfId="0" applyFont="1" applyFill="1"/>
    <xf numFmtId="0" fontId="0" fillId="0" borderId="1" xfId="0" applyFont="1" applyFill="1" applyBorder="1"/>
    <xf numFmtId="49" fontId="0" fillId="0" borderId="1" xfId="0" applyNumberFormat="1" applyFont="1" applyFill="1" applyBorder="1" applyAlignment="1">
      <alignment horizontal="center" vertical="center"/>
    </xf>
    <xf numFmtId="164" fontId="1" fillId="0" borderId="7" xfId="1" applyNumberFormat="1" applyFont="1" applyFill="1" applyBorder="1"/>
    <xf numFmtId="164" fontId="1" fillId="0" borderId="4" xfId="1" applyNumberFormat="1" applyFont="1" applyFill="1" applyBorder="1"/>
    <xf numFmtId="164" fontId="1" fillId="0" borderId="0" xfId="1" applyNumberFormat="1" applyFont="1" applyFill="1" applyBorder="1"/>
    <xf numFmtId="164" fontId="1" fillId="0" borderId="0" xfId="1" applyNumberFormat="1" applyFont="1" applyFill="1" applyBorder="1" applyAlignment="1"/>
    <xf numFmtId="164" fontId="0" fillId="0" borderId="0" xfId="0" applyNumberFormat="1" applyFont="1" applyFill="1"/>
    <xf numFmtId="0" fontId="0" fillId="0" borderId="0" xfId="0" applyFont="1"/>
    <xf numFmtId="0" fontId="0" fillId="0" borderId="7" xfId="0" applyFill="1" applyBorder="1"/>
    <xf numFmtId="0" fontId="0" fillId="0" borderId="4" xfId="0" applyFill="1" applyBorder="1"/>
    <xf numFmtId="0" fontId="0" fillId="0" borderId="0" xfId="0" applyFill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5" fillId="0" borderId="0" xfId="0" applyFont="1" applyFill="1" applyAlignment="1">
      <alignment horizontal="justify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164" fontId="7" fillId="0" borderId="0" xfId="1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164" fontId="9" fillId="0" borderId="0" xfId="1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7" fillId="0" borderId="0" xfId="1" applyNumberFormat="1" applyFont="1" applyFill="1" applyBorder="1" applyAlignment="1">
      <alignment horizontal="center" vertical="center" wrapText="1"/>
    </xf>
    <xf numFmtId="164" fontId="10" fillId="0" borderId="0" xfId="1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Alignment="1">
      <alignment horizontal="center" vertical="center" wrapText="1"/>
    </xf>
    <xf numFmtId="164" fontId="7" fillId="0" borderId="0" xfId="1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164" fontId="5" fillId="0" borderId="12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4" fontId="5" fillId="0" borderId="0" xfId="1" applyNumberFormat="1" applyFont="1" applyFill="1" applyAlignment="1">
      <alignment horizontal="center" vertical="center" wrapText="1"/>
    </xf>
    <xf numFmtId="164" fontId="7" fillId="0" borderId="0" xfId="1" applyNumberFormat="1" applyFont="1" applyFill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5" fillId="0" borderId="12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justify" vertical="center"/>
    </xf>
    <xf numFmtId="0" fontId="12" fillId="0" borderId="0" xfId="0" applyFont="1" applyFill="1" applyAlignment="1">
      <alignment horizontal="justify" vertical="center"/>
    </xf>
    <xf numFmtId="164" fontId="0" fillId="0" borderId="0" xfId="0" applyNumberFormat="1" applyFill="1" applyAlignment="1">
      <alignment wrapText="1"/>
    </xf>
    <xf numFmtId="0" fontId="13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64" fontId="5" fillId="0" borderId="0" xfId="1" applyNumberFormat="1" applyFont="1" applyFill="1" applyAlignment="1">
      <alignment horizontal="right" vertical="center"/>
    </xf>
    <xf numFmtId="0" fontId="7" fillId="0" borderId="12" xfId="0" applyFont="1" applyFill="1" applyBorder="1" applyAlignment="1">
      <alignment vertical="center" wrapText="1"/>
    </xf>
    <xf numFmtId="164" fontId="5" fillId="0" borderId="12" xfId="1" applyNumberFormat="1" applyFont="1" applyFill="1" applyBorder="1" applyAlignment="1">
      <alignment horizontal="right" vertical="center"/>
    </xf>
    <xf numFmtId="164" fontId="7" fillId="0" borderId="12" xfId="1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64" fontId="7" fillId="0" borderId="0" xfId="1" applyNumberFormat="1" applyFont="1" applyFill="1" applyAlignment="1">
      <alignment horizontal="right" vertical="center"/>
    </xf>
    <xf numFmtId="0" fontId="5" fillId="0" borderId="13" xfId="0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right" vertical="center"/>
    </xf>
    <xf numFmtId="14" fontId="0" fillId="0" borderId="0" xfId="0" applyNumberFormat="1" applyFill="1"/>
    <xf numFmtId="167" fontId="0" fillId="0" borderId="0" xfId="0" applyNumberFormat="1" applyFill="1"/>
    <xf numFmtId="168" fontId="0" fillId="0" borderId="0" xfId="0" applyNumberFormat="1" applyFill="1"/>
    <xf numFmtId="0" fontId="15" fillId="0" borderId="0" xfId="0" applyFont="1" applyFill="1"/>
    <xf numFmtId="43" fontId="2" fillId="0" borderId="2" xfId="1" applyFont="1" applyFill="1" applyBorder="1" applyAlignment="1">
      <alignment horizontal="center" vertical="center" wrapText="1"/>
    </xf>
    <xf numFmtId="43" fontId="2" fillId="0" borderId="5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vertical="center"/>
    </xf>
    <xf numFmtId="0" fontId="17" fillId="0" borderId="0" xfId="0" applyFont="1" applyFill="1"/>
    <xf numFmtId="0" fontId="15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/&#1052;&#1086;&#1080;%20&#1076;&#1086;&#1082;&#1091;&#1084;&#1077;&#1085;&#1090;&#1099;/My%20Documents/&#1057;&#1074;&#1077;&#1090;&#1083;&#1072;&#1085;&#1072;/2017/&#1060;&#1080;&#1085;&#1072;&#1085;&#1089;&#1086;&#1074;&#1072;&#1103;%20&#1086;&#1090;&#1095;&#1077;&#1090;&#1085;&#1086;&#1089;&#1090;&#1100;/2%20&#1082;&#1074;&#1072;&#1088;&#1090;&#1072;&#1083;%202017%20&#1075;&#1086;&#1076;&#1072;/&#1060;&#1080;&#1085;&#1072;&#1085;&#1089;&#1086;&#1074;&#1072;&#1103;%20&#1086;&#1090;&#1095;&#1077;&#1090;&#1085;&#1086;&#1089;&#1090;&#1100;%20%20&#1040;&#1054;%20&#1050;&#1072;&#1089;&#1087;&#1080;&#1081;%20&#1085;&#1077;&#1092;&#1090;&#1100;%20%201&#1087;&#1086;&#1083;&#1091;&#1075;&#1086;&#1076;&#1080;&#1077;%202017&#1075;.%20-%2018.07.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Т"/>
      <sheetName val="ТТ-2017"/>
      <sheetName val="оборотка"/>
      <sheetName val="формы по мсфо"/>
      <sheetName val="раскрытия (делойт)"/>
      <sheetName val="вознаграж.упр.персоналу"/>
      <sheetName val="себестоимость"/>
      <sheetName val="реализ."/>
      <sheetName val="администр."/>
      <sheetName val="финансы"/>
      <sheetName val="прочее"/>
      <sheetName val="риски"/>
      <sheetName val="%дохода"/>
      <sheetName val="Лист3"/>
    </sheetNames>
    <sheetDataSet>
      <sheetData sheetId="0"/>
      <sheetData sheetId="1"/>
      <sheetData sheetId="2">
        <row r="11">
          <cell r="L11">
            <v>2120187</v>
          </cell>
        </row>
        <row r="23">
          <cell r="L23">
            <v>7010759</v>
          </cell>
        </row>
        <row r="26">
          <cell r="L26">
            <v>20804</v>
          </cell>
        </row>
        <row r="30">
          <cell r="L30">
            <v>0</v>
          </cell>
        </row>
        <row r="31">
          <cell r="L31">
            <v>1222018</v>
          </cell>
        </row>
        <row r="40">
          <cell r="L40">
            <v>388599</v>
          </cell>
        </row>
        <row r="45">
          <cell r="L45">
            <v>1516542</v>
          </cell>
        </row>
        <row r="57">
          <cell r="L57">
            <v>209915</v>
          </cell>
        </row>
        <row r="60">
          <cell r="L60">
            <v>40749</v>
          </cell>
        </row>
        <row r="61">
          <cell r="L61">
            <v>1286</v>
          </cell>
        </row>
        <row r="63">
          <cell r="L63">
            <v>25844722</v>
          </cell>
        </row>
        <row r="74">
          <cell r="L74">
            <v>1854731</v>
          </cell>
        </row>
        <row r="79">
          <cell r="L79">
            <v>5273</v>
          </cell>
        </row>
        <row r="85">
          <cell r="L85">
            <v>90735</v>
          </cell>
        </row>
        <row r="86">
          <cell r="L86">
            <v>1026083</v>
          </cell>
        </row>
        <row r="89">
          <cell r="L89">
            <v>47900</v>
          </cell>
        </row>
        <row r="92">
          <cell r="M92">
            <v>5288590</v>
          </cell>
        </row>
        <row r="93">
          <cell r="M93">
            <v>2487546</v>
          </cell>
        </row>
        <row r="101">
          <cell r="M101">
            <v>22683</v>
          </cell>
        </row>
        <row r="107">
          <cell r="M107">
            <v>644992</v>
          </cell>
        </row>
        <row r="110">
          <cell r="M110">
            <v>130834</v>
          </cell>
        </row>
        <row r="111">
          <cell r="M111">
            <v>123208</v>
          </cell>
        </row>
        <row r="115">
          <cell r="M115">
            <v>82224</v>
          </cell>
        </row>
        <row r="118">
          <cell r="M118">
            <v>1509033</v>
          </cell>
        </row>
        <row r="122">
          <cell r="M122">
            <v>100000</v>
          </cell>
        </row>
        <row r="125">
          <cell r="M125">
            <v>31910020</v>
          </cell>
        </row>
        <row r="219">
          <cell r="H219">
            <v>39353</v>
          </cell>
        </row>
        <row r="235">
          <cell r="H235">
            <v>34154881</v>
          </cell>
        </row>
        <row r="236">
          <cell r="H236">
            <v>16323</v>
          </cell>
        </row>
        <row r="243">
          <cell r="G243">
            <v>6380717</v>
          </cell>
        </row>
        <row r="244">
          <cell r="G244">
            <v>9855070</v>
          </cell>
        </row>
        <row r="245">
          <cell r="G245">
            <v>698346</v>
          </cell>
        </row>
        <row r="246">
          <cell r="G246">
            <v>-24611</v>
          </cell>
        </row>
        <row r="247">
          <cell r="G247">
            <v>3296</v>
          </cell>
        </row>
        <row r="248">
          <cell r="G248">
            <v>55745</v>
          </cell>
        </row>
        <row r="254">
          <cell r="G254">
            <v>6519097</v>
          </cell>
        </row>
        <row r="263">
          <cell r="H263">
            <v>-122420</v>
          </cell>
        </row>
        <row r="264">
          <cell r="H264">
            <v>-18035</v>
          </cell>
        </row>
        <row r="269">
          <cell r="H269">
            <v>40019382</v>
          </cell>
        </row>
        <row r="270">
          <cell r="H270">
            <v>25352</v>
          </cell>
        </row>
        <row r="276">
          <cell r="G276">
            <v>7149279</v>
          </cell>
        </row>
        <row r="277">
          <cell r="G277">
            <v>12203923</v>
          </cell>
        </row>
        <row r="278">
          <cell r="G278">
            <v>759327</v>
          </cell>
        </row>
        <row r="279">
          <cell r="G279">
            <v>22013</v>
          </cell>
        </row>
        <row r="280">
          <cell r="G280">
            <v>61407</v>
          </cell>
        </row>
        <row r="285">
          <cell r="G285">
            <v>5464182</v>
          </cell>
        </row>
        <row r="294">
          <cell r="H294">
            <v>-145694</v>
          </cell>
        </row>
        <row r="295">
          <cell r="H295">
            <v>-524887</v>
          </cell>
        </row>
        <row r="307">
          <cell r="D307">
            <v>27304549</v>
          </cell>
        </row>
        <row r="318">
          <cell r="D318">
            <v>100000</v>
          </cell>
        </row>
        <row r="319">
          <cell r="D319">
            <v>14946423</v>
          </cell>
        </row>
        <row r="335">
          <cell r="D335">
            <v>9108551</v>
          </cell>
        </row>
        <row r="366">
          <cell r="F366">
            <v>2487546</v>
          </cell>
        </row>
        <row r="468">
          <cell r="H468">
            <v>1064206</v>
          </cell>
          <cell r="I468">
            <v>524516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6"/>
  <sheetViews>
    <sheetView zoomScaleNormal="100" workbookViewId="0">
      <selection activeCell="I12" sqref="I12"/>
    </sheetView>
  </sheetViews>
  <sheetFormatPr defaultRowHeight="12.75" x14ac:dyDescent="0.2"/>
  <cols>
    <col min="1" max="1" width="9.140625" style="1"/>
    <col min="2" max="2" width="53.7109375" style="1" bestFit="1" customWidth="1"/>
    <col min="3" max="3" width="9.140625" style="1" customWidth="1"/>
    <col min="4" max="4" width="21.42578125" style="1" customWidth="1"/>
    <col min="5" max="5" width="21.140625" style="1" customWidth="1"/>
    <col min="6" max="6" width="21.5703125" style="1" customWidth="1"/>
    <col min="7" max="7" width="15" style="1" customWidth="1"/>
    <col min="8" max="8" width="20.5703125" style="3" customWidth="1"/>
    <col min="9" max="9" width="19.85546875" style="1" customWidth="1"/>
    <col min="10" max="10" width="9.140625" style="1"/>
  </cols>
  <sheetData>
    <row r="3" spans="1:10" x14ac:dyDescent="0.2">
      <c r="B3" s="2" t="s">
        <v>0</v>
      </c>
    </row>
    <row r="5" spans="1:10" x14ac:dyDescent="0.2">
      <c r="B5" s="4" t="s">
        <v>83</v>
      </c>
    </row>
    <row r="6" spans="1:10" x14ac:dyDescent="0.2">
      <c r="E6" s="141" t="s">
        <v>86</v>
      </c>
    </row>
    <row r="7" spans="1:10" x14ac:dyDescent="0.2">
      <c r="B7" s="5"/>
      <c r="C7" s="6" t="s">
        <v>1</v>
      </c>
      <c r="D7" s="7" t="s">
        <v>2</v>
      </c>
      <c r="E7" s="8" t="s">
        <v>3</v>
      </c>
      <c r="F7" s="9"/>
      <c r="G7" s="10"/>
      <c r="H7" s="10"/>
      <c r="I7" s="2"/>
    </row>
    <row r="8" spans="1:10" x14ac:dyDescent="0.2">
      <c r="B8" s="5"/>
      <c r="C8" s="11"/>
      <c r="D8" s="7"/>
      <c r="E8" s="12"/>
      <c r="F8" s="9"/>
      <c r="G8" s="10"/>
      <c r="H8" s="10"/>
      <c r="I8" s="2"/>
    </row>
    <row r="9" spans="1:10" s="19" customFormat="1" x14ac:dyDescent="0.2">
      <c r="A9" s="2"/>
      <c r="B9" s="13" t="s">
        <v>4</v>
      </c>
      <c r="C9" s="14"/>
      <c r="D9" s="13"/>
      <c r="E9" s="15"/>
      <c r="F9" s="16"/>
      <c r="G9" s="17"/>
      <c r="H9" s="18"/>
      <c r="I9" s="2"/>
      <c r="J9" s="2"/>
    </row>
    <row r="10" spans="1:10" s="19" customFormat="1" x14ac:dyDescent="0.2">
      <c r="A10" s="2"/>
      <c r="B10" s="13" t="s">
        <v>5</v>
      </c>
      <c r="C10" s="14"/>
      <c r="D10" s="13"/>
      <c r="E10" s="15"/>
      <c r="F10" s="16"/>
      <c r="G10" s="17"/>
      <c r="H10" s="20"/>
      <c r="I10" s="20"/>
      <c r="J10" s="2"/>
    </row>
    <row r="11" spans="1:10" x14ac:dyDescent="0.2">
      <c r="B11" s="21" t="s">
        <v>6</v>
      </c>
      <c r="C11" s="22"/>
      <c r="D11" s="23">
        <f>[1]оборотка!L63+[1]оборотка!L74+1</f>
        <v>27699454</v>
      </c>
      <c r="E11" s="24">
        <v>24723198</v>
      </c>
      <c r="F11" s="25"/>
      <c r="G11" s="26"/>
      <c r="H11" s="27"/>
    </row>
    <row r="12" spans="1:10" x14ac:dyDescent="0.2">
      <c r="B12" s="21" t="s">
        <v>7</v>
      </c>
      <c r="C12" s="22"/>
      <c r="D12" s="23">
        <f>[1]оборотка!L79</f>
        <v>5273</v>
      </c>
      <c r="E12" s="24">
        <v>5652</v>
      </c>
      <c r="F12" s="25"/>
      <c r="G12" s="26"/>
      <c r="H12" s="27"/>
    </row>
    <row r="13" spans="1:10" x14ac:dyDescent="0.2">
      <c r="B13" s="21" t="s">
        <v>8</v>
      </c>
      <c r="C13" s="22"/>
      <c r="D13" s="28">
        <f>[1]оборотка!L86+[1]оборотка!L89</f>
        <v>1073983</v>
      </c>
      <c r="E13" s="24">
        <v>1117018</v>
      </c>
      <c r="F13" s="25"/>
      <c r="G13" s="26"/>
      <c r="H13" s="27"/>
    </row>
    <row r="14" spans="1:10" x14ac:dyDescent="0.2">
      <c r="B14" s="21" t="s">
        <v>9</v>
      </c>
      <c r="C14" s="22"/>
      <c r="D14" s="28">
        <f>[1]оборотка!L61+[1]оборотка!L85+[1]оборотка!H219</f>
        <v>131374</v>
      </c>
      <c r="E14" s="24">
        <v>110981</v>
      </c>
      <c r="F14" s="25"/>
      <c r="G14" s="26"/>
      <c r="H14" s="27"/>
    </row>
    <row r="15" spans="1:10" x14ac:dyDescent="0.2">
      <c r="B15" s="21" t="s">
        <v>10</v>
      </c>
      <c r="C15" s="22"/>
      <c r="D15" s="23">
        <f>[1]оборотка!L57+[1]оборотка!L60</f>
        <v>250664</v>
      </c>
      <c r="E15" s="24">
        <v>244892</v>
      </c>
      <c r="F15" s="25"/>
      <c r="G15" s="26"/>
      <c r="H15" s="27"/>
    </row>
    <row r="16" spans="1:10" x14ac:dyDescent="0.2">
      <c r="B16" s="29"/>
      <c r="C16" s="30"/>
      <c r="D16" s="31">
        <f>SUM(D11:D15)</f>
        <v>29160748</v>
      </c>
      <c r="E16" s="32">
        <f>SUM(E11:E15)</f>
        <v>26201741</v>
      </c>
      <c r="F16" s="33"/>
      <c r="G16" s="34"/>
      <c r="H16" s="35"/>
    </row>
    <row r="17" spans="1:10" x14ac:dyDescent="0.2">
      <c r="B17" s="13" t="s">
        <v>11</v>
      </c>
      <c r="C17" s="22"/>
      <c r="D17" s="23"/>
      <c r="E17" s="36"/>
      <c r="F17" s="37"/>
      <c r="G17" s="26"/>
      <c r="H17" s="27"/>
    </row>
    <row r="18" spans="1:10" x14ac:dyDescent="0.2">
      <c r="B18" s="21" t="s">
        <v>12</v>
      </c>
      <c r="C18" s="22"/>
      <c r="D18" s="23">
        <f>[1]оборотка!L31</f>
        <v>1222018</v>
      </c>
      <c r="E18" s="24">
        <v>1427127</v>
      </c>
      <c r="F18" s="25"/>
      <c r="G18" s="26"/>
      <c r="H18" s="27"/>
    </row>
    <row r="19" spans="1:10" x14ac:dyDescent="0.2">
      <c r="B19" s="21" t="s">
        <v>13</v>
      </c>
      <c r="C19" s="22"/>
      <c r="D19" s="23">
        <f>[1]оборотка!L23</f>
        <v>7010759</v>
      </c>
      <c r="E19" s="24">
        <v>5610743</v>
      </c>
      <c r="F19" s="25"/>
      <c r="G19" s="26"/>
      <c r="H19" s="27"/>
    </row>
    <row r="20" spans="1:10" x14ac:dyDescent="0.2">
      <c r="B20" s="21" t="s">
        <v>14</v>
      </c>
      <c r="C20" s="22"/>
      <c r="D20" s="23">
        <f>[1]оборотка!L26+[1]оборотка!L30+[1]оборотка!L40+[1]оборотка!L45-[1]оборотка!H219</f>
        <v>1886592</v>
      </c>
      <c r="E20" s="24">
        <v>2395030</v>
      </c>
      <c r="F20" s="25"/>
      <c r="G20" s="26"/>
      <c r="H20" s="27"/>
    </row>
    <row r="21" spans="1:10" x14ac:dyDescent="0.2">
      <c r="B21" s="21" t="s">
        <v>15</v>
      </c>
      <c r="C21" s="22"/>
      <c r="D21" s="38" t="s">
        <v>16</v>
      </c>
      <c r="E21" s="24">
        <v>0</v>
      </c>
      <c r="F21" s="25"/>
      <c r="G21" s="26"/>
      <c r="H21" s="27"/>
    </row>
    <row r="22" spans="1:10" x14ac:dyDescent="0.2">
      <c r="B22" s="21" t="s">
        <v>17</v>
      </c>
      <c r="C22" s="22"/>
      <c r="D22" s="23">
        <f>[1]оборотка!L11+1</f>
        <v>2120188</v>
      </c>
      <c r="E22" s="24">
        <v>4796055</v>
      </c>
      <c r="F22" s="25"/>
      <c r="G22" s="26"/>
      <c r="H22" s="27"/>
    </row>
    <row r="23" spans="1:10" x14ac:dyDescent="0.2">
      <c r="B23" s="21"/>
      <c r="C23" s="22"/>
      <c r="D23" s="32">
        <f>SUM(D18:D22)</f>
        <v>12239557</v>
      </c>
      <c r="E23" s="32">
        <f>SUM(E18:E22)</f>
        <v>14228955</v>
      </c>
      <c r="F23" s="33"/>
      <c r="G23" s="34"/>
      <c r="H23" s="35"/>
    </row>
    <row r="24" spans="1:10" s="19" customFormat="1" x14ac:dyDescent="0.2">
      <c r="A24" s="2"/>
      <c r="B24" s="13" t="s">
        <v>18</v>
      </c>
      <c r="C24" s="14"/>
      <c r="D24" s="39">
        <f>D23+D16</f>
        <v>41400305</v>
      </c>
      <c r="E24" s="32">
        <f>E16+E23</f>
        <v>40430696</v>
      </c>
      <c r="F24" s="33"/>
      <c r="G24" s="34"/>
      <c r="H24" s="35"/>
      <c r="I24" s="2"/>
      <c r="J24" s="2"/>
    </row>
    <row r="25" spans="1:10" x14ac:dyDescent="0.2">
      <c r="B25" s="13" t="s">
        <v>19</v>
      </c>
      <c r="C25" s="22"/>
      <c r="D25" s="23"/>
      <c r="E25" s="36"/>
      <c r="F25" s="37"/>
      <c r="G25" s="26"/>
      <c r="H25" s="27"/>
    </row>
    <row r="26" spans="1:10" x14ac:dyDescent="0.2">
      <c r="B26" s="13" t="s">
        <v>20</v>
      </c>
      <c r="C26" s="22"/>
      <c r="D26" s="23"/>
      <c r="E26" s="36"/>
      <c r="F26" s="37"/>
      <c r="G26" s="26"/>
      <c r="H26" s="27"/>
    </row>
    <row r="27" spans="1:10" x14ac:dyDescent="0.2">
      <c r="B27" s="21" t="s">
        <v>21</v>
      </c>
      <c r="C27" s="22"/>
      <c r="D27" s="23">
        <f>[1]оборотка!M122</f>
        <v>100000</v>
      </c>
      <c r="E27" s="24">
        <v>100000</v>
      </c>
      <c r="F27" s="25"/>
      <c r="G27" s="26"/>
      <c r="H27" s="27"/>
    </row>
    <row r="28" spans="1:10" x14ac:dyDescent="0.2">
      <c r="B28" s="21" t="s">
        <v>22</v>
      </c>
      <c r="C28" s="22"/>
      <c r="D28" s="23">
        <f>[1]оборотка!M125</f>
        <v>31910020</v>
      </c>
      <c r="E28" s="24">
        <v>27304549</v>
      </c>
      <c r="F28" s="25"/>
      <c r="G28" s="26"/>
      <c r="H28" s="27"/>
    </row>
    <row r="29" spans="1:10" x14ac:dyDescent="0.2">
      <c r="B29" s="13"/>
      <c r="C29" s="22"/>
      <c r="D29" s="40">
        <f>SUM(D26:D28)</f>
        <v>32010020</v>
      </c>
      <c r="E29" s="32">
        <f>SUM(E27:E28)</f>
        <v>27404549</v>
      </c>
      <c r="F29" s="33"/>
      <c r="G29" s="34"/>
      <c r="H29" s="35"/>
      <c r="I29" s="41"/>
    </row>
    <row r="30" spans="1:10" x14ac:dyDescent="0.2">
      <c r="B30" s="13" t="s">
        <v>23</v>
      </c>
      <c r="C30" s="22"/>
      <c r="D30" s="23"/>
      <c r="E30" s="36"/>
      <c r="F30" s="37"/>
      <c r="G30" s="26"/>
      <c r="H30" s="27"/>
    </row>
    <row r="31" spans="1:10" x14ac:dyDescent="0.2">
      <c r="B31" s="21" t="s">
        <v>24</v>
      </c>
      <c r="C31" s="22"/>
      <c r="D31" s="23">
        <f>[1]оборотка!M118</f>
        <v>1509033</v>
      </c>
      <c r="E31" s="24">
        <v>1906796</v>
      </c>
      <c r="F31" s="25"/>
      <c r="G31" s="26"/>
      <c r="H31" s="27"/>
    </row>
    <row r="32" spans="1:10" x14ac:dyDescent="0.2">
      <c r="B32" s="21" t="s">
        <v>25</v>
      </c>
      <c r="C32" s="22"/>
      <c r="D32" s="23">
        <f>[1]оборотка!H468</f>
        <v>1064206</v>
      </c>
      <c r="E32" s="24">
        <v>928337</v>
      </c>
      <c r="F32" s="25"/>
      <c r="G32" s="26"/>
      <c r="H32" s="27"/>
    </row>
    <row r="33" spans="1:10" x14ac:dyDescent="0.2">
      <c r="B33" s="21" t="s">
        <v>26</v>
      </c>
      <c r="C33" s="22"/>
      <c r="D33" s="28">
        <f>[1]оборотка!I468</f>
        <v>524516</v>
      </c>
      <c r="E33" s="24">
        <v>586796</v>
      </c>
      <c r="F33" s="25"/>
      <c r="G33" s="26"/>
      <c r="H33" s="27"/>
    </row>
    <row r="34" spans="1:10" x14ac:dyDescent="0.2">
      <c r="B34" s="21"/>
      <c r="C34" s="22"/>
      <c r="D34" s="28"/>
      <c r="E34" s="36"/>
      <c r="F34" s="37"/>
      <c r="G34" s="26"/>
      <c r="H34" s="27"/>
    </row>
    <row r="35" spans="1:10" x14ac:dyDescent="0.2">
      <c r="B35" s="21"/>
      <c r="C35" s="22"/>
      <c r="D35" s="42">
        <f>SUM(D31:D34)</f>
        <v>3097755</v>
      </c>
      <c r="E35" s="32">
        <f>SUM(E31:E34)</f>
        <v>3421929</v>
      </c>
      <c r="F35" s="33"/>
      <c r="G35" s="34"/>
      <c r="H35" s="35"/>
    </row>
    <row r="36" spans="1:10" x14ac:dyDescent="0.2">
      <c r="B36" s="13" t="s">
        <v>27</v>
      </c>
      <c r="C36" s="22"/>
      <c r="D36" s="28"/>
      <c r="E36" s="36"/>
      <c r="F36" s="37"/>
      <c r="G36" s="26"/>
      <c r="H36" s="27"/>
    </row>
    <row r="37" spans="1:10" x14ac:dyDescent="0.2">
      <c r="B37" s="21"/>
      <c r="C37" s="22"/>
      <c r="D37" s="28"/>
      <c r="E37" s="36"/>
      <c r="F37" s="37"/>
      <c r="G37" s="26"/>
      <c r="H37" s="27"/>
    </row>
    <row r="38" spans="1:10" x14ac:dyDescent="0.2">
      <c r="B38" s="21" t="s">
        <v>28</v>
      </c>
      <c r="C38" s="22"/>
      <c r="D38" s="28">
        <f>[1]оборотка!M107</f>
        <v>644992</v>
      </c>
      <c r="E38" s="43">
        <v>1053053</v>
      </c>
      <c r="F38" s="44"/>
      <c r="G38" s="26"/>
      <c r="H38" s="27"/>
      <c r="I38" s="45"/>
    </row>
    <row r="39" spans="1:10" x14ac:dyDescent="0.2">
      <c r="B39" s="21" t="s">
        <v>29</v>
      </c>
      <c r="C39" s="22"/>
      <c r="D39" s="28">
        <f>[1]оборотка!F366</f>
        <v>2487546</v>
      </c>
      <c r="E39" s="43">
        <v>6014442</v>
      </c>
      <c r="F39" s="44"/>
      <c r="G39" s="26"/>
      <c r="H39" s="27"/>
    </row>
    <row r="40" spans="1:10" x14ac:dyDescent="0.2">
      <c r="B40" s="21" t="s">
        <v>30</v>
      </c>
      <c r="C40" s="22"/>
      <c r="D40" s="28">
        <f>[1]оборотка!M92-[1]оборотка!M93</f>
        <v>2801044</v>
      </c>
      <c r="E40" s="43">
        <v>1961053</v>
      </c>
      <c r="F40" s="44"/>
      <c r="G40" s="26"/>
      <c r="H40" s="27"/>
    </row>
    <row r="41" spans="1:10" ht="25.5" x14ac:dyDescent="0.2">
      <c r="B41" s="46" t="s">
        <v>31</v>
      </c>
      <c r="C41" s="22"/>
      <c r="D41" s="28">
        <f>[1]оборотка!M101+[1]оборотка!M111+[1]оборотка!M110+[1]оборотка!M115-1</f>
        <v>358948</v>
      </c>
      <c r="E41" s="43">
        <v>575670</v>
      </c>
      <c r="F41" s="44"/>
      <c r="G41" s="26"/>
      <c r="H41" s="27"/>
      <c r="I41" s="45"/>
    </row>
    <row r="42" spans="1:10" x14ac:dyDescent="0.2">
      <c r="B42" s="21"/>
      <c r="C42" s="22"/>
      <c r="D42" s="47">
        <f>SUM(D38:D41)</f>
        <v>6292530</v>
      </c>
      <c r="E42" s="48">
        <f>SUM(E38:E41)</f>
        <v>9604218</v>
      </c>
      <c r="F42" s="49"/>
      <c r="G42" s="26"/>
      <c r="H42" s="27"/>
    </row>
    <row r="43" spans="1:10" s="19" customFormat="1" x14ac:dyDescent="0.2">
      <c r="A43" s="2"/>
      <c r="B43" s="13" t="s">
        <v>32</v>
      </c>
      <c r="C43" s="14"/>
      <c r="D43" s="39">
        <f>D35+D42</f>
        <v>9390285</v>
      </c>
      <c r="E43" s="50">
        <f>E35+E42</f>
        <v>13026147</v>
      </c>
      <c r="F43" s="51"/>
      <c r="G43" s="34"/>
      <c r="H43" s="35"/>
      <c r="I43" s="2"/>
      <c r="J43" s="2"/>
    </row>
    <row r="44" spans="1:10" x14ac:dyDescent="0.2">
      <c r="B44" s="13" t="s">
        <v>33</v>
      </c>
      <c r="C44" s="22"/>
      <c r="D44" s="31">
        <f>D29+D43</f>
        <v>41400305</v>
      </c>
      <c r="E44" s="52">
        <f>E29+E43</f>
        <v>40430696</v>
      </c>
      <c r="F44" s="53"/>
      <c r="G44" s="34"/>
      <c r="H44" s="35"/>
      <c r="I44" s="41"/>
    </row>
    <row r="45" spans="1:10" x14ac:dyDescent="0.2">
      <c r="B45" s="13" t="s">
        <v>34</v>
      </c>
      <c r="C45" s="13"/>
      <c r="D45" s="31">
        <f>((D29-D12)/10000)*1000</f>
        <v>3200474.7</v>
      </c>
      <c r="E45" s="52">
        <f>((E29-E12)/10000)*1000</f>
        <v>2739889.7</v>
      </c>
      <c r="F45" s="53"/>
      <c r="G45" s="54"/>
      <c r="H45" s="55"/>
    </row>
    <row r="46" spans="1:10" x14ac:dyDescent="0.2">
      <c r="B46" s="56"/>
      <c r="C46" s="56"/>
      <c r="D46" s="56"/>
      <c r="E46" s="56"/>
      <c r="F46" s="56"/>
      <c r="G46" s="56"/>
      <c r="H46" s="57"/>
    </row>
    <row r="47" spans="1:10" x14ac:dyDescent="0.2">
      <c r="B47" s="56"/>
      <c r="C47" s="56"/>
      <c r="D47" s="58"/>
      <c r="E47" s="58"/>
      <c r="F47" s="58"/>
      <c r="G47" s="58"/>
      <c r="H47" s="59"/>
    </row>
    <row r="49" spans="5:8" s="1" customFormat="1" x14ac:dyDescent="0.2">
      <c r="E49" s="138"/>
      <c r="F49" s="139"/>
      <c r="H49" s="3"/>
    </row>
    <row r="50" spans="5:8" s="1" customFormat="1" x14ac:dyDescent="0.2">
      <c r="F50" s="139"/>
      <c r="H50" s="3"/>
    </row>
    <row r="51" spans="5:8" s="1" customFormat="1" x14ac:dyDescent="0.2">
      <c r="F51" s="139"/>
      <c r="H51" s="3"/>
    </row>
    <row r="52" spans="5:8" s="1" customFormat="1" x14ac:dyDescent="0.2">
      <c r="F52" s="139"/>
      <c r="H52" s="3"/>
    </row>
    <row r="53" spans="5:8" s="1" customFormat="1" x14ac:dyDescent="0.2">
      <c r="F53" s="139"/>
      <c r="H53" s="3"/>
    </row>
    <row r="54" spans="5:8" s="1" customFormat="1" x14ac:dyDescent="0.2">
      <c r="F54" s="139"/>
      <c r="H54" s="3"/>
    </row>
    <row r="56" spans="5:8" s="1" customFormat="1" x14ac:dyDescent="0.2">
      <c r="F56" s="140"/>
      <c r="H56" s="3"/>
    </row>
  </sheetData>
  <mergeCells count="7">
    <mergeCell ref="H7:H8"/>
    <mergeCell ref="B7:B8"/>
    <mergeCell ref="C7:C8"/>
    <mergeCell ref="D7:D8"/>
    <mergeCell ref="E7:E8"/>
    <mergeCell ref="F7:F8"/>
    <mergeCell ref="G7:G8"/>
  </mergeCells>
  <pageMargins left="0" right="0" top="0" bottom="0" header="0.31496062992125984" footer="0.31496062992125984"/>
  <pageSetup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3"/>
  <sheetViews>
    <sheetView zoomScaleNormal="100" workbookViewId="0">
      <selection activeCell="B27" sqref="B27"/>
    </sheetView>
  </sheetViews>
  <sheetFormatPr defaultRowHeight="12.75" x14ac:dyDescent="0.2"/>
  <cols>
    <col min="1" max="1" width="9.140625" style="1"/>
    <col min="2" max="2" width="53.7109375" style="1" bestFit="1" customWidth="1"/>
    <col min="3" max="3" width="9" style="1" customWidth="1"/>
    <col min="4" max="4" width="21.42578125" style="1" customWidth="1"/>
    <col min="5" max="5" width="16" style="1" customWidth="1"/>
    <col min="6" max="6" width="21.5703125" style="1" customWidth="1"/>
    <col min="7" max="7" width="15" style="1" customWidth="1"/>
    <col min="8" max="8" width="20.5703125" style="3" customWidth="1"/>
    <col min="9" max="9" width="19.85546875" style="1" customWidth="1"/>
    <col min="10" max="10" width="9.140625" style="1"/>
  </cols>
  <sheetData>
    <row r="3" spans="2:9" x14ac:dyDescent="0.2">
      <c r="B3" s="2" t="s">
        <v>0</v>
      </c>
    </row>
    <row r="4" spans="2:9" x14ac:dyDescent="0.2">
      <c r="D4" s="45"/>
      <c r="E4" s="45"/>
      <c r="F4" s="45"/>
      <c r="G4" s="45"/>
      <c r="H4" s="60"/>
    </row>
    <row r="5" spans="2:9" s="1" customFormat="1" x14ac:dyDescent="0.2">
      <c r="B5" s="4" t="s">
        <v>84</v>
      </c>
      <c r="D5" s="61"/>
      <c r="E5" s="61"/>
      <c r="F5" s="61"/>
      <c r="H5" s="3"/>
    </row>
    <row r="6" spans="2:9" x14ac:dyDescent="0.2">
      <c r="E6" s="141" t="s">
        <v>85</v>
      </c>
    </row>
    <row r="7" spans="2:9" s="1" customFormat="1" x14ac:dyDescent="0.2">
      <c r="B7" s="5"/>
      <c r="C7" s="142" t="s">
        <v>1</v>
      </c>
      <c r="D7" s="144" t="s">
        <v>88</v>
      </c>
      <c r="E7" s="145" t="s">
        <v>87</v>
      </c>
      <c r="F7" s="9"/>
      <c r="G7" s="10"/>
      <c r="H7" s="18"/>
    </row>
    <row r="8" spans="2:9" s="1" customFormat="1" ht="30" customHeight="1" x14ac:dyDescent="0.2">
      <c r="B8" s="5"/>
      <c r="C8" s="143"/>
      <c r="D8" s="144"/>
      <c r="E8" s="145"/>
      <c r="F8" s="9"/>
      <c r="G8" s="10"/>
      <c r="H8" s="18"/>
    </row>
    <row r="9" spans="2:9" s="1" customFormat="1" x14ac:dyDescent="0.2">
      <c r="B9" s="21" t="s">
        <v>35</v>
      </c>
      <c r="C9" s="22"/>
      <c r="D9" s="62">
        <f>[1]оборотка!H269</f>
        <v>40019382</v>
      </c>
      <c r="E9" s="63">
        <f>[1]оборотка!H235</f>
        <v>34154881</v>
      </c>
      <c r="F9" s="64"/>
      <c r="G9" s="65"/>
      <c r="H9" s="66"/>
    </row>
    <row r="10" spans="2:9" s="1" customFormat="1" x14ac:dyDescent="0.2">
      <c r="B10" s="21" t="s">
        <v>36</v>
      </c>
      <c r="C10" s="22"/>
      <c r="D10" s="62">
        <f>[1]оборотка!G276</f>
        <v>7149279</v>
      </c>
      <c r="E10" s="63">
        <f>[1]оборотка!G243</f>
        <v>6380717</v>
      </c>
      <c r="F10" s="64"/>
      <c r="G10" s="67"/>
      <c r="H10" s="66"/>
      <c r="I10" s="41"/>
    </row>
    <row r="11" spans="2:9" s="1" customFormat="1" x14ac:dyDescent="0.2">
      <c r="B11" s="13" t="s">
        <v>37</v>
      </c>
      <c r="C11" s="14"/>
      <c r="D11" s="31">
        <f>D9-D10</f>
        <v>32870103</v>
      </c>
      <c r="E11" s="52">
        <f>E9-E10</f>
        <v>27774164</v>
      </c>
      <c r="F11" s="53"/>
      <c r="G11" s="68"/>
      <c r="H11" s="66"/>
    </row>
    <row r="12" spans="2:9" s="1" customFormat="1" x14ac:dyDescent="0.2">
      <c r="B12" s="21" t="s">
        <v>38</v>
      </c>
      <c r="C12" s="22"/>
      <c r="D12" s="62">
        <f>[1]оборотка!G277</f>
        <v>12203923</v>
      </c>
      <c r="E12" s="63">
        <f>[1]оборотка!G244</f>
        <v>9855070</v>
      </c>
      <c r="F12" s="64"/>
      <c r="G12" s="65"/>
      <c r="H12" s="66"/>
      <c r="I12" s="41"/>
    </row>
    <row r="13" spans="2:9" s="1" customFormat="1" x14ac:dyDescent="0.2">
      <c r="B13" s="21" t="s">
        <v>39</v>
      </c>
      <c r="C13" s="22"/>
      <c r="D13" s="62">
        <f>[1]оборотка!G278+[1]оборотка!G279</f>
        <v>781340</v>
      </c>
      <c r="E13" s="63">
        <f>[1]оборотка!G245+[1]оборотка!G246</f>
        <v>673735</v>
      </c>
      <c r="F13" s="64"/>
      <c r="G13" s="65"/>
      <c r="H13" s="66"/>
    </row>
    <row r="14" spans="2:9" s="1" customFormat="1" x14ac:dyDescent="0.2">
      <c r="B14" s="21" t="s">
        <v>40</v>
      </c>
      <c r="C14" s="22"/>
      <c r="D14" s="62">
        <f>[1]оборотка!H270</f>
        <v>25352</v>
      </c>
      <c r="E14" s="63">
        <f>[1]оборотка!H236</f>
        <v>16323</v>
      </c>
      <c r="F14" s="64"/>
      <c r="G14" s="65"/>
      <c r="H14" s="66"/>
      <c r="I14" s="41"/>
    </row>
    <row r="15" spans="2:9" s="1" customFormat="1" x14ac:dyDescent="0.2">
      <c r="B15" s="21" t="s">
        <v>41</v>
      </c>
      <c r="C15" s="22"/>
      <c r="D15" s="62">
        <f>[1]оборотка!G280</f>
        <v>61407</v>
      </c>
      <c r="E15" s="63">
        <f>[1]оборотка!G247+[1]оборотка!G248</f>
        <v>59041</v>
      </c>
      <c r="F15" s="64"/>
      <c r="G15" s="65"/>
      <c r="H15" s="66"/>
    </row>
    <row r="16" spans="2:9" s="1" customFormat="1" x14ac:dyDescent="0.2">
      <c r="B16" s="21" t="s">
        <v>42</v>
      </c>
      <c r="C16" s="22"/>
      <c r="D16" s="62">
        <f>[1]оборотка!H295</f>
        <v>-524887</v>
      </c>
      <c r="E16" s="63">
        <f>[1]оборотка!H264</f>
        <v>-18035</v>
      </c>
      <c r="F16" s="64"/>
      <c r="G16" s="65"/>
      <c r="H16" s="66"/>
    </row>
    <row r="17" spans="1:10" s="1" customFormat="1" ht="45" customHeight="1" x14ac:dyDescent="0.2">
      <c r="B17" s="21" t="s">
        <v>43</v>
      </c>
      <c r="C17" s="22"/>
      <c r="D17" s="62">
        <f>[1]оборотка!H294</f>
        <v>-145694</v>
      </c>
      <c r="E17" s="63">
        <f>[1]оборотка!H263</f>
        <v>-122420</v>
      </c>
      <c r="F17" s="64"/>
      <c r="G17" s="65"/>
      <c r="H17" s="69"/>
      <c r="I17" s="41"/>
    </row>
    <row r="18" spans="1:10" s="1" customFormat="1" x14ac:dyDescent="0.2">
      <c r="B18" s="13" t="s">
        <v>44</v>
      </c>
      <c r="C18" s="14"/>
      <c r="D18" s="31">
        <f>D11-D12-D13+D14-D15+D16+D17</f>
        <v>19178204</v>
      </c>
      <c r="E18" s="52">
        <f>E11-E12-E13+E14-E15+E16+E17</f>
        <v>17062186</v>
      </c>
      <c r="F18" s="53"/>
      <c r="G18" s="54"/>
      <c r="H18" s="66"/>
    </row>
    <row r="19" spans="1:10" s="1" customFormat="1" x14ac:dyDescent="0.2">
      <c r="B19" s="21" t="s">
        <v>45</v>
      </c>
      <c r="C19" s="22"/>
      <c r="D19" s="62">
        <f>[1]оборотка!G285</f>
        <v>5464182</v>
      </c>
      <c r="E19" s="63">
        <f>[1]оборотка!G254</f>
        <v>6519097</v>
      </c>
      <c r="F19" s="64"/>
      <c r="G19" s="65"/>
      <c r="H19" s="66"/>
    </row>
    <row r="20" spans="1:10" s="1" customFormat="1" x14ac:dyDescent="0.2">
      <c r="B20" s="13" t="s">
        <v>46</v>
      </c>
      <c r="C20" s="14"/>
      <c r="D20" s="31">
        <f>D18-D19</f>
        <v>13714022</v>
      </c>
      <c r="E20" s="52">
        <f>E18-E19</f>
        <v>10543089</v>
      </c>
      <c r="F20" s="53"/>
      <c r="G20" s="54"/>
      <c r="H20" s="66"/>
    </row>
    <row r="21" spans="1:10" x14ac:dyDescent="0.2">
      <c r="B21" s="13" t="s">
        <v>47</v>
      </c>
      <c r="C21" s="14"/>
      <c r="D21" s="31"/>
      <c r="E21" s="52"/>
      <c r="F21" s="53"/>
      <c r="G21" s="54"/>
      <c r="H21" s="66"/>
    </row>
    <row r="22" spans="1:10" s="78" customFormat="1" x14ac:dyDescent="0.2">
      <c r="A22" s="70"/>
      <c r="B22" s="71" t="s">
        <v>48</v>
      </c>
      <c r="C22" s="72"/>
      <c r="D22" s="62">
        <f>ROUND(D20/10000,0)</f>
        <v>1371</v>
      </c>
      <c r="E22" s="73">
        <f>ROUND(E20/10000,0)</f>
        <v>1054</v>
      </c>
      <c r="F22" s="74"/>
      <c r="G22" s="75"/>
      <c r="H22" s="76"/>
      <c r="I22" s="77"/>
      <c r="J22" s="70"/>
    </row>
    <row r="23" spans="1:10" x14ac:dyDescent="0.2">
      <c r="B23" s="21"/>
      <c r="C23" s="22"/>
      <c r="D23" s="21"/>
      <c r="E23" s="79"/>
      <c r="F23" s="80"/>
      <c r="G23" s="56"/>
      <c r="H23" s="66"/>
    </row>
  </sheetData>
  <mergeCells count="6">
    <mergeCell ref="B7:B8"/>
    <mergeCell ref="C7:C8"/>
    <mergeCell ref="D7:D8"/>
    <mergeCell ref="E7:E8"/>
    <mergeCell ref="F7:F8"/>
    <mergeCell ref="G7:G8"/>
  </mergeCells>
  <pageMargins left="0" right="0" top="0" bottom="0" header="0.31496062992125984" footer="0.31496062992125984"/>
  <pageSetup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6"/>
  <sheetViews>
    <sheetView zoomScaleNormal="100" workbookViewId="0">
      <selection activeCell="B33" sqref="B33"/>
    </sheetView>
  </sheetViews>
  <sheetFormatPr defaultRowHeight="12.75" x14ac:dyDescent="0.2"/>
  <cols>
    <col min="1" max="1" width="9.140625" style="1"/>
    <col min="2" max="2" width="53.7109375" style="1" bestFit="1" customWidth="1"/>
    <col min="3" max="3" width="8.42578125" style="1" customWidth="1"/>
    <col min="4" max="4" width="21.42578125" style="1" customWidth="1"/>
    <col min="5" max="5" width="21.140625" style="1" customWidth="1"/>
    <col min="6" max="6" width="21.5703125" style="1" customWidth="1"/>
    <col min="7" max="7" width="15" style="1" customWidth="1"/>
    <col min="8" max="8" width="20.5703125" style="3" customWidth="1"/>
    <col min="9" max="9" width="19.85546875" style="1" customWidth="1"/>
    <col min="10" max="10" width="9.140625" style="1"/>
  </cols>
  <sheetData>
    <row r="3" spans="2:8" x14ac:dyDescent="0.2">
      <c r="B3" s="2" t="s">
        <v>0</v>
      </c>
    </row>
    <row r="5" spans="2:8" x14ac:dyDescent="0.2">
      <c r="B5" s="147" t="s">
        <v>90</v>
      </c>
      <c r="D5" s="45"/>
      <c r="E5" s="45"/>
      <c r="F5" s="45"/>
      <c r="G5" s="45"/>
      <c r="H5" s="60"/>
    </row>
    <row r="6" spans="2:8" s="1" customFormat="1" ht="12" customHeight="1" x14ac:dyDescent="0.2">
      <c r="H6" s="3"/>
    </row>
    <row r="7" spans="2:8" s="1" customFormat="1" ht="15.75" thickBot="1" x14ac:dyDescent="0.25">
      <c r="B7" s="126"/>
      <c r="C7" s="126"/>
      <c r="D7" s="126"/>
      <c r="E7" s="126"/>
      <c r="F7" s="126"/>
      <c r="G7" s="146" t="s">
        <v>91</v>
      </c>
    </row>
    <row r="8" spans="2:8" s="1" customFormat="1" ht="26.25" thickBot="1" x14ac:dyDescent="0.25">
      <c r="B8" s="127"/>
      <c r="C8" s="127" t="s">
        <v>74</v>
      </c>
      <c r="D8" s="128" t="s">
        <v>75</v>
      </c>
      <c r="E8" s="128" t="s">
        <v>76</v>
      </c>
      <c r="F8" s="128"/>
      <c r="G8" s="128" t="s">
        <v>89</v>
      </c>
    </row>
    <row r="9" spans="2:8" s="1" customFormat="1" ht="14.25" x14ac:dyDescent="0.2">
      <c r="B9" s="111" t="s">
        <v>77</v>
      </c>
      <c r="C9" s="116"/>
      <c r="D9" s="129">
        <f>[1]оборотка!D318</f>
        <v>100000</v>
      </c>
      <c r="E9" s="129">
        <f>[1]оборотка!D319</f>
        <v>14946423</v>
      </c>
      <c r="F9" s="129"/>
      <c r="G9" s="129">
        <f>D9+E9+F9</f>
        <v>15046423</v>
      </c>
    </row>
    <row r="10" spans="2:8" s="1" customFormat="1" ht="15.75" thickBot="1" x14ac:dyDescent="0.25">
      <c r="B10" s="130"/>
      <c r="C10" s="127"/>
      <c r="D10" s="131"/>
      <c r="E10" s="132"/>
      <c r="F10" s="132"/>
      <c r="G10" s="132"/>
    </row>
    <row r="11" spans="2:8" s="1" customFormat="1" ht="14.25" x14ac:dyDescent="0.2">
      <c r="B11" s="111"/>
      <c r="C11" s="116"/>
      <c r="D11" s="129"/>
      <c r="E11" s="129"/>
      <c r="F11" s="129"/>
      <c r="G11" s="129"/>
    </row>
    <row r="12" spans="2:8" s="1" customFormat="1" ht="15" x14ac:dyDescent="0.2">
      <c r="B12" s="133" t="s">
        <v>78</v>
      </c>
      <c r="C12" s="134"/>
      <c r="D12" s="135" t="s">
        <v>16</v>
      </c>
      <c r="E12" s="135">
        <f>ОСД!E20</f>
        <v>10543089</v>
      </c>
      <c r="F12" s="135"/>
      <c r="G12" s="135">
        <f>E12</f>
        <v>10543089</v>
      </c>
    </row>
    <row r="13" spans="2:8" s="1" customFormat="1" ht="15" x14ac:dyDescent="0.2">
      <c r="B13" s="133" t="s">
        <v>79</v>
      </c>
      <c r="C13" s="134"/>
      <c r="D13" s="135" t="s">
        <v>16</v>
      </c>
      <c r="E13" s="135">
        <v>0</v>
      </c>
      <c r="F13" s="135"/>
      <c r="G13" s="135"/>
    </row>
    <row r="14" spans="2:8" s="1" customFormat="1" ht="15" thickBot="1" x14ac:dyDescent="0.25">
      <c r="B14" s="111"/>
      <c r="C14" s="116"/>
      <c r="D14" s="129"/>
      <c r="E14" s="129"/>
      <c r="F14" s="129"/>
      <c r="G14" s="131"/>
    </row>
    <row r="15" spans="2:8" s="1" customFormat="1" ht="15" thickBot="1" x14ac:dyDescent="0.25">
      <c r="B15" s="120" t="s">
        <v>80</v>
      </c>
      <c r="C15" s="136"/>
      <c r="D15" s="137">
        <f>SUM(D9:D14)</f>
        <v>100000</v>
      </c>
      <c r="E15" s="137">
        <f>SUM(E9:E14)</f>
        <v>25489512</v>
      </c>
      <c r="F15" s="137"/>
      <c r="G15" s="137">
        <f>D15+E15</f>
        <v>25589512</v>
      </c>
    </row>
    <row r="16" spans="2:8" s="1" customFormat="1" ht="14.25" x14ac:dyDescent="0.2">
      <c r="B16" s="116"/>
      <c r="C16" s="116"/>
      <c r="D16" s="129"/>
      <c r="E16" s="129"/>
      <c r="F16" s="129"/>
      <c r="G16" s="129"/>
    </row>
    <row r="17" spans="2:8" s="1" customFormat="1" ht="14.25" x14ac:dyDescent="0.2">
      <c r="B17" s="111" t="s">
        <v>81</v>
      </c>
      <c r="C17" s="116"/>
      <c r="D17" s="129">
        <f>D15</f>
        <v>100000</v>
      </c>
      <c r="E17" s="129">
        <f>[1]оборотка!D307</f>
        <v>27304549</v>
      </c>
      <c r="F17" s="129"/>
      <c r="G17" s="129">
        <f>D17+E17</f>
        <v>27404549</v>
      </c>
    </row>
    <row r="18" spans="2:8" s="1" customFormat="1" ht="15.75" thickBot="1" x14ac:dyDescent="0.25">
      <c r="B18" s="130"/>
      <c r="C18" s="127"/>
      <c r="D18" s="131"/>
      <c r="E18" s="132">
        <v>0</v>
      </c>
      <c r="F18" s="132"/>
      <c r="G18" s="131"/>
    </row>
    <row r="19" spans="2:8" s="1" customFormat="1" ht="14.25" x14ac:dyDescent="0.2">
      <c r="B19" s="111"/>
      <c r="C19" s="116"/>
      <c r="D19" s="129"/>
      <c r="E19" s="129"/>
      <c r="F19" s="129"/>
      <c r="G19" s="129"/>
    </row>
    <row r="20" spans="2:8" s="1" customFormat="1" ht="15" x14ac:dyDescent="0.2">
      <c r="B20" s="133" t="s">
        <v>78</v>
      </c>
      <c r="C20" s="119"/>
      <c r="D20" s="135">
        <v>0</v>
      </c>
      <c r="E20" s="135">
        <f>ОСД!D20</f>
        <v>13714022</v>
      </c>
      <c r="F20" s="135"/>
      <c r="G20" s="129">
        <f>E20</f>
        <v>13714022</v>
      </c>
      <c r="H20" s="41"/>
    </row>
    <row r="21" spans="2:8" s="1" customFormat="1" ht="15" x14ac:dyDescent="0.2">
      <c r="B21" s="133" t="s">
        <v>79</v>
      </c>
      <c r="C21" s="119"/>
      <c r="D21" s="135"/>
      <c r="E21" s="135">
        <f>-[1]оборотка!D335</f>
        <v>-9108551</v>
      </c>
      <c r="F21" s="135"/>
      <c r="G21" s="129">
        <f>E21</f>
        <v>-9108551</v>
      </c>
    </row>
    <row r="22" spans="2:8" s="1" customFormat="1" ht="15" thickBot="1" x14ac:dyDescent="0.25">
      <c r="B22" s="111"/>
      <c r="C22" s="116"/>
      <c r="D22" s="129"/>
      <c r="E22" s="129"/>
      <c r="F22" s="129"/>
      <c r="G22" s="131"/>
    </row>
    <row r="23" spans="2:8" s="1" customFormat="1" ht="15" thickBot="1" x14ac:dyDescent="0.25">
      <c r="B23" s="120" t="s">
        <v>82</v>
      </c>
      <c r="C23" s="136"/>
      <c r="D23" s="137">
        <f>SUM(D17:D22)</f>
        <v>100000</v>
      </c>
      <c r="E23" s="137">
        <f>SUM(E17:E22)</f>
        <v>31910020</v>
      </c>
      <c r="F23" s="137"/>
      <c r="G23" s="137">
        <f>D23+E23</f>
        <v>32010020</v>
      </c>
    </row>
    <row r="24" spans="2:8" s="1" customFormat="1" x14ac:dyDescent="0.2">
      <c r="H24" s="3"/>
    </row>
    <row r="29" spans="2:8" s="1" customFormat="1" x14ac:dyDescent="0.2">
      <c r="E29" s="138"/>
      <c r="F29" s="139"/>
      <c r="H29" s="3"/>
    </row>
    <row r="30" spans="2:8" s="1" customFormat="1" x14ac:dyDescent="0.2">
      <c r="F30" s="139"/>
      <c r="H30" s="3"/>
    </row>
    <row r="31" spans="2:8" s="1" customFormat="1" x14ac:dyDescent="0.2">
      <c r="F31" s="139"/>
      <c r="H31" s="3"/>
    </row>
    <row r="32" spans="2:8" s="1" customFormat="1" x14ac:dyDescent="0.2">
      <c r="F32" s="139"/>
      <c r="H32" s="3"/>
    </row>
    <row r="33" spans="6:8" s="1" customFormat="1" x14ac:dyDescent="0.2">
      <c r="F33" s="139"/>
      <c r="H33" s="3"/>
    </row>
    <row r="34" spans="6:8" s="1" customFormat="1" x14ac:dyDescent="0.2">
      <c r="F34" s="139"/>
      <c r="H34" s="3"/>
    </row>
    <row r="36" spans="6:8" s="1" customFormat="1" x14ac:dyDescent="0.2">
      <c r="F36" s="140"/>
      <c r="H36" s="3"/>
    </row>
  </sheetData>
  <pageMargins left="0" right="0" top="0" bottom="0" header="0.31496062992125984" footer="0.31496062992125984"/>
  <pageSetup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4"/>
  <sheetViews>
    <sheetView tabSelected="1" zoomScaleNormal="100" workbookViewId="0">
      <selection activeCell="H24" sqref="H24"/>
    </sheetView>
  </sheetViews>
  <sheetFormatPr defaultRowHeight="12.75" x14ac:dyDescent="0.2"/>
  <cols>
    <col min="1" max="1" width="9.140625" style="1"/>
    <col min="2" max="2" width="53.7109375" style="1" bestFit="1" customWidth="1"/>
    <col min="3" max="3" width="8.42578125" style="1" customWidth="1"/>
    <col min="4" max="4" width="21.42578125" style="1" customWidth="1"/>
    <col min="5" max="5" width="21.140625" style="1" customWidth="1"/>
    <col min="6" max="6" width="21.5703125" style="1" customWidth="1"/>
    <col min="7" max="7" width="15" style="1" customWidth="1"/>
    <col min="8" max="8" width="20.5703125" style="3" customWidth="1"/>
    <col min="9" max="9" width="19.85546875" style="1" customWidth="1"/>
    <col min="10" max="10" width="9.140625" style="1"/>
  </cols>
  <sheetData>
    <row r="3" spans="2:8" x14ac:dyDescent="0.2">
      <c r="B3" s="2" t="s">
        <v>0</v>
      </c>
    </row>
    <row r="4" spans="2:8" x14ac:dyDescent="0.2">
      <c r="D4" s="45"/>
      <c r="E4" s="45"/>
      <c r="F4" s="45"/>
      <c r="G4" s="45"/>
      <c r="H4" s="60"/>
    </row>
    <row r="5" spans="2:8" x14ac:dyDescent="0.2">
      <c r="B5" s="4" t="s">
        <v>92</v>
      </c>
    </row>
    <row r="6" spans="2:8" x14ac:dyDescent="0.2">
      <c r="B6" s="4"/>
    </row>
    <row r="7" spans="2:8" x14ac:dyDescent="0.2">
      <c r="B7" s="70"/>
      <c r="D7" s="81"/>
      <c r="E7" s="148" t="s">
        <v>91</v>
      </c>
      <c r="F7" s="81"/>
    </row>
    <row r="8" spans="2:8" x14ac:dyDescent="0.2">
      <c r="B8" s="82"/>
      <c r="C8" s="149" t="s">
        <v>1</v>
      </c>
      <c r="D8" s="83" t="s">
        <v>49</v>
      </c>
      <c r="E8" s="84" t="s">
        <v>50</v>
      </c>
      <c r="F8" s="85"/>
      <c r="G8" s="85"/>
      <c r="H8" s="85"/>
    </row>
    <row r="9" spans="2:8" x14ac:dyDescent="0.2">
      <c r="B9" s="86"/>
      <c r="C9" s="149"/>
      <c r="D9" s="87"/>
      <c r="E9" s="88"/>
      <c r="F9" s="85"/>
      <c r="G9" s="85"/>
      <c r="H9" s="85"/>
    </row>
    <row r="10" spans="2:8" ht="15" x14ac:dyDescent="0.2">
      <c r="B10" s="89" t="s">
        <v>51</v>
      </c>
      <c r="C10" s="90"/>
      <c r="D10" s="91"/>
      <c r="E10" s="92"/>
      <c r="F10" s="92"/>
      <c r="G10" s="92"/>
      <c r="H10" s="92"/>
    </row>
    <row r="11" spans="2:8" ht="15" x14ac:dyDescent="0.2">
      <c r="B11" s="93"/>
      <c r="C11" s="90"/>
      <c r="D11" s="92"/>
      <c r="E11" s="92"/>
      <c r="F11" s="92"/>
      <c r="G11" s="92"/>
      <c r="H11" s="92"/>
    </row>
    <row r="12" spans="2:8" ht="15" x14ac:dyDescent="0.2">
      <c r="B12" s="93" t="s">
        <v>52</v>
      </c>
      <c r="C12" s="90"/>
      <c r="D12" s="94">
        <v>38964207</v>
      </c>
      <c r="E12" s="94">
        <v>29414242</v>
      </c>
      <c r="F12" s="94"/>
      <c r="G12" s="94"/>
      <c r="H12" s="94"/>
    </row>
    <row r="13" spans="2:8" ht="15" x14ac:dyDescent="0.2">
      <c r="B13" s="93" t="s">
        <v>53</v>
      </c>
      <c r="C13" s="90"/>
      <c r="D13" s="94">
        <v>-10819238</v>
      </c>
      <c r="E13" s="94">
        <v>-9498513</v>
      </c>
      <c r="F13" s="94"/>
      <c r="G13" s="94"/>
      <c r="H13" s="94"/>
    </row>
    <row r="14" spans="2:8" ht="30" x14ac:dyDescent="0.2">
      <c r="B14" s="95" t="s">
        <v>54</v>
      </c>
      <c r="C14" s="96"/>
      <c r="D14" s="97">
        <f>SUM(D12:D13)</f>
        <v>28144969</v>
      </c>
      <c r="E14" s="97">
        <f>SUM(E12:E13)</f>
        <v>19915729</v>
      </c>
      <c r="F14" s="94"/>
      <c r="G14" s="94"/>
      <c r="H14" s="94"/>
    </row>
    <row r="15" spans="2:8" s="1" customFormat="1" ht="15" x14ac:dyDescent="0.2">
      <c r="B15" s="98" t="s">
        <v>55</v>
      </c>
      <c r="C15" s="99"/>
      <c r="D15" s="100">
        <v>16709</v>
      </c>
      <c r="E15" s="100">
        <v>9892</v>
      </c>
      <c r="F15" s="100"/>
      <c r="G15" s="100"/>
      <c r="H15" s="100"/>
    </row>
    <row r="16" spans="2:8" s="1" customFormat="1" ht="15" x14ac:dyDescent="0.2">
      <c r="B16" s="98" t="s">
        <v>56</v>
      </c>
      <c r="C16" s="99"/>
      <c r="D16" s="100">
        <v>-9385905</v>
      </c>
      <c r="E16" s="100">
        <v>-4610024</v>
      </c>
      <c r="F16" s="100"/>
      <c r="G16" s="101"/>
      <c r="H16" s="101"/>
    </row>
    <row r="17" spans="2:9" s="1" customFormat="1" ht="15" x14ac:dyDescent="0.2">
      <c r="B17" s="98" t="s">
        <v>57</v>
      </c>
      <c r="C17" s="99"/>
      <c r="D17" s="102">
        <v>-6192352</v>
      </c>
      <c r="E17" s="103">
        <v>-3392410</v>
      </c>
      <c r="F17" s="103"/>
      <c r="G17" s="104"/>
      <c r="H17" s="104"/>
    </row>
    <row r="18" spans="2:9" s="1" customFormat="1" ht="15" x14ac:dyDescent="0.2">
      <c r="B18" s="98"/>
      <c r="C18" s="99"/>
      <c r="D18" s="105"/>
      <c r="E18" s="105"/>
      <c r="F18" s="105"/>
      <c r="G18" s="105"/>
      <c r="H18" s="100"/>
      <c r="I18" s="45"/>
    </row>
    <row r="19" spans="2:9" s="1" customFormat="1" ht="29.25" thickBot="1" x14ac:dyDescent="0.25">
      <c r="B19" s="106" t="s">
        <v>58</v>
      </c>
      <c r="C19" s="107"/>
      <c r="D19" s="108">
        <f>SUM(D14:D18)</f>
        <v>12583421</v>
      </c>
      <c r="E19" s="108">
        <f>SUM(E14:E18)</f>
        <v>11923187</v>
      </c>
      <c r="F19" s="109"/>
      <c r="G19" s="109"/>
      <c r="H19" s="110"/>
    </row>
    <row r="20" spans="2:9" s="1" customFormat="1" ht="14.25" x14ac:dyDescent="0.2">
      <c r="B20" s="111" t="s">
        <v>59</v>
      </c>
      <c r="C20" s="89"/>
      <c r="D20" s="112"/>
      <c r="E20" s="112"/>
      <c r="F20" s="112"/>
      <c r="G20" s="112"/>
      <c r="H20" s="112"/>
    </row>
    <row r="21" spans="2:9" s="1" customFormat="1" ht="15" x14ac:dyDescent="0.2">
      <c r="B21" s="93"/>
      <c r="C21" s="90"/>
      <c r="D21" s="104"/>
      <c r="E21" s="104"/>
      <c r="F21" s="104"/>
      <c r="G21" s="104"/>
      <c r="H21" s="104"/>
    </row>
    <row r="22" spans="2:9" s="1" customFormat="1" ht="15" x14ac:dyDescent="0.2">
      <c r="B22" s="93" t="s">
        <v>60</v>
      </c>
      <c r="C22" s="90"/>
      <c r="D22" s="94">
        <v>0</v>
      </c>
      <c r="E22" s="94">
        <v>0</v>
      </c>
      <c r="F22" s="94"/>
      <c r="G22" s="94"/>
      <c r="H22" s="94"/>
    </row>
    <row r="23" spans="2:9" s="1" customFormat="1" ht="15" x14ac:dyDescent="0.2">
      <c r="B23" s="93"/>
      <c r="C23" s="90"/>
      <c r="D23" s="104"/>
      <c r="E23" s="104"/>
      <c r="F23" s="104"/>
      <c r="G23" s="104"/>
      <c r="H23" s="104"/>
    </row>
    <row r="24" spans="2:9" s="1" customFormat="1" ht="30" x14ac:dyDescent="0.2">
      <c r="B24" s="93" t="s">
        <v>61</v>
      </c>
      <c r="C24" s="90"/>
      <c r="D24" s="113">
        <v>-5801704</v>
      </c>
      <c r="E24" s="113">
        <v>-3697199</v>
      </c>
      <c r="F24" s="113"/>
      <c r="G24" s="113"/>
      <c r="H24" s="94"/>
    </row>
    <row r="25" spans="2:9" s="1" customFormat="1" ht="15" x14ac:dyDescent="0.2">
      <c r="B25" s="93"/>
      <c r="C25" s="90"/>
      <c r="D25" s="113"/>
      <c r="E25" s="113"/>
      <c r="F25" s="113"/>
      <c r="G25" s="113"/>
      <c r="H25" s="94"/>
    </row>
    <row r="26" spans="2:9" s="1" customFormat="1" ht="15" x14ac:dyDescent="0.2">
      <c r="B26" s="93" t="s">
        <v>62</v>
      </c>
      <c r="C26" s="90"/>
      <c r="D26" s="113"/>
      <c r="E26" s="113">
        <v>0</v>
      </c>
      <c r="F26" s="113"/>
      <c r="G26" s="113"/>
      <c r="H26" s="94"/>
    </row>
    <row r="27" spans="2:9" s="1" customFormat="1" ht="30.75" thickBot="1" x14ac:dyDescent="0.25">
      <c r="B27" s="114" t="s">
        <v>63</v>
      </c>
      <c r="C27" s="107"/>
      <c r="D27" s="113"/>
      <c r="E27" s="113">
        <v>0</v>
      </c>
      <c r="F27" s="113"/>
      <c r="G27" s="113"/>
      <c r="H27" s="94"/>
    </row>
    <row r="28" spans="2:9" s="1" customFormat="1" ht="29.25" thickBot="1" x14ac:dyDescent="0.25">
      <c r="B28" s="106" t="s">
        <v>64</v>
      </c>
      <c r="C28" s="107"/>
      <c r="D28" s="115">
        <f>SUM(D22:D27)</f>
        <v>-5801704</v>
      </c>
      <c r="E28" s="115">
        <f>SUM(E22:E27)</f>
        <v>-3697199</v>
      </c>
      <c r="F28" s="109"/>
      <c r="G28" s="109"/>
      <c r="H28" s="110"/>
    </row>
    <row r="29" spans="2:9" s="1" customFormat="1" ht="15" x14ac:dyDescent="0.2">
      <c r="B29" s="111" t="s">
        <v>65</v>
      </c>
      <c r="C29" s="116"/>
      <c r="D29" s="91"/>
      <c r="E29" s="117"/>
      <c r="F29" s="117"/>
      <c r="G29" s="117"/>
      <c r="H29" s="117"/>
    </row>
    <row r="30" spans="2:9" s="1" customFormat="1" ht="15" x14ac:dyDescent="0.2">
      <c r="B30" s="91"/>
      <c r="C30" s="116"/>
      <c r="D30" s="91"/>
      <c r="E30" s="117"/>
      <c r="F30" s="117"/>
      <c r="G30" s="117"/>
      <c r="H30" s="117"/>
    </row>
    <row r="31" spans="2:9" s="1" customFormat="1" ht="15" x14ac:dyDescent="0.2">
      <c r="B31" s="91" t="s">
        <v>66</v>
      </c>
      <c r="C31" s="116"/>
      <c r="D31" s="113">
        <v>-9100110</v>
      </c>
      <c r="E31" s="113">
        <v>-6236549</v>
      </c>
      <c r="F31" s="113"/>
      <c r="G31" s="117"/>
      <c r="H31" s="117"/>
    </row>
    <row r="32" spans="2:9" s="1" customFormat="1" ht="15" x14ac:dyDescent="0.2">
      <c r="B32" s="93" t="s">
        <v>67</v>
      </c>
      <c r="C32" s="116"/>
      <c r="D32" s="113"/>
      <c r="E32" s="104"/>
      <c r="F32" s="104"/>
      <c r="G32" s="104"/>
      <c r="H32" s="104"/>
    </row>
    <row r="33" spans="2:8" s="1" customFormat="1" ht="15.75" thickBot="1" x14ac:dyDescent="0.25">
      <c r="B33" s="114" t="s">
        <v>68</v>
      </c>
      <c r="C33" s="107"/>
      <c r="D33" s="104"/>
      <c r="E33" s="104"/>
      <c r="F33" s="104"/>
      <c r="G33" s="104"/>
      <c r="H33" s="104"/>
    </row>
    <row r="34" spans="2:8" s="1" customFormat="1" ht="29.25" thickBot="1" x14ac:dyDescent="0.25">
      <c r="B34" s="118" t="s">
        <v>69</v>
      </c>
      <c r="C34" s="107"/>
      <c r="D34" s="115">
        <f>SUM(D31:D33)</f>
        <v>-9100110</v>
      </c>
      <c r="E34" s="115">
        <f>SUM(E31:E33)</f>
        <v>-6236549</v>
      </c>
      <c r="F34" s="109"/>
      <c r="G34" s="109"/>
      <c r="H34" s="110"/>
    </row>
    <row r="35" spans="2:8" s="1" customFormat="1" ht="30" x14ac:dyDescent="0.2">
      <c r="B35" s="91" t="s">
        <v>70</v>
      </c>
      <c r="C35" s="119"/>
      <c r="D35" s="113">
        <f>D19+D28+D34</f>
        <v>-2318393</v>
      </c>
      <c r="E35" s="113">
        <f>E19+E28+E34</f>
        <v>1989439</v>
      </c>
      <c r="F35" s="113"/>
      <c r="G35" s="113"/>
      <c r="H35" s="94"/>
    </row>
    <row r="36" spans="2:8" s="1" customFormat="1" ht="30" x14ac:dyDescent="0.2">
      <c r="B36" s="93" t="s">
        <v>71</v>
      </c>
      <c r="C36" s="90"/>
      <c r="D36" s="113">
        <v>-357474</v>
      </c>
      <c r="E36" s="113">
        <v>284735</v>
      </c>
      <c r="F36" s="113"/>
      <c r="G36" s="113"/>
      <c r="H36" s="94"/>
    </row>
    <row r="37" spans="2:8" s="1" customFormat="1" ht="15.75" thickBot="1" x14ac:dyDescent="0.25">
      <c r="B37" s="91" t="s">
        <v>72</v>
      </c>
      <c r="C37" s="119"/>
      <c r="D37" s="112">
        <f>ОФП!E22</f>
        <v>4796055</v>
      </c>
      <c r="E37" s="112">
        <v>1355880</v>
      </c>
      <c r="F37" s="112"/>
      <c r="G37" s="112"/>
      <c r="H37" s="112"/>
    </row>
    <row r="38" spans="2:8" s="1" customFormat="1" ht="29.25" thickBot="1" x14ac:dyDescent="0.25">
      <c r="B38" s="120" t="s">
        <v>73</v>
      </c>
      <c r="C38" s="121"/>
      <c r="D38" s="122">
        <f>D37+D35+D36</f>
        <v>2120188</v>
      </c>
      <c r="E38" s="122">
        <f>E37+E35+E36</f>
        <v>3630054</v>
      </c>
      <c r="F38" s="110"/>
      <c r="G38" s="110"/>
      <c r="H38" s="110"/>
    </row>
    <row r="39" spans="2:8" s="1" customFormat="1" ht="15.75" x14ac:dyDescent="0.2">
      <c r="B39" s="123"/>
      <c r="H39" s="3"/>
    </row>
    <row r="40" spans="2:8" s="1" customFormat="1" x14ac:dyDescent="0.2">
      <c r="B40" s="124"/>
      <c r="D40" s="41"/>
      <c r="E40" s="41"/>
      <c r="F40" s="41"/>
      <c r="G40" s="41"/>
      <c r="H40" s="125"/>
    </row>
    <row r="41" spans="2:8" s="1" customFormat="1" ht="12" customHeight="1" x14ac:dyDescent="0.2">
      <c r="B41" s="124"/>
      <c r="H41" s="3"/>
    </row>
    <row r="42" spans="2:8" s="1" customFormat="1" ht="12" customHeight="1" x14ac:dyDescent="0.2">
      <c r="H42" s="3"/>
    </row>
    <row r="47" spans="2:8" s="1" customFormat="1" x14ac:dyDescent="0.2">
      <c r="E47" s="138"/>
      <c r="F47" s="139"/>
      <c r="H47" s="3"/>
    </row>
    <row r="48" spans="2:8" s="1" customFormat="1" x14ac:dyDescent="0.2">
      <c r="F48" s="139"/>
      <c r="H48" s="3"/>
    </row>
    <row r="49" spans="6:8" s="1" customFormat="1" x14ac:dyDescent="0.2">
      <c r="F49" s="139"/>
      <c r="H49" s="3"/>
    </row>
    <row r="50" spans="6:8" s="1" customFormat="1" x14ac:dyDescent="0.2">
      <c r="F50" s="139"/>
      <c r="H50" s="3"/>
    </row>
    <row r="51" spans="6:8" s="1" customFormat="1" x14ac:dyDescent="0.2">
      <c r="F51" s="139"/>
      <c r="H51" s="3"/>
    </row>
    <row r="52" spans="6:8" s="1" customFormat="1" x14ac:dyDescent="0.2">
      <c r="F52" s="139"/>
      <c r="H52" s="3"/>
    </row>
    <row r="54" spans="6:8" s="1" customFormat="1" x14ac:dyDescent="0.2">
      <c r="F54" s="140"/>
      <c r="H54" s="3"/>
    </row>
  </sheetData>
  <mergeCells count="4">
    <mergeCell ref="B8:B9"/>
    <mergeCell ref="C8:C9"/>
    <mergeCell ref="D8:D9"/>
    <mergeCell ref="E8:E9"/>
  </mergeCells>
  <pageMargins left="0" right="0" top="0" bottom="0" header="0.31496062992125984" footer="0.31496062992125984"/>
  <pageSetup scale="59" orientation="portrait" r:id="rId1"/>
  <rowBreaks count="1" manualBreakCount="1">
    <brk id="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ОФП</vt:lpstr>
      <vt:lpstr>ОСД</vt:lpstr>
      <vt:lpstr>ОИК</vt:lpstr>
      <vt:lpstr>ДДС</vt:lpstr>
      <vt:lpstr>ДДС!Область_печати</vt:lpstr>
      <vt:lpstr>ОИК!Область_печати</vt:lpstr>
      <vt:lpstr>ОСД!Область_печати</vt:lpstr>
      <vt:lpstr>ОФП!Область_печати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Lebedeva / Caspineft</dc:creator>
  <cp:lastModifiedBy>Svetlana Lebedeva / Caspineft</cp:lastModifiedBy>
  <dcterms:created xsi:type="dcterms:W3CDTF">2017-07-19T06:49:49Z</dcterms:created>
  <dcterms:modified xsi:type="dcterms:W3CDTF">2017-07-19T07:01:13Z</dcterms:modified>
</cp:coreProperties>
</file>