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015"/>
  </bookViews>
  <sheets>
    <sheet name="формы по мсфо" sheetId="1" r:id="rId1"/>
  </sheets>
  <externalReferences>
    <externalReference r:id="rId2"/>
  </externalReferences>
  <definedNames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0">'формы по мсфо'!$A$1:$H$127</definedName>
  </definedNames>
  <calcPr calcId="145621"/>
</workbook>
</file>

<file path=xl/calcChain.xml><?xml version="1.0" encoding="utf-8"?>
<calcChain xmlns="http://schemas.openxmlformats.org/spreadsheetml/2006/main">
  <c r="F123" i="1" l="1"/>
  <c r="F120" i="1"/>
  <c r="E119" i="1"/>
  <c r="F118" i="1"/>
  <c r="F115" i="1"/>
  <c r="F112" i="1"/>
  <c r="E111" i="1"/>
  <c r="D111" i="1"/>
  <c r="D117" i="1" s="1"/>
  <c r="D119" i="1" s="1"/>
  <c r="E99" i="1"/>
  <c r="D99" i="1"/>
  <c r="E97" i="1"/>
  <c r="E94" i="1"/>
  <c r="D94" i="1"/>
  <c r="D97" i="1" s="1"/>
  <c r="E89" i="1"/>
  <c r="D89" i="1"/>
  <c r="E88" i="1"/>
  <c r="D88" i="1"/>
  <c r="E86" i="1"/>
  <c r="E81" i="1"/>
  <c r="D81" i="1"/>
  <c r="E80" i="1"/>
  <c r="D80" i="1"/>
  <c r="E79" i="1"/>
  <c r="D79" i="1"/>
  <c r="E77" i="1"/>
  <c r="D77" i="1"/>
  <c r="E76" i="1"/>
  <c r="D76" i="1"/>
  <c r="E61" i="1"/>
  <c r="D61" i="1"/>
  <c r="E59" i="1"/>
  <c r="D59" i="1"/>
  <c r="E58" i="1"/>
  <c r="D58" i="1"/>
  <c r="E57" i="1"/>
  <c r="D57" i="1"/>
  <c r="E56" i="1"/>
  <c r="D56" i="1"/>
  <c r="E55" i="1"/>
  <c r="D55" i="1"/>
  <c r="E54" i="1"/>
  <c r="D54" i="1"/>
  <c r="E52" i="1"/>
  <c r="D52" i="1"/>
  <c r="E51" i="1"/>
  <c r="D51" i="1"/>
  <c r="D53" i="1" s="1"/>
  <c r="D60" i="1" s="1"/>
  <c r="D62" i="1" s="1"/>
  <c r="E39" i="1"/>
  <c r="D39" i="1"/>
  <c r="E38" i="1"/>
  <c r="D38" i="1"/>
  <c r="E37" i="1"/>
  <c r="D37" i="1"/>
  <c r="E36" i="1"/>
  <c r="D36" i="1"/>
  <c r="D40" i="1" s="1"/>
  <c r="E31" i="1"/>
  <c r="D31" i="1"/>
  <c r="E30" i="1"/>
  <c r="D30" i="1"/>
  <c r="D33" i="1" s="1"/>
  <c r="D41" i="1" s="1"/>
  <c r="E27" i="1"/>
  <c r="D27" i="1"/>
  <c r="E26" i="1"/>
  <c r="D26" i="1"/>
  <c r="D28" i="1" s="1"/>
  <c r="E21" i="1"/>
  <c r="D100" i="1" s="1"/>
  <c r="D21" i="1"/>
  <c r="E20" i="1"/>
  <c r="D20" i="1"/>
  <c r="E19" i="1"/>
  <c r="D19" i="1"/>
  <c r="E18" i="1"/>
  <c r="D18" i="1"/>
  <c r="E15" i="1"/>
  <c r="D15" i="1"/>
  <c r="E14" i="1"/>
  <c r="D14" i="1"/>
  <c r="E13" i="1"/>
  <c r="D13" i="1"/>
  <c r="E12" i="1"/>
  <c r="D12" i="1"/>
  <c r="E11" i="1"/>
  <c r="D11" i="1"/>
  <c r="E16" i="1" l="1"/>
  <c r="E23" i="1" s="1"/>
  <c r="E28" i="1"/>
  <c r="E43" i="1" s="1"/>
  <c r="E40" i="1"/>
  <c r="D91" i="1"/>
  <c r="D22" i="1"/>
  <c r="E22" i="1"/>
  <c r="E33" i="1"/>
  <c r="E53" i="1"/>
  <c r="D16" i="1"/>
  <c r="D78" i="1"/>
  <c r="D83" i="1" s="1"/>
  <c r="D98" i="1" s="1"/>
  <c r="D101" i="1" s="1"/>
  <c r="E91" i="1"/>
  <c r="E78" i="1"/>
  <c r="E83" i="1" s="1"/>
  <c r="D23" i="1"/>
  <c r="D42" i="1"/>
  <c r="D43" i="1"/>
  <c r="E122" i="1"/>
  <c r="F122" i="1" s="1"/>
  <c r="D64" i="1"/>
  <c r="F119" i="1"/>
  <c r="D125" i="1"/>
  <c r="F111" i="1"/>
  <c r="E41" i="1" l="1"/>
  <c r="E42" i="1" s="1"/>
  <c r="E60" i="1"/>
  <c r="F125" i="1"/>
  <c r="E98" i="1"/>
  <c r="E101" i="1" s="1"/>
  <c r="E125" i="1"/>
  <c r="E62" i="1" l="1"/>
  <c r="E114" i="1" l="1"/>
  <c r="E64" i="1"/>
  <c r="F114" i="1" l="1"/>
  <c r="F117" i="1" s="1"/>
  <c r="E117" i="1"/>
</calcChain>
</file>

<file path=xl/sharedStrings.xml><?xml version="1.0" encoding="utf-8"?>
<sst xmlns="http://schemas.openxmlformats.org/spreadsheetml/2006/main" count="96" uniqueCount="89">
  <si>
    <t>АО Каспий Нефть</t>
  </si>
  <si>
    <t>Отчет о финансовом положении</t>
  </si>
  <si>
    <t xml:space="preserve">В тысячах тенге </t>
  </si>
  <si>
    <t>примечание</t>
  </si>
  <si>
    <t>на конец отчетного периода</t>
  </si>
  <si>
    <t>на начало отчетного периода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</si>
  <si>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</si>
  <si>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</si>
  <si>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</si>
  <si>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</si>
  <si>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</si>
  <si>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</si>
  <si>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</si>
  <si>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</si>
  <si>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</si>
  <si>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</si>
  <si>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</si>
  <si>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</si>
  <si>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</si>
  <si>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</si>
  <si>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</si>
  <si>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</si>
  <si>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</si>
  <si>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</si>
  <si>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</si>
  <si>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Прочие долгосрочные обязательства</t>
  </si>
  <si>
    <t>Текущие обязательства</t>
  </si>
  <si>
    <t>Торговая  кредиторская задолженность</t>
  </si>
  <si>
    <t>Прочие налоги к уплате</t>
  </si>
  <si>
    <t>Налог на прибыль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</si>
  <si>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</si>
  <si>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</si>
  <si>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</si>
  <si>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</si>
  <si>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Отчет о совокупном доходе</t>
  </si>
  <si>
    <t>за отчетный период</t>
  </si>
  <si>
    <t>за предыдущий период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</si>
  <si>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</si>
  <si>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</si>
  <si>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</si>
  <si>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</si>
  <si>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</si>
  <si>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</si>
  <si>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</si>
  <si>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</si>
  <si>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</si>
  <si>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</si>
  <si>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</si>
  <si>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</si>
  <si>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</si>
  <si>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</si>
  <si>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Отчет о движении денежных средств</t>
  </si>
  <si>
    <t>в тысячах тенге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</si>
  <si>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</si>
  <si>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</si>
  <si>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</si>
  <si>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</si>
  <si>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</si>
  <si>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</si>
  <si>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</si>
  <si>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</si>
  <si>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</si>
  <si>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</si>
  <si>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</t>
  </si>
  <si>
    <t>Затраты на незавершенное строительство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</si>
  <si>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</si>
  <si>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</si>
  <si>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</si>
  <si>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</si>
  <si>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</si>
  <si>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</si>
  <si>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</si>
  <si>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</si>
  <si>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</si>
  <si>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</si>
  <si>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</si>
  <si>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ОТЧЕТ ОБ ИЗМЕНЕНИЯХ В КАПИТАЛЕ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</si>
  <si>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</si>
  <si>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</si>
  <si>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</si>
  <si>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</si>
  <si>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</si>
  <si>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2013 года </t>
  </si>
  <si>
    <t>Прибыль и общий совокупный доход за период за период</t>
  </si>
  <si>
    <t>-</t>
  </si>
  <si>
    <t>Дивиденды объявленные</t>
  </si>
  <si>
    <t xml:space="preserve">На 31 марта 2013 года </t>
  </si>
  <si>
    <t xml:space="preserve">На 1 января 2014 года </t>
  </si>
  <si>
    <t xml:space="preserve">На 31 марта  2014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</si>
</sst>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??_р_._-;_-@_-"/>
    <numFmt numFmtId="166" formatCode="_-* #,##0.00_-;\-* #,##0.00_-;_-* &quot;-&quot;??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>
      <alignment horizontal="left"/>
    </xf>
    <xf numFmtId="0" fontId="2" fillId="0" borderId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2" fillId="0" borderId="0"/>
    <xf numFmtId="0" fontId="2" fillId="0" borderId="0"/>
    <xf numFmtId="0" fontId="15" fillId="0" borderId="0">
      <alignment horizontal="left"/>
    </xf>
    <xf numFmtId="0" fontId="2" fillId="0" borderId="0"/>
    <xf numFmtId="0" fontId="2" fillId="0" borderId="0"/>
    <xf numFmtId="0" fontId="15" fillId="0" borderId="0">
      <alignment horizontal="left"/>
    </xf>
    <xf numFmtId="0" fontId="2" fillId="0" borderId="0"/>
    <xf numFmtId="0" fontId="18" fillId="0" borderId="0">
      <alignment horizontal="left"/>
    </xf>
    <xf numFmtId="0" fontId="1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164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49" fontId="0" fillId="0" borderId="0" xfId="0" applyNumberFormat="1"/>
    <xf numFmtId="0" fontId="4" fillId="0" borderId="0" xfId="0" applyFont="1"/>
    <xf numFmtId="0" fontId="3" fillId="0" borderId="0" xfId="0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wrapText="1"/>
    </xf>
    <xf numFmtId="49" fontId="3" fillId="0" borderId="0" xfId="0" applyNumberFormat="1" applyFont="1"/>
    <xf numFmtId="165" fontId="3" fillId="0" borderId="0" xfId="0" applyNumberFormat="1" applyFont="1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5" fontId="0" fillId="0" borderId="7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top" wrapText="1"/>
    </xf>
    <xf numFmtId="164" fontId="3" fillId="0" borderId="1" xfId="1" applyFont="1" applyBorder="1"/>
    <xf numFmtId="49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/>
    <xf numFmtId="165" fontId="3" fillId="0" borderId="7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/>
    <xf numFmtId="2" fontId="3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165" fontId="3" fillId="0" borderId="1" xfId="1" applyNumberFormat="1" applyFont="1" applyBorder="1" applyAlignment="1">
      <alignment horizontal="center"/>
    </xf>
    <xf numFmtId="165" fontId="0" fillId="0" borderId="0" xfId="0" applyNumberFormat="1" applyFill="1"/>
    <xf numFmtId="2" fontId="0" fillId="0" borderId="0" xfId="0" applyNumberFormat="1"/>
    <xf numFmtId="165" fontId="0" fillId="0" borderId="1" xfId="0" applyNumberForma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0" fillId="0" borderId="0" xfId="0" applyNumberFormat="1" applyFill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5" fontId="0" fillId="0" borderId="1" xfId="1" applyNumberFormat="1" applyFont="1" applyFill="1" applyBorder="1" applyAlignment="1">
      <alignment vertical="center"/>
    </xf>
    <xf numFmtId="0" fontId="3" fillId="0" borderId="1" xfId="0" applyFont="1" applyFill="1" applyBorder="1"/>
    <xf numFmtId="165" fontId="3" fillId="0" borderId="7" xfId="1" applyNumberFormat="1" applyFont="1" applyFill="1" applyBorder="1"/>
    <xf numFmtId="165" fontId="3" fillId="0" borderId="4" xfId="1" applyNumberFormat="1" applyFont="1" applyFill="1" applyBorder="1"/>
    <xf numFmtId="165" fontId="3" fillId="0" borderId="0" xfId="1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Fill="1" applyAlignment="1">
      <alignment wrapText="1"/>
    </xf>
    <xf numFmtId="165" fontId="0" fillId="0" borderId="0" xfId="1" applyNumberFormat="1" applyFont="1" applyFill="1"/>
    <xf numFmtId="165" fontId="0" fillId="0" borderId="1" xfId="1" applyNumberFormat="1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/>
    <xf numFmtId="0" fontId="0" fillId="0" borderId="0" xfId="0" applyFont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7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64" fontId="0" fillId="0" borderId="0" xfId="1" applyFont="1"/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5" fontId="5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165" fontId="0" fillId="0" borderId="0" xfId="0" applyNumberFormat="1" applyFill="1" applyAlignment="1">
      <alignment wrapText="1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1" applyNumberFormat="1" applyFont="1" applyFill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5" fontId="5" fillId="0" borderId="12" xfId="1" applyNumberFormat="1" applyFont="1" applyBorder="1" applyAlignment="1">
      <alignment horizontal="right" vertical="center"/>
    </xf>
    <xf numFmtId="165" fontId="7" fillId="0" borderId="12" xfId="1" applyNumberFormat="1" applyFont="1" applyFill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Fill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65" fontId="5" fillId="0" borderId="13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/>
    <xf numFmtId="2" fontId="0" fillId="0" borderId="0" xfId="0" applyNumberFormat="1" applyFill="1"/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5" fontId="0" fillId="0" borderId="0" xfId="1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165" fontId="0" fillId="0" borderId="1" xfId="1" applyNumberFormat="1" applyFont="1" applyFill="1" applyBorder="1"/>
    <xf numFmtId="0" fontId="0" fillId="0" borderId="1" xfId="0" applyFill="1" applyBorder="1"/>
  </cellXfs>
  <cellStyles count="41">
    <cellStyle name="Comma 3" xfId="2"/>
    <cellStyle name="Comma_PBC_rus01" xfId="3"/>
    <cellStyle name="Normal 2" xfId="4"/>
    <cellStyle name="Normal_811" xfId="5"/>
    <cellStyle name="Percent 2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2 3" xfId="11"/>
    <cellStyle name="Обычный 2 4" xfId="12"/>
    <cellStyle name="Обычный 2 5" xfId="13"/>
    <cellStyle name="Обычный 2 6" xfId="14"/>
    <cellStyle name="Обычный 3 2" xfId="15"/>
    <cellStyle name="Обычный 4 2" xfId="16"/>
    <cellStyle name="Обычный 6" xfId="17"/>
    <cellStyle name="Обычный 8" xfId="18"/>
    <cellStyle name="Обычный 9" xfId="19"/>
    <cellStyle name="Процентный 2" xfId="20"/>
    <cellStyle name="Процентный 2 2" xfId="21"/>
    <cellStyle name="Стиль 1" xfId="22"/>
    <cellStyle name="Финансовый" xfId="1" builtinId="3"/>
    <cellStyle name="Финансовый 10" xfId="23"/>
    <cellStyle name="Финансовый 11" xfId="24"/>
    <cellStyle name="Финансовый 12" xfId="25"/>
    <cellStyle name="Финансовый 2" xfId="26"/>
    <cellStyle name="Финансовый 2 2" xfId="27"/>
    <cellStyle name="Финансовый 2 3" xfId="28"/>
    <cellStyle name="Финансовый 2 4" xfId="29"/>
    <cellStyle name="Финансовый 2 5" xfId="30"/>
    <cellStyle name="Финансовый 2 6" xfId="31"/>
    <cellStyle name="Финансовый 3" xfId="32"/>
    <cellStyle name="Финансовый 4 2" xfId="33"/>
    <cellStyle name="Финансовый 4 3" xfId="34"/>
    <cellStyle name="Финансовый 4 4" xfId="35"/>
    <cellStyle name="Финансовый 6" xfId="36"/>
    <cellStyle name="Финансовый 7" xfId="37"/>
    <cellStyle name="Финансовый 7 2" xfId="38"/>
    <cellStyle name="Финансовый 8" xfId="39"/>
    <cellStyle name="Финансовый 9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72;&#1103;%20&#1086;&#1090;&#1095;&#1077;&#1090;&#1085;&#1086;&#1089;&#1090;&#1100;%20%20&#1040;&#1054;%20&#1050;&#1072;&#1089;&#1087;&#1080;&#1081;%20&#1085;&#1077;&#1092;&#1090;&#1100;%201&#1082;&#1074;.%202014&#1075;.%20-%2030.04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ка"/>
      <sheetName val="формы по мсфо"/>
      <sheetName val="раскрытия"/>
      <sheetName val="сделки св.сторон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%дохода"/>
      <sheetName val="Лист1"/>
      <sheetName val="Лист2"/>
      <sheetName val="Лист3"/>
    </sheetNames>
    <sheetDataSet>
      <sheetData sheetId="0">
        <row r="12">
          <cell r="J12">
            <v>6654566</v>
          </cell>
          <cell r="L12">
            <v>7723877</v>
          </cell>
        </row>
        <row r="25">
          <cell r="J25">
            <v>6648081</v>
          </cell>
          <cell r="L25">
            <v>13942827</v>
          </cell>
        </row>
        <row r="28">
          <cell r="J28">
            <v>1229</v>
          </cell>
          <cell r="L28">
            <v>2874</v>
          </cell>
        </row>
        <row r="31">
          <cell r="J31">
            <v>369</v>
          </cell>
          <cell r="L31">
            <v>11775</v>
          </cell>
        </row>
        <row r="34">
          <cell r="J34">
            <v>826708</v>
          </cell>
          <cell r="L34">
            <v>839613</v>
          </cell>
        </row>
        <row r="43">
          <cell r="J43">
            <v>226418</v>
          </cell>
          <cell r="L43">
            <v>60116</v>
          </cell>
        </row>
        <row r="47">
          <cell r="J47">
            <v>1026603</v>
          </cell>
          <cell r="L47">
            <v>1382259</v>
          </cell>
        </row>
        <row r="59">
          <cell r="J59">
            <v>96471</v>
          </cell>
        </row>
        <row r="60">
          <cell r="L60">
            <v>96471</v>
          </cell>
        </row>
        <row r="62">
          <cell r="J62">
            <v>20985</v>
          </cell>
          <cell r="L62">
            <v>23156</v>
          </cell>
        </row>
        <row r="64">
          <cell r="J64">
            <v>1502</v>
          </cell>
          <cell r="L64">
            <v>1502</v>
          </cell>
        </row>
        <row r="65">
          <cell r="J65">
            <v>16024950</v>
          </cell>
          <cell r="L65">
            <v>16086145</v>
          </cell>
        </row>
        <row r="76">
          <cell r="J76">
            <v>2269425</v>
          </cell>
          <cell r="L76">
            <v>2213917</v>
          </cell>
        </row>
        <row r="80">
          <cell r="J80">
            <v>7491</v>
          </cell>
          <cell r="L80">
            <v>6979</v>
          </cell>
        </row>
        <row r="86">
          <cell r="J86">
            <v>117404</v>
          </cell>
          <cell r="L86">
            <v>137291</v>
          </cell>
        </row>
        <row r="87">
          <cell r="J87">
            <v>1454557</v>
          </cell>
          <cell r="L87">
            <v>1389965</v>
          </cell>
        </row>
        <row r="90">
          <cell r="K90">
            <v>5263862</v>
          </cell>
        </row>
        <row r="92">
          <cell r="K92">
            <v>10233379</v>
          </cell>
          <cell r="M92">
            <v>13431941</v>
          </cell>
        </row>
        <row r="93">
          <cell r="K93">
            <v>6295514</v>
          </cell>
          <cell r="M93">
            <v>6917870</v>
          </cell>
        </row>
        <row r="101">
          <cell r="K101">
            <v>15781</v>
          </cell>
          <cell r="M101">
            <v>20670</v>
          </cell>
        </row>
        <row r="105">
          <cell r="K105">
            <v>829815</v>
          </cell>
          <cell r="M105">
            <v>616597</v>
          </cell>
        </row>
        <row r="106">
          <cell r="K106">
            <v>624835</v>
          </cell>
          <cell r="M106">
            <v>352618</v>
          </cell>
        </row>
        <row r="107">
          <cell r="K107">
            <v>624835</v>
          </cell>
        </row>
        <row r="115">
          <cell r="K115">
            <v>51662</v>
          </cell>
          <cell r="M115">
            <v>51662</v>
          </cell>
        </row>
        <row r="121">
          <cell r="K121">
            <v>988389</v>
          </cell>
          <cell r="M121">
            <v>213030</v>
          </cell>
        </row>
        <row r="122">
          <cell r="M122">
            <v>867289</v>
          </cell>
        </row>
        <row r="123">
          <cell r="K123">
            <v>795131</v>
          </cell>
        </row>
        <row r="124">
          <cell r="M124">
            <v>100000</v>
          </cell>
        </row>
        <row r="125">
          <cell r="K125">
            <v>100000</v>
          </cell>
        </row>
        <row r="127">
          <cell r="K127">
            <v>17098739</v>
          </cell>
          <cell r="M127">
            <v>28617579</v>
          </cell>
        </row>
        <row r="205">
          <cell r="C205">
            <v>4045</v>
          </cell>
          <cell r="H205">
            <v>1866</v>
          </cell>
        </row>
        <row r="213">
          <cell r="H213">
            <v>22235003</v>
          </cell>
        </row>
        <row r="214">
          <cell r="H214">
            <v>70196</v>
          </cell>
        </row>
        <row r="215">
          <cell r="H215">
            <v>6315</v>
          </cell>
        </row>
        <row r="216">
          <cell r="H216">
            <v>3052810</v>
          </cell>
        </row>
        <row r="217">
          <cell r="H217">
            <v>89</v>
          </cell>
        </row>
        <row r="218">
          <cell r="H218">
            <v>401</v>
          </cell>
        </row>
        <row r="219">
          <cell r="H219">
            <v>590</v>
          </cell>
        </row>
        <row r="220">
          <cell r="G220">
            <v>2752798</v>
          </cell>
        </row>
        <row r="221">
          <cell r="G221">
            <v>7498101</v>
          </cell>
        </row>
        <row r="222">
          <cell r="G222">
            <v>315807</v>
          </cell>
        </row>
        <row r="223">
          <cell r="G223">
            <v>17382</v>
          </cell>
        </row>
        <row r="224">
          <cell r="G224">
            <v>1581</v>
          </cell>
        </row>
        <row r="225">
          <cell r="G225">
            <v>15182</v>
          </cell>
        </row>
        <row r="226">
          <cell r="G226">
            <v>12305</v>
          </cell>
        </row>
        <row r="227">
          <cell r="G227">
            <v>1754035</v>
          </cell>
        </row>
        <row r="228">
          <cell r="G228">
            <v>89</v>
          </cell>
        </row>
        <row r="229">
          <cell r="G229">
            <v>3945</v>
          </cell>
        </row>
        <row r="230">
          <cell r="G230">
            <v>1475339</v>
          </cell>
        </row>
        <row r="242">
          <cell r="H242">
            <v>15238872</v>
          </cell>
        </row>
        <row r="243">
          <cell r="H243">
            <v>3946</v>
          </cell>
        </row>
        <row r="244">
          <cell r="H244">
            <v>2702</v>
          </cell>
        </row>
        <row r="245">
          <cell r="H245">
            <v>36582</v>
          </cell>
        </row>
        <row r="246">
          <cell r="H246">
            <v>111</v>
          </cell>
        </row>
        <row r="247">
          <cell r="H247">
            <v>402</v>
          </cell>
        </row>
        <row r="248">
          <cell r="H248">
            <v>42</v>
          </cell>
        </row>
        <row r="249">
          <cell r="G249">
            <v>1912800</v>
          </cell>
        </row>
        <row r="250">
          <cell r="G250">
            <v>5073939</v>
          </cell>
        </row>
        <row r="251">
          <cell r="G251">
            <v>277977</v>
          </cell>
        </row>
        <row r="252">
          <cell r="G252">
            <v>186388</v>
          </cell>
        </row>
        <row r="253">
          <cell r="G253">
            <v>5426</v>
          </cell>
        </row>
        <row r="254">
          <cell r="G254">
            <v>4649</v>
          </cell>
        </row>
        <row r="255">
          <cell r="G255">
            <v>31188</v>
          </cell>
        </row>
        <row r="256">
          <cell r="G256">
            <v>-1103</v>
          </cell>
        </row>
        <row r="257">
          <cell r="G257">
            <v>111</v>
          </cell>
        </row>
        <row r="258">
          <cell r="G258">
            <v>10205</v>
          </cell>
        </row>
        <row r="259">
          <cell r="G259">
            <v>2055902</v>
          </cell>
        </row>
        <row r="267">
          <cell r="J267">
            <v>17098739</v>
          </cell>
        </row>
        <row r="273">
          <cell r="J273">
            <v>100000</v>
          </cell>
        </row>
        <row r="276">
          <cell r="J276">
            <v>9705685</v>
          </cell>
        </row>
        <row r="284">
          <cell r="G284">
            <v>496701</v>
          </cell>
        </row>
        <row r="285">
          <cell r="C285">
            <v>-5825721</v>
          </cell>
          <cell r="G285">
            <v>253082</v>
          </cell>
        </row>
        <row r="287">
          <cell r="C287">
            <v>780466</v>
          </cell>
        </row>
        <row r="288">
          <cell r="C288">
            <v>-1618138</v>
          </cell>
        </row>
        <row r="289">
          <cell r="C289">
            <v>-4027335</v>
          </cell>
        </row>
        <row r="290">
          <cell r="C290">
            <v>16353559</v>
          </cell>
        </row>
        <row r="291">
          <cell r="C291">
            <v>-3900966</v>
          </cell>
        </row>
        <row r="292">
          <cell r="C292">
            <v>57229</v>
          </cell>
        </row>
        <row r="301">
          <cell r="I301">
            <v>-3007850</v>
          </cell>
        </row>
        <row r="302">
          <cell r="I302">
            <v>1839</v>
          </cell>
        </row>
        <row r="304">
          <cell r="I304">
            <v>-5577</v>
          </cell>
        </row>
        <row r="305">
          <cell r="I305">
            <v>-1983270</v>
          </cell>
        </row>
        <row r="306">
          <cell r="I306">
            <v>-2807291</v>
          </cell>
        </row>
        <row r="307">
          <cell r="I307">
            <v>14966019</v>
          </cell>
        </row>
        <row r="308">
          <cell r="I308">
            <v>-2590710</v>
          </cell>
        </row>
        <row r="309">
          <cell r="I309">
            <v>2350</v>
          </cell>
        </row>
        <row r="310">
          <cell r="F310">
            <v>799845</v>
          </cell>
        </row>
        <row r="313">
          <cell r="F313">
            <v>274690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K125"/>
  <sheetViews>
    <sheetView tabSelected="1" topLeftCell="A37" zoomScaleNormal="100" zoomScaleSheetLayoutView="90" workbookViewId="0">
      <selection activeCell="B45" sqref="B45"/>
    </sheetView>
  </sheetViews>
  <sheetFormatPr defaultRowHeight="12.75" x14ac:dyDescent="0.2"/>
  <cols>
    <col min="2" max="2" width="53.7109375" bestFit="1" customWidth="1"/>
    <col min="3" max="3" width="11.28515625" bestFit="1" customWidth="1"/>
    <col min="4" max="4" width="21.42578125" customWidth="1"/>
    <col min="5" max="5" width="24.42578125" style="2" customWidth="1"/>
    <col min="6" max="6" width="15" style="2" customWidth="1"/>
    <col min="7" max="7" width="4.28515625" style="3" customWidth="1"/>
    <col min="8" max="8" width="19.85546875" style="2" customWidth="1"/>
    <col min="9" max="9" width="19.85546875" style="4" customWidth="1"/>
    <col min="10" max="10" width="20.140625" customWidth="1"/>
    <col min="11" max="11" width="23.7109375" customWidth="1"/>
  </cols>
  <sheetData>
    <row r="3" spans="2:9" x14ac:dyDescent="0.2">
      <c r="B3" s="1" t="s">
        <v>0</v>
      </c>
    </row>
    <row r="5" spans="2:9" x14ac:dyDescent="0.2">
      <c r="B5" s="5" t="s">
        <v>1</v>
      </c>
    </row>
    <row r="6" spans="2:9" x14ac:dyDescent="0.2">
      <c r="B6" t="s">
        <v>2</v>
      </c>
    </row>
    <row r="7" spans="2:9" x14ac:dyDescent="0.2">
      <c r="B7" s="128"/>
      <c r="C7" s="128" t="s">
        <v>3</v>
      </c>
      <c r="D7" s="133" t="s">
        <v>4</v>
      </c>
      <c r="E7" s="129" t="s">
        <v>5</v>
      </c>
      <c r="F7" s="131"/>
      <c r="G7" s="132"/>
      <c r="H7" s="6"/>
    </row>
    <row r="8" spans="2:9" x14ac:dyDescent="0.2">
      <c r="B8" s="128"/>
      <c r="C8" s="128"/>
      <c r="D8" s="134"/>
      <c r="E8" s="130"/>
      <c r="F8" s="131"/>
      <c r="G8" s="132"/>
      <c r="H8" s="6"/>
    </row>
    <row r="9" spans="2:9" s="1" customFormat="1" x14ac:dyDescent="0.2">
      <c r="B9" s="7" t="s">
        <v>6</v>
      </c>
      <c r="C9" s="8"/>
      <c r="D9" s="7"/>
      <c r="E9" s="9"/>
      <c r="F9" s="10"/>
      <c r="G9" s="11"/>
      <c r="H9" s="6"/>
      <c r="I9" s="12"/>
    </row>
    <row r="10" spans="2:9" s="1" customFormat="1" x14ac:dyDescent="0.2">
      <c r="B10" s="7" t="s">
        <v>7</v>
      </c>
      <c r="C10" s="8"/>
      <c r="D10" s="7"/>
      <c r="E10" s="9"/>
      <c r="F10" s="10"/>
      <c r="G10" s="13"/>
      <c r="H10" s="13"/>
      <c r="I10" s="12"/>
    </row>
    <row r="11" spans="2:9" x14ac:dyDescent="0.2">
      <c r="B11" s="14" t="s">
        <v>8</v>
      </c>
      <c r="C11" s="15"/>
      <c r="D11" s="16">
        <f>[1]оборотка!L65+[1]оборотка!L76</f>
        <v>18300062</v>
      </c>
      <c r="E11" s="17">
        <f>[1]оборотка!J65+[1]оборотка!J76</f>
        <v>18294375</v>
      </c>
      <c r="F11" s="18"/>
      <c r="G11" s="19"/>
    </row>
    <row r="12" spans="2:9" x14ac:dyDescent="0.2">
      <c r="B12" s="14" t="s">
        <v>9</v>
      </c>
      <c r="C12" s="15"/>
      <c r="D12" s="16">
        <f>[1]оборотка!L80</f>
        <v>6979</v>
      </c>
      <c r="E12" s="17">
        <f>[1]оборотка!J80</f>
        <v>7491</v>
      </c>
      <c r="F12" s="18"/>
      <c r="G12" s="19"/>
    </row>
    <row r="13" spans="2:9" x14ac:dyDescent="0.2">
      <c r="B13" s="14" t="s">
        <v>10</v>
      </c>
      <c r="C13" s="15"/>
      <c r="D13" s="20">
        <f>[1]оборотка!L87</f>
        <v>1389965</v>
      </c>
      <c r="E13" s="17">
        <f>[1]оборотка!J87</f>
        <v>1454557</v>
      </c>
      <c r="F13" s="18"/>
      <c r="G13" s="19"/>
      <c r="I13" s="21"/>
    </row>
    <row r="14" spans="2:9" x14ac:dyDescent="0.2">
      <c r="B14" s="14" t="s">
        <v>11</v>
      </c>
      <c r="C14" s="15"/>
      <c r="D14" s="20">
        <f>[1]оборотка!L64+[1]оборотка!L86+[1]оборотка!H205</f>
        <v>140659</v>
      </c>
      <c r="E14" s="17">
        <f>[1]оборотка!J64+[1]оборотка!J86+[1]оборотка!C205</f>
        <v>122951</v>
      </c>
      <c r="F14" s="18"/>
      <c r="G14" s="19"/>
    </row>
    <row r="15" spans="2:9" x14ac:dyDescent="0.2">
      <c r="B15" s="14" t="s">
        <v>12</v>
      </c>
      <c r="C15" s="15"/>
      <c r="D15" s="16">
        <f>[1]оборотка!L60+[1]оборотка!L62</f>
        <v>119627</v>
      </c>
      <c r="E15" s="17">
        <f>[1]оборотка!J59+[1]оборотка!J62</f>
        <v>117456</v>
      </c>
      <c r="F15" s="18"/>
      <c r="G15" s="19"/>
    </row>
    <row r="16" spans="2:9" x14ac:dyDescent="0.2">
      <c r="B16" s="22"/>
      <c r="C16" s="23"/>
      <c r="D16" s="24">
        <f>SUM(D11:D15)</f>
        <v>19957292</v>
      </c>
      <c r="E16" s="25">
        <f>SUM(E11:E15)</f>
        <v>19996830</v>
      </c>
      <c r="F16" s="26"/>
      <c r="G16" s="27"/>
    </row>
    <row r="17" spans="2:10" x14ac:dyDescent="0.2">
      <c r="B17" s="7" t="s">
        <v>13</v>
      </c>
      <c r="C17" s="15"/>
      <c r="D17" s="16"/>
      <c r="E17" s="17"/>
      <c r="F17" s="18"/>
      <c r="G17" s="19"/>
    </row>
    <row r="18" spans="2:10" x14ac:dyDescent="0.2">
      <c r="B18" s="14" t="s">
        <v>14</v>
      </c>
      <c r="C18" s="15"/>
      <c r="D18" s="16">
        <f>[1]оборотка!L34</f>
        <v>839613</v>
      </c>
      <c r="E18" s="17">
        <f>[1]оборотка!J34</f>
        <v>826708</v>
      </c>
      <c r="F18" s="18"/>
      <c r="G18" s="19"/>
    </row>
    <row r="19" spans="2:10" x14ac:dyDescent="0.2">
      <c r="B19" s="14" t="s">
        <v>15</v>
      </c>
      <c r="C19" s="15"/>
      <c r="D19" s="16">
        <f>[1]оборотка!L25</f>
        <v>13942827</v>
      </c>
      <c r="E19" s="17">
        <f>[1]оборотка!J25</f>
        <v>6648081</v>
      </c>
      <c r="F19" s="18"/>
      <c r="G19" s="19"/>
    </row>
    <row r="20" spans="2:10" x14ac:dyDescent="0.2">
      <c r="B20" s="14" t="s">
        <v>16</v>
      </c>
      <c r="C20" s="15"/>
      <c r="D20" s="16">
        <f>[1]оборотка!L28+[1]оборотка!L31+[1]оборотка!L43+[1]оборотка!L47-[1]оборотка!H205+1</f>
        <v>1455159</v>
      </c>
      <c r="E20" s="17">
        <f>[1]оборотка!J28+[1]оборотка!J31+[1]оборотка!J43+[1]оборотка!J47-[1]оборотка!C205-1</f>
        <v>1250573</v>
      </c>
      <c r="F20" s="18"/>
      <c r="G20" s="19"/>
    </row>
    <row r="21" spans="2:10" x14ac:dyDescent="0.2">
      <c r="B21" s="14" t="s">
        <v>17</v>
      </c>
      <c r="C21" s="15"/>
      <c r="D21" s="16">
        <f>[1]оборотка!L12</f>
        <v>7723877</v>
      </c>
      <c r="E21" s="17">
        <f>[1]оборотка!J12</f>
        <v>6654566</v>
      </c>
      <c r="F21" s="18"/>
      <c r="G21" s="19"/>
    </row>
    <row r="22" spans="2:10" x14ac:dyDescent="0.2">
      <c r="B22" s="14"/>
      <c r="C22" s="15"/>
      <c r="D22" s="25">
        <f>SUM(D18:D21)</f>
        <v>23961476</v>
      </c>
      <c r="E22" s="25">
        <f>SUM(E18:E21)</f>
        <v>15379928</v>
      </c>
      <c r="F22" s="26"/>
      <c r="G22" s="27"/>
    </row>
    <row r="23" spans="2:10" s="1" customFormat="1" x14ac:dyDescent="0.2">
      <c r="B23" s="7" t="s">
        <v>18</v>
      </c>
      <c r="C23" s="8"/>
      <c r="D23" s="28">
        <f>D22+D16</f>
        <v>43918768</v>
      </c>
      <c r="E23" s="25">
        <f>E22+E16</f>
        <v>35376758</v>
      </c>
      <c r="F23" s="26"/>
      <c r="G23" s="27"/>
      <c r="H23" s="6"/>
      <c r="I23" s="29"/>
      <c r="J23" s="30"/>
    </row>
    <row r="24" spans="2:10" x14ac:dyDescent="0.2">
      <c r="B24" s="7" t="s">
        <v>19</v>
      </c>
      <c r="C24" s="15"/>
      <c r="D24" s="16"/>
      <c r="E24" s="17"/>
      <c r="F24" s="18"/>
      <c r="G24" s="19"/>
      <c r="J24" s="31"/>
    </row>
    <row r="25" spans="2:10" x14ac:dyDescent="0.2">
      <c r="B25" s="7" t="s">
        <v>20</v>
      </c>
      <c r="C25" s="15"/>
      <c r="D25" s="16"/>
      <c r="E25" s="17"/>
      <c r="F25" s="18"/>
      <c r="G25" s="19"/>
      <c r="J25" s="31"/>
    </row>
    <row r="26" spans="2:10" x14ac:dyDescent="0.2">
      <c r="B26" s="14" t="s">
        <v>21</v>
      </c>
      <c r="C26" s="15"/>
      <c r="D26" s="16">
        <f>[1]оборотка!M124</f>
        <v>100000</v>
      </c>
      <c r="E26" s="17">
        <f>[1]оборотка!K125</f>
        <v>100000</v>
      </c>
      <c r="F26" s="18"/>
      <c r="G26" s="19"/>
    </row>
    <row r="27" spans="2:10" x14ac:dyDescent="0.2">
      <c r="B27" s="14" t="s">
        <v>22</v>
      </c>
      <c r="C27" s="15"/>
      <c r="D27" s="16">
        <f>[1]оборотка!M127</f>
        <v>28617579</v>
      </c>
      <c r="E27" s="17">
        <f>[1]оборотка!K127</f>
        <v>17098739</v>
      </c>
      <c r="F27" s="18"/>
      <c r="G27" s="19"/>
    </row>
    <row r="28" spans="2:10" x14ac:dyDescent="0.2">
      <c r="B28" s="7"/>
      <c r="C28" s="15"/>
      <c r="D28" s="32">
        <f>SUM(D25:D27)</f>
        <v>28717579</v>
      </c>
      <c r="E28" s="25">
        <f>SUM(E25:E27)</f>
        <v>17198739</v>
      </c>
      <c r="F28" s="26"/>
      <c r="G28" s="27"/>
      <c r="H28" s="33"/>
      <c r="I28" s="34"/>
    </row>
    <row r="29" spans="2:10" x14ac:dyDescent="0.2">
      <c r="B29" s="7" t="s">
        <v>23</v>
      </c>
      <c r="C29" s="15"/>
      <c r="D29" s="16"/>
      <c r="E29" s="17"/>
      <c r="F29" s="18"/>
      <c r="G29" s="19"/>
      <c r="I29" s="34"/>
    </row>
    <row r="30" spans="2:10" x14ac:dyDescent="0.2">
      <c r="B30" s="14" t="s">
        <v>24</v>
      </c>
      <c r="C30" s="15"/>
      <c r="D30" s="16">
        <f>[1]оборотка!M121</f>
        <v>213030</v>
      </c>
      <c r="E30" s="17">
        <f>[1]оборотка!K121</f>
        <v>988389</v>
      </c>
      <c r="F30" s="18"/>
      <c r="G30" s="19"/>
    </row>
    <row r="31" spans="2:10" x14ac:dyDescent="0.2">
      <c r="B31" s="14" t="s">
        <v>25</v>
      </c>
      <c r="C31" s="15"/>
      <c r="D31" s="35">
        <f>[1]оборотка!M122</f>
        <v>867289</v>
      </c>
      <c r="E31" s="17">
        <f>[1]оборотка!K123</f>
        <v>795131</v>
      </c>
      <c r="F31" s="18"/>
      <c r="G31" s="19"/>
    </row>
    <row r="32" spans="2:10" x14ac:dyDescent="0.2">
      <c r="B32" s="14"/>
      <c r="C32" s="15"/>
      <c r="D32" s="20"/>
      <c r="E32" s="17"/>
      <c r="F32" s="18"/>
      <c r="G32" s="19"/>
    </row>
    <row r="33" spans="2:9" x14ac:dyDescent="0.2">
      <c r="B33" s="14"/>
      <c r="C33" s="15"/>
      <c r="D33" s="36">
        <f>SUM(D29:D32)</f>
        <v>1080319</v>
      </c>
      <c r="E33" s="25">
        <f>SUM(E29:E32)</f>
        <v>1783520</v>
      </c>
      <c r="F33" s="26"/>
      <c r="G33" s="27"/>
    </row>
    <row r="34" spans="2:9" x14ac:dyDescent="0.2">
      <c r="B34" s="7" t="s">
        <v>26</v>
      </c>
      <c r="C34" s="15"/>
      <c r="D34" s="20"/>
      <c r="E34" s="17"/>
      <c r="F34" s="18"/>
      <c r="G34" s="19"/>
    </row>
    <row r="35" spans="2:9" x14ac:dyDescent="0.2">
      <c r="B35" s="14"/>
      <c r="C35" s="15"/>
      <c r="D35" s="20"/>
      <c r="E35" s="17"/>
      <c r="F35" s="18"/>
      <c r="G35" s="19"/>
    </row>
    <row r="36" spans="2:9" x14ac:dyDescent="0.2">
      <c r="B36" s="14" t="s">
        <v>27</v>
      </c>
      <c r="C36" s="15"/>
      <c r="D36" s="35">
        <f>[1]оборотка!M106</f>
        <v>352618</v>
      </c>
      <c r="E36" s="17">
        <f>[1]оборотка!K107</f>
        <v>624835</v>
      </c>
      <c r="F36" s="18"/>
      <c r="G36" s="19"/>
      <c r="H36" s="37"/>
    </row>
    <row r="37" spans="2:9" x14ac:dyDescent="0.2">
      <c r="B37" s="14" t="s">
        <v>28</v>
      </c>
      <c r="C37" s="38"/>
      <c r="D37" s="35">
        <f>[1]оборотка!M92-[1]оборотка!M93</f>
        <v>6514071</v>
      </c>
      <c r="E37" s="17">
        <f>[1]оборотка!K92-[1]оборотка!K93</f>
        <v>3937865</v>
      </c>
      <c r="F37" s="18"/>
      <c r="G37" s="19"/>
    </row>
    <row r="38" spans="2:9" x14ac:dyDescent="0.2">
      <c r="B38" s="14" t="s">
        <v>29</v>
      </c>
      <c r="C38" s="38"/>
      <c r="D38" s="35">
        <f>[1]оборотка!M93</f>
        <v>6917870</v>
      </c>
      <c r="E38" s="17">
        <f>[1]оборотка!K93</f>
        <v>6295514</v>
      </c>
      <c r="F38" s="18"/>
      <c r="G38" s="19"/>
    </row>
    <row r="39" spans="2:9" ht="25.5" x14ac:dyDescent="0.2">
      <c r="B39" s="39" t="s">
        <v>30</v>
      </c>
      <c r="C39" s="15"/>
      <c r="D39" s="35">
        <f>[1]оборотка!M101+[1]оборотка!M105-[1]оборотка!M106+[1]оборотка!M115</f>
        <v>336311</v>
      </c>
      <c r="E39" s="17">
        <f>[1]оборотка!K90+[1]оборотка!K101+[1]оборотка!K105-[1]оборотка!K106+[1]оборотка!K115</f>
        <v>5536285</v>
      </c>
      <c r="F39" s="18"/>
      <c r="G39" s="19"/>
      <c r="H39" s="37"/>
    </row>
    <row r="40" spans="2:9" x14ac:dyDescent="0.2">
      <c r="B40" s="14"/>
      <c r="C40" s="15"/>
      <c r="D40" s="40">
        <f>SUM(D36:D39)</f>
        <v>14120870</v>
      </c>
      <c r="E40" s="17">
        <f>SUM(E36:E39)</f>
        <v>16394499</v>
      </c>
      <c r="F40" s="18"/>
      <c r="G40" s="19"/>
    </row>
    <row r="41" spans="2:9" s="1" customFormat="1" x14ac:dyDescent="0.2">
      <c r="B41" s="7" t="s">
        <v>31</v>
      </c>
      <c r="C41" s="8"/>
      <c r="D41" s="28">
        <f>D33+D40</f>
        <v>15201189</v>
      </c>
      <c r="E41" s="28">
        <f>E33+E40</f>
        <v>18178019</v>
      </c>
      <c r="F41" s="26"/>
      <c r="G41" s="27"/>
      <c r="H41" s="6"/>
      <c r="I41" s="12"/>
    </row>
    <row r="42" spans="2:9" x14ac:dyDescent="0.2">
      <c r="B42" s="7" t="s">
        <v>32</v>
      </c>
      <c r="C42" s="15"/>
      <c r="D42" s="24">
        <f>D28+D41</f>
        <v>43918768</v>
      </c>
      <c r="E42" s="24">
        <f>E28+E41</f>
        <v>35376758</v>
      </c>
      <c r="F42" s="26"/>
      <c r="G42" s="27"/>
      <c r="H42" s="33"/>
    </row>
    <row r="43" spans="2:9" x14ac:dyDescent="0.2">
      <c r="B43" s="41" t="s">
        <v>33</v>
      </c>
      <c r="C43" s="7"/>
      <c r="D43" s="119">
        <f>((D28-D12)/10000)*1000</f>
        <v>2871060</v>
      </c>
      <c r="E43" s="42">
        <f>((E28-E12)/10000)*1000</f>
        <v>1719124.8</v>
      </c>
      <c r="F43" s="43"/>
      <c r="G43" s="44"/>
    </row>
    <row r="44" spans="2:9" x14ac:dyDescent="0.2">
      <c r="B44" s="45"/>
      <c r="C44" s="45"/>
      <c r="D44" s="45"/>
      <c r="E44" s="46"/>
      <c r="F44" s="46"/>
      <c r="G44" s="47"/>
    </row>
    <row r="45" spans="2:9" x14ac:dyDescent="0.2">
      <c r="B45" s="45"/>
      <c r="C45" s="45"/>
      <c r="D45" s="48"/>
      <c r="E45" s="49"/>
      <c r="F45" s="49"/>
      <c r="G45" s="50"/>
    </row>
    <row r="46" spans="2:9" x14ac:dyDescent="0.2">
      <c r="D46" s="51"/>
      <c r="E46" s="37"/>
      <c r="F46" s="37"/>
      <c r="G46" s="52"/>
      <c r="I46" s="34"/>
    </row>
    <row r="47" spans="2:9" x14ac:dyDescent="0.2">
      <c r="B47" s="5" t="s">
        <v>34</v>
      </c>
      <c r="D47" s="53"/>
      <c r="E47" s="53"/>
      <c r="I47" s="34"/>
    </row>
    <row r="48" spans="2:9" x14ac:dyDescent="0.2">
      <c r="I48" s="34"/>
    </row>
    <row r="49" spans="2:10" x14ac:dyDescent="0.2">
      <c r="B49" s="128"/>
      <c r="C49" s="128" t="s">
        <v>3</v>
      </c>
      <c r="D49" s="128" t="s">
        <v>35</v>
      </c>
      <c r="E49" s="136" t="s">
        <v>36</v>
      </c>
      <c r="F49" s="11"/>
      <c r="G49" s="11"/>
      <c r="I49" s="34"/>
    </row>
    <row r="50" spans="2:10" x14ac:dyDescent="0.2">
      <c r="B50" s="128"/>
      <c r="C50" s="128"/>
      <c r="D50" s="128"/>
      <c r="E50" s="136"/>
      <c r="F50" s="11"/>
      <c r="G50" s="11"/>
      <c r="I50" s="34"/>
    </row>
    <row r="51" spans="2:10" x14ac:dyDescent="0.2">
      <c r="B51" s="14" t="s">
        <v>37</v>
      </c>
      <c r="C51" s="15"/>
      <c r="D51" s="54">
        <f>[1]оборотка!H213</f>
        <v>22235003</v>
      </c>
      <c r="E51" s="137">
        <f>[1]оборотка!H242</f>
        <v>15238872</v>
      </c>
    </row>
    <row r="52" spans="2:10" x14ac:dyDescent="0.2">
      <c r="B52" s="14" t="s">
        <v>38</v>
      </c>
      <c r="C52" s="15"/>
      <c r="D52" s="54">
        <f>[1]оборотка!G220</f>
        <v>2752798</v>
      </c>
      <c r="E52" s="137">
        <f>[1]оборотка!G249</f>
        <v>1912800</v>
      </c>
    </row>
    <row r="53" spans="2:10" x14ac:dyDescent="0.2">
      <c r="B53" s="7" t="s">
        <v>39</v>
      </c>
      <c r="C53" s="8"/>
      <c r="D53" s="24">
        <f>D51-D52</f>
        <v>19482205</v>
      </c>
      <c r="E53" s="119">
        <f>E51-E52</f>
        <v>13326072</v>
      </c>
    </row>
    <row r="54" spans="2:10" x14ac:dyDescent="0.2">
      <c r="B54" s="14" t="s">
        <v>40</v>
      </c>
      <c r="C54" s="15"/>
      <c r="D54" s="54">
        <f>[1]оборотка!G221</f>
        <v>7498101</v>
      </c>
      <c r="E54" s="137">
        <f>[1]оборотка!G250</f>
        <v>5073939</v>
      </c>
    </row>
    <row r="55" spans="2:10" x14ac:dyDescent="0.2">
      <c r="B55" s="14" t="s">
        <v>41</v>
      </c>
      <c r="C55" s="15"/>
      <c r="D55" s="54">
        <f>[1]оборотка!G222+[1]оборотка!G223</f>
        <v>333189</v>
      </c>
      <c r="E55" s="137">
        <f>[1]оборотка!G251+[1]оборотка!G252</f>
        <v>464365</v>
      </c>
    </row>
    <row r="56" spans="2:10" x14ac:dyDescent="0.2">
      <c r="B56" s="14" t="s">
        <v>42</v>
      </c>
      <c r="C56" s="15"/>
      <c r="D56" s="54">
        <f>[1]оборотка!H214</f>
        <v>70196</v>
      </c>
      <c r="E56" s="137">
        <f>[1]оборотка!H243</f>
        <v>3946</v>
      </c>
      <c r="J56" s="4"/>
    </row>
    <row r="57" spans="2:10" x14ac:dyDescent="0.2">
      <c r="B57" s="14" t="s">
        <v>43</v>
      </c>
      <c r="C57" s="15"/>
      <c r="D57" s="54">
        <f>[1]оборотка!G224+[1]оборотка!G225</f>
        <v>16763</v>
      </c>
      <c r="E57" s="137">
        <f>[1]оборотка!G253</f>
        <v>5426</v>
      </c>
      <c r="J57" s="4"/>
    </row>
    <row r="58" spans="2:10" x14ac:dyDescent="0.2">
      <c r="B58" s="14" t="s">
        <v>44</v>
      </c>
      <c r="C58" s="15"/>
      <c r="D58" s="54">
        <f>[1]оборотка!H216-[1]оборотка!G227</f>
        <v>1298775</v>
      </c>
      <c r="E58" s="137">
        <f>[1]оборотка!H245-[1]оборотка!G255</f>
        <v>5394</v>
      </c>
      <c r="J58" s="4"/>
    </row>
    <row r="59" spans="2:10" ht="45" customHeight="1" x14ac:dyDescent="0.2">
      <c r="B59" s="14" t="s">
        <v>45</v>
      </c>
      <c r="C59" s="15"/>
      <c r="D59" s="54">
        <f>[1]оборотка!H215+[1]оборотка!H217+[1]оборотка!H218+[1]оборотка!H219-[1]оборотка!G226-[1]оборотка!G228-[1]оборотка!G229</f>
        <v>-8944</v>
      </c>
      <c r="E59" s="137">
        <f>[1]оборотка!H244+[1]оборотка!H246+[1]оборотка!H247+[1]оборотка!H248-[1]оборотка!G254-[1]оборотка!G256-[1]оборотка!G257-[1]оборотка!G258</f>
        <v>-10605</v>
      </c>
      <c r="J59" s="4"/>
    </row>
    <row r="60" spans="2:10" x14ac:dyDescent="0.2">
      <c r="B60" s="7" t="s">
        <v>46</v>
      </c>
      <c r="C60" s="8"/>
      <c r="D60" s="24">
        <f>D53-D54-D55+D56-D57+D58+D59</f>
        <v>12994179</v>
      </c>
      <c r="E60" s="119">
        <f>E53-E54-E55+E56-E57+E58+E59</f>
        <v>7781077</v>
      </c>
      <c r="J60" s="4"/>
    </row>
    <row r="61" spans="2:10" x14ac:dyDescent="0.2">
      <c r="B61" s="14" t="s">
        <v>47</v>
      </c>
      <c r="C61" s="15"/>
      <c r="D61" s="54">
        <f>[1]оборотка!G230</f>
        <v>1475339</v>
      </c>
      <c r="E61" s="137">
        <f>[1]оборотка!G259</f>
        <v>2055902</v>
      </c>
      <c r="J61" s="4"/>
    </row>
    <row r="62" spans="2:10" x14ac:dyDescent="0.2">
      <c r="B62" s="41" t="s">
        <v>48</v>
      </c>
      <c r="C62" s="8"/>
      <c r="D62" s="24">
        <f>D60-D61</f>
        <v>11518840</v>
      </c>
      <c r="E62" s="119">
        <f>E60-E61</f>
        <v>5725175</v>
      </c>
      <c r="J62" s="4"/>
    </row>
    <row r="63" spans="2:10" x14ac:dyDescent="0.2">
      <c r="B63" s="7" t="s">
        <v>49</v>
      </c>
      <c r="C63" s="8"/>
      <c r="D63" s="24"/>
      <c r="E63" s="119"/>
      <c r="J63" s="4"/>
    </row>
    <row r="64" spans="2:10" s="58" customFormat="1" x14ac:dyDescent="0.2">
      <c r="B64" s="55" t="s">
        <v>50</v>
      </c>
      <c r="C64" s="56"/>
      <c r="D64" s="57">
        <f>ROUND(D62/10000,0)</f>
        <v>1152</v>
      </c>
      <c r="E64" s="57">
        <f>ROUND(E62/10000,0)</f>
        <v>573</v>
      </c>
    </row>
    <row r="65" spans="2:9" x14ac:dyDescent="0.2">
      <c r="B65" s="14"/>
      <c r="C65" s="15"/>
      <c r="D65" s="14"/>
      <c r="E65" s="138"/>
      <c r="F65" s="135"/>
      <c r="G65" s="135"/>
      <c r="I65" s="34"/>
    </row>
    <row r="66" spans="2:9" x14ac:dyDescent="0.2">
      <c r="I66" s="34"/>
    </row>
    <row r="67" spans="2:9" x14ac:dyDescent="0.2">
      <c r="I67" s="34"/>
    </row>
    <row r="69" spans="2:9" x14ac:dyDescent="0.2">
      <c r="B69" s="59" t="s">
        <v>51</v>
      </c>
      <c r="C69" s="2"/>
      <c r="D69" s="2"/>
    </row>
    <row r="70" spans="2:9" x14ac:dyDescent="0.2">
      <c r="B70" s="59"/>
      <c r="C70" s="2"/>
      <c r="D70" s="2"/>
    </row>
    <row r="71" spans="2:9" x14ac:dyDescent="0.2">
      <c r="B71" s="60" t="s">
        <v>52</v>
      </c>
      <c r="C71" s="2"/>
      <c r="D71" s="2"/>
    </row>
    <row r="72" spans="2:9" x14ac:dyDescent="0.2">
      <c r="B72" s="121"/>
      <c r="C72" s="123" t="s">
        <v>3</v>
      </c>
      <c r="D72" s="124" t="s">
        <v>35</v>
      </c>
      <c r="E72" s="126" t="s">
        <v>36</v>
      </c>
      <c r="F72" s="61"/>
      <c r="G72" s="61"/>
    </row>
    <row r="73" spans="2:9" x14ac:dyDescent="0.2">
      <c r="B73" s="122"/>
      <c r="C73" s="123"/>
      <c r="D73" s="125"/>
      <c r="E73" s="127"/>
      <c r="F73" s="61"/>
      <c r="G73" s="61"/>
    </row>
    <row r="74" spans="2:9" ht="15" x14ac:dyDescent="0.2">
      <c r="B74" s="62" t="s">
        <v>53</v>
      </c>
      <c r="C74" s="63"/>
      <c r="D74" s="64"/>
      <c r="E74" s="65"/>
      <c r="F74" s="65"/>
      <c r="G74" s="65"/>
    </row>
    <row r="75" spans="2:9" ht="15" x14ac:dyDescent="0.2">
      <c r="B75" s="66"/>
      <c r="C75" s="63"/>
      <c r="D75" s="65"/>
      <c r="E75" s="65"/>
      <c r="F75" s="65"/>
      <c r="G75" s="65"/>
    </row>
    <row r="76" spans="2:9" ht="15" x14ac:dyDescent="0.2">
      <c r="B76" s="66" t="s">
        <v>54</v>
      </c>
      <c r="C76" s="63"/>
      <c r="D76" s="67">
        <f>[1]оборотка!C290</f>
        <v>16353559</v>
      </c>
      <c r="E76" s="67">
        <f>[1]оборотка!I307</f>
        <v>14966019</v>
      </c>
      <c r="F76" s="67"/>
      <c r="G76" s="67"/>
    </row>
    <row r="77" spans="2:9" ht="15" x14ac:dyDescent="0.2">
      <c r="B77" s="66" t="s">
        <v>55</v>
      </c>
      <c r="C77" s="63"/>
      <c r="D77" s="67">
        <f>[1]оборотка!C291</f>
        <v>-3900966</v>
      </c>
      <c r="E77" s="67">
        <f>[1]оборотка!I308</f>
        <v>-2590710</v>
      </c>
      <c r="F77" s="67"/>
      <c r="G77" s="67"/>
      <c r="I77" s="34"/>
    </row>
    <row r="78" spans="2:9" ht="30" x14ac:dyDescent="0.2">
      <c r="B78" s="66" t="s">
        <v>56</v>
      </c>
      <c r="C78" s="63"/>
      <c r="D78" s="67">
        <f>SUM(D76:D77)</f>
        <v>12452593</v>
      </c>
      <c r="E78" s="67">
        <f>SUM(E76:E77)</f>
        <v>12375309</v>
      </c>
      <c r="F78" s="67"/>
      <c r="G78" s="67"/>
    </row>
    <row r="79" spans="2:9" ht="15" x14ac:dyDescent="0.2">
      <c r="B79" s="68" t="s">
        <v>57</v>
      </c>
      <c r="C79" s="69"/>
      <c r="D79" s="70">
        <f>[1]оборотка!C292</f>
        <v>57229</v>
      </c>
      <c r="E79" s="70">
        <f>[1]оборотка!I309</f>
        <v>2350</v>
      </c>
      <c r="F79" s="70"/>
      <c r="G79" s="70"/>
      <c r="I79" s="34"/>
    </row>
    <row r="80" spans="2:9" ht="15" x14ac:dyDescent="0.2">
      <c r="B80" s="68" t="s">
        <v>58</v>
      </c>
      <c r="C80" s="69"/>
      <c r="D80" s="70">
        <f>[1]оборотка!C288</f>
        <v>-1618138</v>
      </c>
      <c r="E80" s="70">
        <f>[1]оборотка!I305</f>
        <v>-1983270</v>
      </c>
      <c r="F80" s="71"/>
      <c r="G80" s="71"/>
      <c r="I80" s="72"/>
    </row>
    <row r="81" spans="2:11" ht="15" x14ac:dyDescent="0.2">
      <c r="B81" s="68" t="s">
        <v>59</v>
      </c>
      <c r="C81" s="69"/>
      <c r="D81" s="73">
        <f>[1]оборотка!C289</f>
        <v>-4027335</v>
      </c>
      <c r="E81" s="74">
        <f>[1]оборотка!I306</f>
        <v>-2807291</v>
      </c>
      <c r="F81" s="75"/>
      <c r="G81" s="75"/>
      <c r="I81" s="72"/>
    </row>
    <row r="82" spans="2:11" ht="15" x14ac:dyDescent="0.2">
      <c r="B82" s="68"/>
      <c r="C82" s="69"/>
      <c r="D82" s="76"/>
      <c r="E82" s="76"/>
      <c r="F82" s="76"/>
      <c r="G82" s="70"/>
      <c r="H82" s="37"/>
      <c r="I82" s="34"/>
      <c r="K82" s="31"/>
    </row>
    <row r="83" spans="2:11" ht="29.25" thickBot="1" x14ac:dyDescent="0.25">
      <c r="B83" s="77" t="s">
        <v>60</v>
      </c>
      <c r="C83" s="78"/>
      <c r="D83" s="79">
        <f>SUM(D78:D82)</f>
        <v>6864349</v>
      </c>
      <c r="E83" s="79">
        <f>SUM(E78:E82)</f>
        <v>7587098</v>
      </c>
      <c r="F83" s="80"/>
      <c r="G83" s="81"/>
      <c r="I83" s="34"/>
      <c r="J83" s="72"/>
    </row>
    <row r="84" spans="2:11" ht="14.25" x14ac:dyDescent="0.2">
      <c r="B84" s="82" t="s">
        <v>61</v>
      </c>
      <c r="C84" s="62"/>
      <c r="D84" s="83"/>
      <c r="E84" s="83"/>
      <c r="F84" s="83"/>
      <c r="G84" s="83"/>
    </row>
    <row r="85" spans="2:11" ht="15" x14ac:dyDescent="0.2">
      <c r="B85" s="66"/>
      <c r="C85" s="63"/>
      <c r="D85" s="75"/>
      <c r="E85" s="75"/>
      <c r="F85" s="75"/>
      <c r="G85" s="75"/>
    </row>
    <row r="86" spans="2:11" ht="15" x14ac:dyDescent="0.2">
      <c r="B86" s="66" t="s">
        <v>62</v>
      </c>
      <c r="C86" s="63"/>
      <c r="D86" s="67">
        <v>0</v>
      </c>
      <c r="E86" s="67">
        <f>[1]оборотка!I302</f>
        <v>1839</v>
      </c>
      <c r="F86" s="67"/>
      <c r="G86" s="67"/>
      <c r="I86" s="34"/>
    </row>
    <row r="87" spans="2:11" ht="15" x14ac:dyDescent="0.2">
      <c r="B87" s="66"/>
      <c r="C87" s="63"/>
      <c r="D87" s="75"/>
      <c r="E87" s="75"/>
      <c r="F87" s="75"/>
      <c r="G87" s="75"/>
      <c r="I87" s="34"/>
    </row>
    <row r="88" spans="2:11" ht="15" x14ac:dyDescent="0.2">
      <c r="B88" s="66" t="s">
        <v>63</v>
      </c>
      <c r="C88" s="63"/>
      <c r="D88" s="84">
        <f>-[1]оборотка!G285</f>
        <v>-253082</v>
      </c>
      <c r="E88" s="84">
        <f>-[1]оборотка!F313</f>
        <v>-274690</v>
      </c>
      <c r="F88" s="84"/>
      <c r="G88" s="67"/>
      <c r="I88" s="34"/>
      <c r="K88" s="31"/>
    </row>
    <row r="89" spans="2:11" ht="15" x14ac:dyDescent="0.2">
      <c r="B89" s="66" t="s">
        <v>64</v>
      </c>
      <c r="C89" s="63"/>
      <c r="D89" s="84">
        <f>-[1]оборотка!G284</f>
        <v>-496701</v>
      </c>
      <c r="E89" s="84">
        <f>-[1]оборотка!F310</f>
        <v>-799845</v>
      </c>
      <c r="F89" s="84"/>
      <c r="G89" s="67"/>
      <c r="I89" s="34"/>
      <c r="K89" s="31"/>
    </row>
    <row r="90" spans="2:11" ht="30.75" thickBot="1" x14ac:dyDescent="0.25">
      <c r="B90" s="85" t="s">
        <v>65</v>
      </c>
      <c r="C90" s="78"/>
      <c r="D90" s="84">
        <v>0</v>
      </c>
      <c r="E90" s="84">
        <v>0</v>
      </c>
      <c r="F90" s="84"/>
      <c r="G90" s="67"/>
      <c r="I90" s="34"/>
    </row>
    <row r="91" spans="2:11" ht="29.25" thickBot="1" x14ac:dyDescent="0.25">
      <c r="B91" s="77" t="s">
        <v>66</v>
      </c>
      <c r="C91" s="78"/>
      <c r="D91" s="86">
        <f>SUM(D86:D90)</f>
        <v>-749783</v>
      </c>
      <c r="E91" s="86">
        <f>SUM(E86:E90)</f>
        <v>-1072696</v>
      </c>
      <c r="F91" s="80"/>
      <c r="G91" s="81"/>
      <c r="I91" s="34"/>
    </row>
    <row r="92" spans="2:11" ht="15" x14ac:dyDescent="0.2">
      <c r="B92" s="82" t="s">
        <v>67</v>
      </c>
      <c r="C92" s="87"/>
      <c r="D92" s="64"/>
      <c r="E92" s="88"/>
      <c r="F92" s="88"/>
      <c r="G92" s="88"/>
    </row>
    <row r="93" spans="2:11" ht="15" x14ac:dyDescent="0.2">
      <c r="B93" s="64"/>
      <c r="C93" s="87"/>
      <c r="D93" s="64"/>
      <c r="E93" s="88"/>
      <c r="F93" s="88"/>
      <c r="G93" s="88"/>
      <c r="I93" s="34"/>
    </row>
    <row r="94" spans="2:11" ht="15" x14ac:dyDescent="0.2">
      <c r="B94" s="64" t="s">
        <v>68</v>
      </c>
      <c r="C94" s="87"/>
      <c r="D94" s="88">
        <f>[1]оборотка!C285</f>
        <v>-5825721</v>
      </c>
      <c r="E94" s="89">
        <f>[1]оборотка!I301</f>
        <v>-3007850</v>
      </c>
      <c r="F94" s="88"/>
      <c r="G94" s="88"/>
      <c r="I94" s="34"/>
    </row>
    <row r="95" spans="2:11" ht="15" x14ac:dyDescent="0.2">
      <c r="B95" s="66" t="s">
        <v>69</v>
      </c>
      <c r="C95" s="87"/>
      <c r="D95" s="84"/>
      <c r="E95" s="75">
        <v>0</v>
      </c>
      <c r="F95" s="75"/>
      <c r="G95" s="75"/>
      <c r="I95" s="34"/>
    </row>
    <row r="96" spans="2:11" ht="15.75" thickBot="1" x14ac:dyDescent="0.25">
      <c r="B96" s="85" t="s">
        <v>70</v>
      </c>
      <c r="C96" s="78"/>
      <c r="D96" s="75"/>
      <c r="E96" s="75">
        <v>0</v>
      </c>
      <c r="F96" s="75"/>
      <c r="G96" s="75"/>
      <c r="I96" s="34"/>
    </row>
    <row r="97" spans="2:9" ht="29.25" thickBot="1" x14ac:dyDescent="0.25">
      <c r="B97" s="90" t="s">
        <v>71</v>
      </c>
      <c r="C97" s="78"/>
      <c r="D97" s="86">
        <f>SUM(D94:D96)</f>
        <v>-5825721</v>
      </c>
      <c r="E97" s="86">
        <f>SUM(E94:E96)</f>
        <v>-3007850</v>
      </c>
      <c r="F97" s="80"/>
      <c r="G97" s="81"/>
      <c r="I97" s="34"/>
    </row>
    <row r="98" spans="2:9" ht="30" x14ac:dyDescent="0.2">
      <c r="B98" s="64" t="s">
        <v>72</v>
      </c>
      <c r="C98" s="91"/>
      <c r="D98" s="84">
        <f>D83+D91+D97</f>
        <v>288845</v>
      </c>
      <c r="E98" s="84">
        <f>E83+E91+E97</f>
        <v>3506552</v>
      </c>
      <c r="F98" s="84"/>
      <c r="G98" s="67"/>
      <c r="I98" s="34"/>
    </row>
    <row r="99" spans="2:9" ht="30" x14ac:dyDescent="0.2">
      <c r="B99" s="66" t="s">
        <v>73</v>
      </c>
      <c r="C99" s="63"/>
      <c r="D99" s="84">
        <f>[1]оборотка!C287</f>
        <v>780466</v>
      </c>
      <c r="E99" s="84">
        <f>[1]оборотка!I304</f>
        <v>-5577</v>
      </c>
      <c r="F99" s="84"/>
      <c r="G99" s="67"/>
      <c r="I99" s="34"/>
    </row>
    <row r="100" spans="2:9" ht="15.75" thickBot="1" x14ac:dyDescent="0.25">
      <c r="B100" s="64" t="s">
        <v>74</v>
      </c>
      <c r="C100" s="91"/>
      <c r="D100" s="83">
        <f>E21</f>
        <v>6654566</v>
      </c>
      <c r="E100" s="83">
        <v>1471078</v>
      </c>
      <c r="F100" s="83"/>
      <c r="G100" s="83"/>
      <c r="I100" s="34"/>
    </row>
    <row r="101" spans="2:9" ht="29.25" thickBot="1" x14ac:dyDescent="0.25">
      <c r="B101" s="92" t="s">
        <v>75</v>
      </c>
      <c r="C101" s="93"/>
      <c r="D101" s="94">
        <f>SUM(D98:D100)</f>
        <v>7723877</v>
      </c>
      <c r="E101" s="94">
        <f>SUM(E98:E100)</f>
        <v>4972053</v>
      </c>
      <c r="F101" s="81"/>
      <c r="G101" s="81"/>
      <c r="I101" s="34"/>
    </row>
    <row r="102" spans="2:9" ht="15.75" x14ac:dyDescent="0.2">
      <c r="B102" s="95"/>
      <c r="C102" s="2"/>
      <c r="D102" s="2"/>
      <c r="I102" s="34"/>
    </row>
    <row r="103" spans="2:9" x14ac:dyDescent="0.2">
      <c r="B103" s="96"/>
      <c r="C103" s="2"/>
      <c r="D103" s="33"/>
      <c r="E103" s="33"/>
      <c r="F103" s="33"/>
      <c r="G103" s="97"/>
      <c r="I103" s="34"/>
    </row>
    <row r="104" spans="2:9" x14ac:dyDescent="0.2">
      <c r="B104" s="96"/>
      <c r="C104" s="2"/>
      <c r="D104" s="2"/>
      <c r="I104" s="34"/>
    </row>
    <row r="105" spans="2:9" s="2" customFormat="1" x14ac:dyDescent="0.2">
      <c r="G105" s="3"/>
      <c r="I105" s="120"/>
    </row>
    <row r="109" spans="2:9" ht="15" thickBot="1" x14ac:dyDescent="0.25">
      <c r="B109" s="98" t="s">
        <v>76</v>
      </c>
      <c r="C109" s="98"/>
      <c r="D109" s="98"/>
      <c r="E109" s="98"/>
      <c r="F109" s="98"/>
      <c r="G109"/>
      <c r="H109"/>
      <c r="I109"/>
    </row>
    <row r="110" spans="2:9" ht="39" thickBot="1" x14ac:dyDescent="0.25">
      <c r="B110" s="99" t="s">
        <v>77</v>
      </c>
      <c r="C110" s="100" t="s">
        <v>78</v>
      </c>
      <c r="D110" s="101" t="s">
        <v>79</v>
      </c>
      <c r="E110" s="102" t="s">
        <v>80</v>
      </c>
      <c r="F110" s="101" t="s">
        <v>81</v>
      </c>
      <c r="G110"/>
      <c r="H110"/>
      <c r="I110"/>
    </row>
    <row r="111" spans="2:9" ht="14.25" x14ac:dyDescent="0.2">
      <c r="B111" s="103" t="s">
        <v>82</v>
      </c>
      <c r="C111" s="104"/>
      <c r="D111" s="105">
        <f>[1]оборотка!J273</f>
        <v>100000</v>
      </c>
      <c r="E111" s="105">
        <f>[1]оборотка!J276</f>
        <v>9705685</v>
      </c>
      <c r="F111" s="105">
        <f>D111++E111</f>
        <v>9805685</v>
      </c>
      <c r="G111"/>
      <c r="H111"/>
      <c r="I111"/>
    </row>
    <row r="112" spans="2:9" ht="15.75" thickBot="1" x14ac:dyDescent="0.25">
      <c r="B112" s="106"/>
      <c r="C112" s="100"/>
      <c r="D112" s="107"/>
      <c r="E112" s="108"/>
      <c r="F112" s="108">
        <f t="shared" ref="F112:F123" si="0">D112++E112</f>
        <v>0</v>
      </c>
      <c r="G112"/>
      <c r="H112"/>
      <c r="I112"/>
    </row>
    <row r="113" spans="2:9" ht="14.25" x14ac:dyDescent="0.2">
      <c r="B113" s="103"/>
      <c r="C113" s="104"/>
      <c r="D113" s="109"/>
      <c r="E113" s="105"/>
      <c r="F113" s="105"/>
      <c r="G113"/>
      <c r="H113"/>
      <c r="I113"/>
    </row>
    <row r="114" spans="2:9" ht="15" x14ac:dyDescent="0.2">
      <c r="B114" s="110" t="s">
        <v>83</v>
      </c>
      <c r="C114" s="111"/>
      <c r="D114" s="112" t="s">
        <v>84</v>
      </c>
      <c r="E114" s="113">
        <f>E62</f>
        <v>5725175</v>
      </c>
      <c r="F114" s="113">
        <f>E114</f>
        <v>5725175</v>
      </c>
      <c r="G114"/>
      <c r="H114"/>
      <c r="I114"/>
    </row>
    <row r="115" spans="2:9" ht="15" x14ac:dyDescent="0.2">
      <c r="B115" s="110" t="s">
        <v>85</v>
      </c>
      <c r="C115" s="111"/>
      <c r="D115" s="112" t="s">
        <v>84</v>
      </c>
      <c r="E115" s="113"/>
      <c r="F115" s="113">
        <f>E115</f>
        <v>0</v>
      </c>
      <c r="G115"/>
      <c r="H115"/>
      <c r="I115"/>
    </row>
    <row r="116" spans="2:9" ht="15" thickBot="1" x14ac:dyDescent="0.25">
      <c r="B116" s="103"/>
      <c r="C116" s="104"/>
      <c r="D116" s="109"/>
      <c r="E116" s="105"/>
      <c r="F116" s="114"/>
      <c r="G116"/>
      <c r="H116"/>
      <c r="I116"/>
    </row>
    <row r="117" spans="2:9" ht="15" thickBot="1" x14ac:dyDescent="0.25">
      <c r="B117" s="115" t="s">
        <v>86</v>
      </c>
      <c r="C117" s="116"/>
      <c r="D117" s="117">
        <f>SUM(D111:D116)</f>
        <v>100000</v>
      </c>
      <c r="E117" s="117">
        <f>SUM(E111:E116)</f>
        <v>15430860</v>
      </c>
      <c r="F117" s="117">
        <f>SUM(F111:F116)</f>
        <v>15530860</v>
      </c>
      <c r="G117"/>
      <c r="H117"/>
      <c r="I117"/>
    </row>
    <row r="118" spans="2:9" ht="14.25" x14ac:dyDescent="0.2">
      <c r="B118" s="104"/>
      <c r="C118" s="104"/>
      <c r="D118" s="109"/>
      <c r="E118" s="105"/>
      <c r="F118" s="105">
        <f t="shared" si="0"/>
        <v>0</v>
      </c>
      <c r="G118"/>
      <c r="H118"/>
      <c r="I118"/>
    </row>
    <row r="119" spans="2:9" ht="14.25" x14ac:dyDescent="0.2">
      <c r="B119" s="103" t="s">
        <v>87</v>
      </c>
      <c r="C119" s="104"/>
      <c r="D119" s="109">
        <f>D117</f>
        <v>100000</v>
      </c>
      <c r="E119" s="105">
        <f>[1]оборотка!J267</f>
        <v>17098739</v>
      </c>
      <c r="F119" s="105">
        <f t="shared" si="0"/>
        <v>17198739</v>
      </c>
      <c r="G119"/>
      <c r="H119"/>
      <c r="I119"/>
    </row>
    <row r="120" spans="2:9" ht="15.75" thickBot="1" x14ac:dyDescent="0.25">
      <c r="B120" s="106"/>
      <c r="C120" s="100"/>
      <c r="D120" s="107"/>
      <c r="E120" s="108">
        <v>0</v>
      </c>
      <c r="F120" s="114">
        <f t="shared" si="0"/>
        <v>0</v>
      </c>
      <c r="G120"/>
      <c r="H120"/>
      <c r="I120"/>
    </row>
    <row r="121" spans="2:9" ht="14.25" x14ac:dyDescent="0.2">
      <c r="B121" s="103"/>
      <c r="C121" s="104"/>
      <c r="D121" s="109"/>
      <c r="E121" s="105"/>
      <c r="F121" s="105"/>
      <c r="G121"/>
      <c r="H121"/>
      <c r="I121"/>
    </row>
    <row r="122" spans="2:9" ht="15" x14ac:dyDescent="0.2">
      <c r="B122" s="110" t="s">
        <v>83</v>
      </c>
      <c r="C122" s="118"/>
      <c r="D122" s="112">
        <v>0</v>
      </c>
      <c r="E122" s="113">
        <f>D62</f>
        <v>11518840</v>
      </c>
      <c r="F122" s="105">
        <f t="shared" si="0"/>
        <v>11518840</v>
      </c>
      <c r="G122"/>
      <c r="H122"/>
      <c r="I122"/>
    </row>
    <row r="123" spans="2:9" ht="15" x14ac:dyDescent="0.2">
      <c r="B123" s="110" t="s">
        <v>85</v>
      </c>
      <c r="C123" s="118"/>
      <c r="D123" s="112"/>
      <c r="E123" s="113"/>
      <c r="F123" s="105">
        <f t="shared" si="0"/>
        <v>0</v>
      </c>
      <c r="G123"/>
      <c r="H123"/>
      <c r="I123"/>
    </row>
    <row r="124" spans="2:9" ht="15" thickBot="1" x14ac:dyDescent="0.25">
      <c r="B124" s="103"/>
      <c r="C124" s="104"/>
      <c r="D124" s="109"/>
      <c r="E124" s="105"/>
      <c r="F124" s="114"/>
      <c r="G124"/>
      <c r="H124"/>
      <c r="I124"/>
    </row>
    <row r="125" spans="2:9" ht="15" thickBot="1" x14ac:dyDescent="0.25">
      <c r="B125" s="115" t="s">
        <v>88</v>
      </c>
      <c r="C125" s="116"/>
      <c r="D125" s="117">
        <f>SUM(D119:D124)</f>
        <v>100000</v>
      </c>
      <c r="E125" s="117">
        <f>SUM(E119:E124)</f>
        <v>28617579</v>
      </c>
      <c r="F125" s="117">
        <f>SUM(F119:F124)</f>
        <v>28717579</v>
      </c>
      <c r="G125"/>
      <c r="H125"/>
      <c r="I125"/>
    </row>
  </sheetData>
  <mergeCells count="14">
    <mergeCell ref="B7:B8"/>
    <mergeCell ref="C7:C8"/>
    <mergeCell ref="D7:D8"/>
    <mergeCell ref="E7:E8"/>
    <mergeCell ref="F7:F8"/>
    <mergeCell ref="G7:G8"/>
    <mergeCell ref="B49:B50"/>
    <mergeCell ref="C49:C50"/>
    <mergeCell ref="D49:D50"/>
    <mergeCell ref="E49:E50"/>
    <mergeCell ref="B72:B73"/>
    <mergeCell ref="C72:C73"/>
    <mergeCell ref="D72:D73"/>
    <mergeCell ref="E72:E73"/>
  </mergeCells>
  <pageMargins left="0" right="0" top="0" bottom="0" header="0.31496062992125984" footer="0.31496062992125984"/>
  <pageSetup scale="59" orientation="portrait" r:id="rId1"/>
  <rowBreaks count="1" manualBreakCount="1"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по мсфо</vt:lpstr>
      <vt:lpstr>'формы по мсфо'!Область_печати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2014-05-11T06:49:55Z</dcterms:created>
  <dcterms:modified xsi:type="dcterms:W3CDTF">2014-05-12T10:28:11Z</dcterms:modified>
</cp:coreProperties>
</file>