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4175" windowHeight="7620" activeTab="3"/>
  </bookViews>
  <sheets>
    <sheet name="ББ Ф1" sheetId="1" r:id="rId1"/>
    <sheet name="ОПиУ Ф2" sheetId="2" r:id="rId2"/>
    <sheet name="ДД Ф3" sheetId="3" r:id="rId3"/>
    <sheet name="ДК Ф4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H27" i="4"/>
  <c r="F27"/>
  <c r="E27"/>
  <c r="D27"/>
  <c r="C27"/>
  <c r="B27"/>
  <c r="I26"/>
  <c r="I25"/>
  <c r="I24"/>
  <c r="G23"/>
  <c r="I23" s="1"/>
  <c r="I22"/>
  <c r="I21"/>
  <c r="I20"/>
  <c r="G18"/>
  <c r="F18"/>
  <c r="H17"/>
  <c r="H18" s="1"/>
  <c r="I16"/>
  <c r="I15"/>
  <c r="I14"/>
  <c r="I13"/>
  <c r="I12"/>
  <c r="I11"/>
  <c r="B42" i="3"/>
  <c r="B39"/>
  <c r="C37"/>
  <c r="C39" s="1"/>
  <c r="B37"/>
  <c r="B36"/>
  <c r="B33"/>
  <c r="B31" s="1"/>
  <c r="B27"/>
  <c r="B26"/>
  <c r="B25"/>
  <c r="B22"/>
  <c r="B21"/>
  <c r="B20"/>
  <c r="C17"/>
  <c r="C28" s="1"/>
  <c r="B17"/>
  <c r="B16"/>
  <c r="B15"/>
  <c r="B14"/>
  <c r="B13"/>
  <c r="B12"/>
  <c r="B11"/>
  <c r="B10"/>
  <c r="B9"/>
  <c r="B28" s="1"/>
  <c r="C43" i="1"/>
  <c r="C44" s="1"/>
  <c r="B40"/>
  <c r="B37"/>
  <c r="B36"/>
  <c r="C34"/>
  <c r="B34"/>
  <c r="B44" s="1"/>
  <c r="C31"/>
  <c r="C32" s="1"/>
  <c r="B31"/>
  <c r="B30"/>
  <c r="B29"/>
  <c r="B28"/>
  <c r="B26"/>
  <c r="B25"/>
  <c r="B24"/>
  <c r="B32" s="1"/>
  <c r="B45" s="1"/>
  <c r="C20"/>
  <c r="B18"/>
  <c r="C15"/>
  <c r="B15"/>
  <c r="B14"/>
  <c r="B13"/>
  <c r="B21" s="1"/>
  <c r="C12"/>
  <c r="C11"/>
  <c r="C21" s="1"/>
  <c r="B11"/>
  <c r="I18" i="4" l="1"/>
  <c r="I17"/>
  <c r="G27"/>
  <c r="I27" s="1"/>
  <c r="C41" i="3"/>
  <c r="C44" s="1"/>
  <c r="B41"/>
  <c r="B44" s="1"/>
  <c r="C45" i="1"/>
  <c r="C47" s="1"/>
  <c r="B47"/>
</calcChain>
</file>

<file path=xl/sharedStrings.xml><?xml version="1.0" encoding="utf-8"?>
<sst xmlns="http://schemas.openxmlformats.org/spreadsheetml/2006/main" count="146" uniqueCount="113">
  <si>
    <t>Форма № 1</t>
  </si>
  <si>
    <t xml:space="preserve">Отчет о финансовом положении </t>
  </si>
  <si>
    <t>по состоянию на 1  октября  2013 года</t>
  </si>
  <si>
    <t xml:space="preserve">АО  "Банк  Kassa Nova" </t>
  </si>
  <si>
    <t>Наименование статей</t>
  </si>
  <si>
    <t>01.10.2013                      тыс.тенге</t>
  </si>
  <si>
    <t>01.01.2013 г.                            тыс.тенге</t>
  </si>
  <si>
    <t xml:space="preserve"> АКТИВЫ</t>
  </si>
  <si>
    <t xml:space="preserve">Денежные средства  и  их  эквиваленты </t>
  </si>
  <si>
    <t>Обязательный резерв в Национальном Банке Республики Казахстан</t>
  </si>
  <si>
    <t>Финансовые инструменты, оцениваемые по справедливой стоимости, изменения которой отражаются в составе прибыли или  убытка за период</t>
  </si>
  <si>
    <t>Кредиты, выданные клиентам</t>
  </si>
  <si>
    <t>Основные средства и нематериальные  активы</t>
  </si>
  <si>
    <t>Активы, имеющиеся в наличии для продажи</t>
  </si>
  <si>
    <t>Активы, удерживаемые до погашения</t>
  </si>
  <si>
    <t>текущий  налоговый актив</t>
  </si>
  <si>
    <t>Отложенный налоговый актив</t>
  </si>
  <si>
    <t>Прочие активы</t>
  </si>
  <si>
    <t>ИТОГО АКТИВОВ</t>
  </si>
  <si>
    <t xml:space="preserve"> ОБЯЗАТЕЛЬСТВА</t>
  </si>
  <si>
    <t>Срочные банковские депозиты</t>
  </si>
  <si>
    <t>Текущие счета и депозиты клиентов</t>
  </si>
  <si>
    <t>Выпущенные долговые  ценные бумаги</t>
  </si>
  <si>
    <t>Дивиденды к выплате</t>
  </si>
  <si>
    <t>Субординированные займы</t>
  </si>
  <si>
    <t>Текущее  налоговое обязательство</t>
  </si>
  <si>
    <t>Отложенное налоговое обязательство</t>
  </si>
  <si>
    <t>Прочие  обязательства</t>
  </si>
  <si>
    <t>ИТОГО ОБЯЗАТЕЛЬСТВА</t>
  </si>
  <si>
    <t>СОБСТВЕННЫЙ КАПИТАЛ</t>
  </si>
  <si>
    <t>Уставной капитал</t>
  </si>
  <si>
    <t>в том числе:</t>
  </si>
  <si>
    <t>простые акции</t>
  </si>
  <si>
    <t>привилегированные акции</t>
  </si>
  <si>
    <t>Дополнительно оплаченный капитал</t>
  </si>
  <si>
    <t>Изъятый капитал</t>
  </si>
  <si>
    <t xml:space="preserve"> Резерв на покрытие общих банковских рисков</t>
  </si>
  <si>
    <t xml:space="preserve"> Резерв по переоценке активов, имеющихся в наличии для продажи </t>
  </si>
  <si>
    <t xml:space="preserve"> Резервы переоценки основных средств</t>
  </si>
  <si>
    <t>Нераспределенный доход</t>
  </si>
  <si>
    <t>ИТОГО КАПИТАЛ</t>
  </si>
  <si>
    <t>ИТОГО ОБЯЗАТЕЛЬСТВ И СОБСТВЕННЫЙ КАПИТАЛ</t>
  </si>
  <si>
    <t>Председатель Правления    ________________  Косаков  Н.А.</t>
  </si>
  <si>
    <t xml:space="preserve">Главный бухгалтер              ________________ Аникеева  В.М        </t>
  </si>
  <si>
    <t>Форма № 2</t>
  </si>
  <si>
    <t xml:space="preserve">Отчет о совокупном доходе </t>
  </si>
  <si>
    <t>по  состоянию на  1  октября  2013 года</t>
  </si>
  <si>
    <t>01.10.2013 г                        тыс. тенге</t>
  </si>
  <si>
    <t>01.10.2012 г                              тыс. тенге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</si>
  <si>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</si>
  <si>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</si>
  <si>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</si>
  <si>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</si>
  <si>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</si>
  <si>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Чистый комиссионный доход</t>
  </si>
  <si>
    <t>Чистая прибыль (убыток) от операций с финансовыми инструментами, оцениваемыми по справедливой стоимости, изменения которой отражаются в составе прибыли  и  убытков за период</t>
  </si>
  <si>
    <t>Чистая прибыль (убыток) от операций с иностранной валютой</t>
  </si>
  <si>
    <t>Прочие операционные (убыток)/доходы</t>
  </si>
  <si>
    <t>Операционные  доходы</t>
  </si>
  <si>
    <t>Резерв под обесценение /восстановление убытков (от обесценения)</t>
  </si>
  <si>
    <t>Расходы на персонал</t>
  </si>
  <si>
    <t>Прочие общие административные расходы</t>
  </si>
  <si>
    <t>Прибыль/(убыток)  до налогообложения</t>
  </si>
  <si>
    <t>(Расход) / экономия по подоходному налогу</t>
  </si>
  <si>
    <t>Прибыль / (убыток)  и  прочий совокупный доход / (убыток)  за  год</t>
  </si>
  <si>
    <t>Форма № 3</t>
  </si>
  <si>
    <t xml:space="preserve">Отчет о движении денежных средств </t>
  </si>
  <si>
    <t>АО "Банк Kassa Nova"</t>
  </si>
  <si>
    <t>ДВИЖЕНИЕ ДЕНЕЖНЫХ СРЕДСТВ ОТ  ОПЕРАЦИОННОЙ ДЕЯТЕЛЬНОСТИ</t>
  </si>
  <si>
    <t>процентные расходы</t>
  </si>
  <si>
    <t>Чистые поступления по операциям с иностранной  валютой</t>
  </si>
  <si>
    <t>Чистые поступления/(выплаты) по операциям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</si>
  <si>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(Выплаты)/поступления по прочим операционным (расходам)/доходам</t>
  </si>
  <si>
    <t>Выплаты расходов на персонал</t>
  </si>
  <si>
    <t>(Увеличение)/уменьшение операционных активов</t>
  </si>
  <si>
    <t>Обязательный  резерв в Национальном Банке Республики Казахстан</t>
  </si>
  <si>
    <t>Увеличение/(уменьшение) операционных обязательств</t>
  </si>
  <si>
    <t>Прочие обязательства</t>
  </si>
  <si>
    <t>(Использование)/поступление денежных средств (в) /от операционной деятельности</t>
  </si>
  <si>
    <t>ДВИЖЕНИЕ ДЕНЕЖНЫХ СРЕДСТВ ОТ  ИНВЕСТИЦИОННОЙ ДЕЯТЕЛЬНОСТИ</t>
  </si>
  <si>
    <t>Приобретение основных средств и нематериальных активов</t>
  </si>
  <si>
    <t>Реализация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</si>
  <si>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</si>
  <si>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 ФИНАНСОВОЙ  ДЕЯТЕЛЬНОСТИ</t>
  </si>
  <si>
    <t>Поступления субординированных займов</t>
  </si>
  <si>
    <t>-</t>
  </si>
  <si>
    <t>Поступления от выпуска акционерного капитала</t>
  </si>
  <si>
    <t>Поступления от выпуска облигаций</t>
  </si>
  <si>
    <t>Поступление денежных средств от финансовой деятельности</t>
  </si>
  <si>
    <t>Чистое уменьшение денежных средств и  их эквивалентов</t>
  </si>
  <si>
    <t>Влияние изменений валютных курсов на величину денежных средств и  их эквивалентов</t>
  </si>
  <si>
    <t>Денежные средства и  их эквиваленты по состоянию на начало года</t>
  </si>
  <si>
    <t>Денежные средства и  их эквиваленты по состоянию на конец  года</t>
  </si>
  <si>
    <t>Форма № 4</t>
  </si>
  <si>
    <r>
      <t>ОТЧЕТ ОБ ИЗМЕНЕНИ</t>
    </r>
    <r>
      <rPr>
        <b/>
        <sz val="12"/>
        <rFont val="Times New Roman"/>
        <family val="1"/>
        <charset val="204"/>
      </rPr>
      <t>И</t>
    </r>
    <r>
      <rPr>
        <sz val="12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</rPr>
      <t xml:space="preserve"> В   СОБСТВЕННОМ КАПИТАЛЕ</t>
    </r>
  </si>
  <si>
    <t>тыс. тенге</t>
  </si>
  <si>
    <t>Наименование  статьи</t>
  </si>
  <si>
    <t xml:space="preserve">Уставный  капитал </t>
  </si>
  <si>
    <t>Резервный капитал</t>
  </si>
  <si>
    <t xml:space="preserve">Резерв по переоценке активов </t>
  </si>
  <si>
    <t>Нераспределенный доход (непокрытый убыток)</t>
  </si>
  <si>
    <t>Итого</t>
  </si>
  <si>
    <t>привелегированные акции</t>
  </si>
  <si>
    <t>Сальдо на 1  января 2012  года</t>
  </si>
  <si>
    <t>Дополнительно выпущенные (выкупленные) собственные акции в отчетном периоде</t>
  </si>
  <si>
    <t>Дивиденды</t>
  </si>
  <si>
    <t>Переоценка основных средств</t>
  </si>
  <si>
    <t>Изменение стоимости ценных бумаг, имеющихся в наличии для продажи</t>
  </si>
  <si>
    <t xml:space="preserve">Перевод в состав законодательно установленного резервного капитала </t>
  </si>
  <si>
    <t>Чистая прибыль (убыток) за период</t>
  </si>
  <si>
    <t>Сальдо на 1 октября  2012 года</t>
  </si>
  <si>
    <t>Сальдо на 1  января  2013 года</t>
  </si>
  <si>
    <t>Сальдо на 1  октября  2013 года</t>
  </si>
</sst>
</file>

<file path=xl/styles.xml><?xml version="1.0" encoding="utf-8"?>
<styleSheet xmlns="http://schemas.openxmlformats.org/spreadsheetml/2006/main">
  <numFmts count="3">
    <numFmt numFmtId="164" formatCode="_(* #,##0_);_(* \(#,##0\);_(* &quot;-&quot;??_);_(@_)"/>
    <numFmt numFmtId="165" formatCode="_(* #,##0_);_(* \(#,##0\);_(* &quot;-&quot;_);_(@_)"/>
    <numFmt numFmtId="166" formatCode="_(&quot; &quot;* #,##0_);_(&quot; &quot;* \(#,##0\);_(&quot; &quot;* &quot;-&quot;_);_(@_)"/>
  </numFmts>
  <fonts count="26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22"/>
      <name val="Times New Roman"/>
      <family val="1"/>
    </font>
    <font>
      <sz val="11"/>
      <name val="Times New Roman Cyr"/>
      <family val="1"/>
      <charset val="204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60"/>
      <name val="Times New Roman"/>
      <family val="1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9"/>
      <name val="Times New Roman"/>
      <family val="1"/>
    </font>
    <font>
      <sz val="9"/>
      <color indexed="8"/>
      <name val="Times New Roman"/>
      <family val="1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7" fillId="0" borderId="0"/>
    <xf numFmtId="0" fontId="3" fillId="0" borderId="0"/>
  </cellStyleXfs>
  <cellXfs count="152">
    <xf numFmtId="0" fontId="0" fillId="0" borderId="0" xfId="0"/>
    <xf numFmtId="0" fontId="1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6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righ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5" xfId="0" applyNumberFormat="1" applyFont="1" applyBorder="1" applyAlignment="1">
      <alignment horizontal="righ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164" fontId="7" fillId="0" borderId="12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right" vertical="top" wrapText="1"/>
    </xf>
    <xf numFmtId="164" fontId="6" fillId="0" borderId="18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wrapText="1"/>
    </xf>
    <xf numFmtId="0" fontId="0" fillId="0" borderId="0" xfId="1" applyFont="1" applyAlignment="1">
      <alignment wrapText="1"/>
    </xf>
    <xf numFmtId="0" fontId="3" fillId="0" borderId="0" xfId="1" applyAlignment="1">
      <alignment wrapText="1"/>
    </xf>
    <xf numFmtId="0" fontId="11" fillId="0" borderId="0" xfId="2" applyFont="1" applyAlignment="1" applyProtection="1">
      <alignment vertical="top"/>
      <protection locked="0"/>
    </xf>
    <xf numFmtId="0" fontId="3" fillId="0" borderId="0" xfId="1"/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65" fontId="6" fillId="0" borderId="19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65" fontId="1" fillId="2" borderId="21" xfId="0" applyNumberFormat="1" applyFont="1" applyFill="1" applyBorder="1" applyAlignment="1">
      <alignment horizontal="right" vertical="center" wrapText="1"/>
    </xf>
    <xf numFmtId="165" fontId="1" fillId="2" borderId="22" xfId="0" applyNumberFormat="1" applyFont="1" applyFill="1" applyBorder="1" applyAlignment="1">
      <alignment horizontal="right" vertical="center" wrapText="1"/>
    </xf>
    <xf numFmtId="0" fontId="7" fillId="0" borderId="23" xfId="0" applyFont="1" applyBorder="1" applyAlignment="1">
      <alignment vertical="center" wrapText="1"/>
    </xf>
    <xf numFmtId="165" fontId="1" fillId="2" borderId="24" xfId="0" applyNumberFormat="1" applyFont="1" applyFill="1" applyBorder="1" applyAlignment="1">
      <alignment horizontal="right" vertical="center" wrapText="1"/>
    </xf>
    <xf numFmtId="165" fontId="1" fillId="2" borderId="25" xfId="0" applyNumberFormat="1" applyFont="1" applyFill="1" applyBorder="1" applyAlignment="1">
      <alignment horizontal="right" vertical="center" wrapText="1"/>
    </xf>
    <xf numFmtId="0" fontId="15" fillId="0" borderId="23" xfId="0" applyFont="1" applyBorder="1" applyAlignment="1">
      <alignment vertical="center" wrapText="1"/>
    </xf>
    <xf numFmtId="165" fontId="15" fillId="0" borderId="26" xfId="0" applyNumberFormat="1" applyFont="1" applyBorder="1" applyAlignment="1">
      <alignment vertical="center" wrapText="1"/>
    </xf>
    <xf numFmtId="165" fontId="15" fillId="0" borderId="27" xfId="0" applyNumberFormat="1" applyFont="1" applyBorder="1" applyAlignment="1">
      <alignment vertical="center" wrapText="1"/>
    </xf>
    <xf numFmtId="165" fontId="15" fillId="0" borderId="24" xfId="0" applyNumberFormat="1" applyFont="1" applyBorder="1" applyAlignment="1">
      <alignment vertical="center" wrapText="1"/>
    </xf>
    <xf numFmtId="165" fontId="7" fillId="0" borderId="25" xfId="0" applyNumberFormat="1" applyFont="1" applyBorder="1" applyAlignment="1">
      <alignment vertical="center" wrapText="1"/>
    </xf>
    <xf numFmtId="165" fontId="1" fillId="0" borderId="25" xfId="0" applyNumberFormat="1" applyFont="1" applyFill="1" applyBorder="1" applyAlignment="1">
      <alignment horizontal="right" vertical="center" wrapText="1"/>
    </xf>
    <xf numFmtId="0" fontId="7" fillId="0" borderId="23" xfId="0" applyFont="1" applyBorder="1" applyAlignment="1">
      <alignment horizontal="left" vertical="center" wrapText="1"/>
    </xf>
    <xf numFmtId="0" fontId="15" fillId="0" borderId="28" xfId="0" applyFont="1" applyBorder="1" applyAlignment="1">
      <alignment vertical="center" wrapText="1"/>
    </xf>
    <xf numFmtId="165" fontId="15" fillId="0" borderId="29" xfId="0" applyNumberFormat="1" applyFont="1" applyBorder="1" applyAlignment="1">
      <alignment vertical="center" wrapText="1"/>
    </xf>
    <xf numFmtId="165" fontId="15" fillId="0" borderId="30" xfId="0" applyNumberFormat="1" applyFont="1" applyBorder="1" applyAlignment="1">
      <alignment vertical="center" wrapText="1"/>
    </xf>
    <xf numFmtId="165" fontId="16" fillId="0" borderId="0" xfId="0" applyNumberFormat="1" applyFont="1" applyAlignment="1">
      <alignment vertical="center"/>
    </xf>
    <xf numFmtId="0" fontId="0" fillId="0" borderId="0" xfId="1" applyFont="1" applyAlignment="1"/>
    <xf numFmtId="0" fontId="3" fillId="0" borderId="0" xfId="1" applyAlignment="1"/>
    <xf numFmtId="0" fontId="11" fillId="0" borderId="0" xfId="2" applyFont="1" applyBorder="1" applyAlignment="1" applyProtection="1">
      <alignment vertical="top"/>
      <protection locked="0"/>
    </xf>
    <xf numFmtId="0" fontId="7" fillId="0" borderId="0" xfId="0" applyFont="1" applyAlignment="1">
      <alignment wrapText="1"/>
    </xf>
    <xf numFmtId="166" fontId="7" fillId="0" borderId="0" xfId="0" applyNumberFormat="1" applyFont="1"/>
    <xf numFmtId="166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166" fontId="15" fillId="0" borderId="18" xfId="0" applyNumberFormat="1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166" fontId="7" fillId="0" borderId="8" xfId="0" applyNumberFormat="1" applyFont="1" applyBorder="1"/>
    <xf numFmtId="166" fontId="7" fillId="0" borderId="9" xfId="0" applyNumberFormat="1" applyFont="1" applyBorder="1"/>
    <xf numFmtId="0" fontId="15" fillId="0" borderId="7" xfId="0" applyFont="1" applyBorder="1" applyAlignment="1">
      <alignment wrapText="1"/>
    </xf>
    <xf numFmtId="166" fontId="7" fillId="0" borderId="9" xfId="0" applyNumberFormat="1" applyFont="1" applyBorder="1" applyAlignment="1">
      <alignment horizontal="right"/>
    </xf>
    <xf numFmtId="166" fontId="15" fillId="0" borderId="8" xfId="0" applyNumberFormat="1" applyFont="1" applyBorder="1"/>
    <xf numFmtId="166" fontId="15" fillId="0" borderId="9" xfId="0" applyNumberFormat="1" applyFont="1" applyBorder="1"/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166" fontId="7" fillId="0" borderId="8" xfId="0" applyNumberFormat="1" applyFont="1" applyFill="1" applyBorder="1"/>
    <xf numFmtId="0" fontId="15" fillId="0" borderId="10" xfId="0" applyFont="1" applyBorder="1" applyAlignment="1">
      <alignment wrapText="1"/>
    </xf>
    <xf numFmtId="166" fontId="15" fillId="0" borderId="11" xfId="0" applyNumberFormat="1" applyFont="1" applyBorder="1"/>
    <xf numFmtId="166" fontId="15" fillId="0" borderId="12" xfId="0" applyNumberFormat="1" applyFont="1" applyBorder="1"/>
    <xf numFmtId="0" fontId="1" fillId="0" borderId="0" xfId="2" applyFont="1" applyAlignment="1" applyProtection="1">
      <alignment horizontal="left" vertical="top"/>
      <protection locked="0"/>
    </xf>
    <xf numFmtId="3" fontId="2" fillId="0" borderId="0" xfId="3" applyNumberFormat="1" applyFont="1" applyAlignment="1" applyProtection="1">
      <alignment horizontal="right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0" fillId="3" borderId="0" xfId="1" applyNumberFormat="1" applyFont="1" applyFill="1" applyAlignment="1">
      <alignment horizontal="center" vertical="center" wrapText="1"/>
    </xf>
    <xf numFmtId="0" fontId="4" fillId="0" borderId="0" xfId="3" applyNumberFormat="1" applyFont="1" applyFill="1" applyAlignment="1" applyProtection="1">
      <alignment horizontal="center" vertical="center" wrapText="1"/>
      <protection locked="0"/>
    </xf>
    <xf numFmtId="0" fontId="21" fillId="0" borderId="0" xfId="2" applyFont="1" applyAlignment="1" applyProtection="1">
      <alignment horizontal="center" vertical="top"/>
      <protection locked="0"/>
    </xf>
    <xf numFmtId="0" fontId="22" fillId="0" borderId="1" xfId="2" applyFont="1" applyBorder="1" applyAlignment="1" applyProtection="1">
      <alignment horizontal="center" vertical="center" wrapText="1"/>
      <protection locked="0"/>
    </xf>
    <xf numFmtId="0" fontId="23" fillId="0" borderId="36" xfId="4" applyFont="1" applyBorder="1" applyAlignment="1" applyProtection="1">
      <alignment horizontal="center" vertical="center" wrapText="1"/>
      <protection locked="0"/>
    </xf>
    <xf numFmtId="0" fontId="23" fillId="0" borderId="37" xfId="4" applyFont="1" applyBorder="1" applyAlignment="1" applyProtection="1">
      <alignment horizontal="center" vertical="center" wrapText="1"/>
      <protection locked="0"/>
    </xf>
    <xf numFmtId="0" fontId="23" fillId="0" borderId="38" xfId="2" applyFont="1" applyBorder="1" applyAlignment="1" applyProtection="1">
      <alignment horizontal="center" vertical="center" wrapText="1"/>
      <protection locked="0"/>
    </xf>
    <xf numFmtId="0" fontId="23" fillId="0" borderId="38" xfId="4" applyFont="1" applyBorder="1" applyAlignment="1" applyProtection="1">
      <alignment horizontal="center" vertical="center" wrapText="1"/>
      <protection locked="0"/>
    </xf>
    <xf numFmtId="0" fontId="24" fillId="0" borderId="38" xfId="4" applyFont="1" applyBorder="1" applyAlignment="1" applyProtection="1">
      <alignment horizontal="center" vertical="center" wrapText="1"/>
      <protection locked="0"/>
    </xf>
    <xf numFmtId="0" fontId="23" fillId="0" borderId="39" xfId="4" applyFont="1" applyBorder="1" applyAlignment="1" applyProtection="1">
      <alignment horizontal="center" vertical="center" wrapText="1"/>
      <protection locked="0"/>
    </xf>
    <xf numFmtId="0" fontId="22" fillId="0" borderId="40" xfId="2" applyFont="1" applyBorder="1" applyAlignment="1" applyProtection="1">
      <alignment horizontal="center" vertical="center" wrapText="1"/>
      <protection locked="0"/>
    </xf>
    <xf numFmtId="0" fontId="23" fillId="0" borderId="41" xfId="4" applyFont="1" applyBorder="1" applyAlignment="1" applyProtection="1">
      <alignment horizontal="center" vertical="center" wrapText="1"/>
      <protection locked="0"/>
    </xf>
    <xf numFmtId="0" fontId="23" fillId="0" borderId="41" xfId="2" applyFont="1" applyBorder="1" applyAlignment="1" applyProtection="1">
      <alignment horizontal="center" vertical="center" wrapText="1"/>
      <protection locked="0"/>
    </xf>
    <xf numFmtId="0" fontId="23" fillId="0" borderId="41" xfId="4" applyFont="1" applyBorder="1" applyAlignment="1" applyProtection="1">
      <alignment horizontal="center" vertical="center" wrapText="1"/>
      <protection locked="0"/>
    </xf>
    <xf numFmtId="0" fontId="24" fillId="0" borderId="41" xfId="4" applyFont="1" applyBorder="1" applyAlignment="1" applyProtection="1">
      <alignment horizontal="center" vertical="center" wrapText="1"/>
      <protection locked="0"/>
    </xf>
    <xf numFmtId="0" fontId="23" fillId="0" borderId="42" xfId="4" applyFont="1" applyBorder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top" wrapText="1"/>
      <protection locked="0"/>
    </xf>
    <xf numFmtId="0" fontId="21" fillId="0" borderId="8" xfId="2" applyFont="1" applyBorder="1" applyAlignment="1" applyProtection="1">
      <alignment horizontal="center" vertical="top"/>
      <protection locked="0"/>
    </xf>
    <xf numFmtId="0" fontId="1" fillId="0" borderId="8" xfId="2" applyFont="1" applyBorder="1" applyAlignment="1" applyProtection="1">
      <alignment horizontal="center"/>
      <protection locked="0"/>
    </xf>
    <xf numFmtId="0" fontId="1" fillId="0" borderId="9" xfId="2" applyFont="1" applyBorder="1" applyAlignment="1" applyProtection="1">
      <alignment horizontal="center"/>
      <protection locked="0"/>
    </xf>
    <xf numFmtId="0" fontId="16" fillId="0" borderId="7" xfId="2" applyFont="1" applyFill="1" applyBorder="1" applyAlignment="1" applyProtection="1">
      <alignment vertical="top" wrapText="1"/>
      <protection locked="0"/>
    </xf>
    <xf numFmtId="3" fontId="16" fillId="0" borderId="8" xfId="2" applyNumberFormat="1" applyFont="1" applyFill="1" applyBorder="1" applyAlignment="1" applyProtection="1">
      <alignment vertical="center"/>
    </xf>
    <xf numFmtId="3" fontId="16" fillId="0" borderId="9" xfId="2" applyNumberFormat="1" applyFont="1" applyFill="1" applyBorder="1" applyAlignment="1" applyProtection="1">
      <alignment vertical="center"/>
    </xf>
    <xf numFmtId="0" fontId="21" fillId="0" borderId="7" xfId="2" applyFont="1" applyFill="1" applyBorder="1" applyAlignment="1" applyProtection="1">
      <alignment vertical="top" wrapText="1"/>
      <protection locked="0"/>
    </xf>
    <xf numFmtId="3" fontId="21" fillId="0" borderId="8" xfId="2" applyNumberFormat="1" applyFont="1" applyFill="1" applyBorder="1" applyAlignment="1" applyProtection="1">
      <alignment vertical="center"/>
      <protection locked="0"/>
    </xf>
    <xf numFmtId="3" fontId="21" fillId="0" borderId="0" xfId="2" applyNumberFormat="1" applyFont="1" applyFill="1" applyBorder="1" applyAlignment="1" applyProtection="1">
      <alignment vertical="center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0" fontId="3" fillId="0" borderId="0" xfId="1" applyFill="1"/>
    <xf numFmtId="0" fontId="1" fillId="0" borderId="7" xfId="4" applyFont="1" applyFill="1" applyBorder="1" applyAlignment="1" applyProtection="1">
      <alignment horizontal="left" vertical="center" wrapText="1"/>
      <protection locked="0"/>
    </xf>
    <xf numFmtId="0" fontId="16" fillId="0" borderId="10" xfId="2" applyFont="1" applyFill="1" applyBorder="1" applyAlignment="1" applyProtection="1">
      <alignment vertical="top" wrapText="1"/>
      <protection locked="0"/>
    </xf>
    <xf numFmtId="3" fontId="16" fillId="0" borderId="11" xfId="2" applyNumberFormat="1" applyFont="1" applyFill="1" applyBorder="1" applyAlignment="1" applyProtection="1">
      <alignment vertical="center"/>
    </xf>
    <xf numFmtId="3" fontId="16" fillId="0" borderId="12" xfId="2" applyNumberFormat="1" applyFont="1" applyFill="1" applyBorder="1" applyAlignment="1" applyProtection="1">
      <alignment vertical="center"/>
    </xf>
    <xf numFmtId="0" fontId="21" fillId="0" borderId="16" xfId="2" applyFont="1" applyFill="1" applyBorder="1" applyAlignment="1" applyProtection="1">
      <alignment vertical="top" wrapText="1"/>
      <protection locked="0"/>
    </xf>
    <xf numFmtId="3" fontId="16" fillId="0" borderId="43" xfId="2" applyNumberFormat="1" applyFont="1" applyFill="1" applyBorder="1" applyAlignment="1" applyProtection="1">
      <alignment vertical="center"/>
      <protection locked="0"/>
    </xf>
    <xf numFmtId="3" fontId="16" fillId="0" borderId="44" xfId="2" applyNumberFormat="1" applyFont="1" applyFill="1" applyBorder="1" applyAlignment="1" applyProtection="1">
      <alignment vertical="center"/>
      <protection locked="0"/>
    </xf>
    <xf numFmtId="166" fontId="7" fillId="0" borderId="8" xfId="0" applyNumberFormat="1" applyFont="1" applyBorder="1" applyAlignment="1"/>
    <xf numFmtId="0" fontId="25" fillId="0" borderId="0" xfId="1" applyFont="1" applyFill="1" applyAlignment="1">
      <alignment wrapText="1"/>
    </xf>
    <xf numFmtId="0" fontId="21" fillId="0" borderId="0" xfId="2" applyFont="1" applyBorder="1" applyAlignment="1" applyProtection="1">
      <alignment vertical="top"/>
      <protection locked="0"/>
    </xf>
    <xf numFmtId="0" fontId="0" fillId="0" borderId="0" xfId="1" applyFont="1" applyAlignment="1">
      <alignment horizontal="left" wrapText="1"/>
    </xf>
    <xf numFmtId="3" fontId="1" fillId="0" borderId="0" xfId="3" applyNumberFormat="1" applyFont="1" applyAlignment="1" applyProtection="1">
      <alignment horizontal="right" wrapText="1"/>
      <protection locked="0"/>
    </xf>
    <xf numFmtId="3" fontId="16" fillId="0" borderId="0" xfId="1" applyNumberFormat="1" applyFont="1" applyAlignment="1">
      <alignment horizontal="left" vertical="center"/>
    </xf>
    <xf numFmtId="3" fontId="16" fillId="0" borderId="0" xfId="3" applyNumberFormat="1" applyFont="1" applyAlignment="1" applyProtection="1">
      <alignment horizontal="left" vertical="center"/>
      <protection locked="0"/>
    </xf>
    <xf numFmtId="0" fontId="3" fillId="0" borderId="0" xfId="1" applyAlignment="1">
      <alignment horizontal="left" wrapText="1"/>
    </xf>
  </cellXfs>
  <cellStyles count="5">
    <cellStyle name="Обычный" xfId="0" builtinId="0"/>
    <cellStyle name="Обычный 2 2" xfId="1"/>
    <cellStyle name="Обычный_God_Формы фин.отчетности_BWU_09_11_03 2" xfId="2"/>
    <cellStyle name="Обычный_Форма4-03m2007" xfId="3"/>
    <cellStyle name="Обычный_Формы ФО для НПФ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99;%201-2%2009_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3кв (прямой метод)"/>
      <sheetName val="Разработка ф3 прям метод"/>
      <sheetName val="Б (Ф1)Прил 7"/>
      <sheetName val="ПУ(Ф2) кв прил 8"/>
      <sheetName val="ПУ Прил 8"/>
      <sheetName val="Ф3 год"/>
      <sheetName val="разр Ф3 год"/>
      <sheetName val="Ф1"/>
      <sheetName val="Ф2"/>
      <sheetName val="Ф3"/>
      <sheetName val="Ф 4"/>
      <sheetName val="Лист1"/>
      <sheetName val="расч ф3 аудит"/>
    </sheetNames>
    <sheetDataSet>
      <sheetData sheetId="0"/>
      <sheetData sheetId="1"/>
      <sheetData sheetId="2">
        <row r="31">
          <cell r="C31">
            <v>38687694</v>
          </cell>
        </row>
        <row r="36">
          <cell r="C36">
            <v>364188</v>
          </cell>
        </row>
        <row r="37">
          <cell r="C37">
            <v>3383549</v>
          </cell>
        </row>
        <row r="38">
          <cell r="C38">
            <v>1808</v>
          </cell>
        </row>
        <row r="43">
          <cell r="C43">
            <v>1001181</v>
          </cell>
        </row>
        <row r="44">
          <cell r="C44">
            <v>40529700</v>
          </cell>
        </row>
        <row r="48">
          <cell r="C48">
            <v>205734</v>
          </cell>
        </row>
        <row r="51">
          <cell r="C51">
            <v>85610</v>
          </cell>
        </row>
        <row r="55">
          <cell r="C55">
            <v>20000</v>
          </cell>
        </row>
        <row r="56">
          <cell r="C56">
            <v>3336776</v>
          </cell>
        </row>
        <row r="57">
          <cell r="C57">
            <v>404</v>
          </cell>
        </row>
        <row r="58">
          <cell r="C58">
            <v>109861</v>
          </cell>
        </row>
        <row r="59">
          <cell r="C59">
            <v>28132</v>
          </cell>
        </row>
        <row r="64">
          <cell r="C64">
            <v>6408000</v>
          </cell>
        </row>
        <row r="65">
          <cell r="C65">
            <v>1000000</v>
          </cell>
        </row>
      </sheetData>
      <sheetData sheetId="3"/>
      <sheetData sheetId="4"/>
      <sheetData sheetId="5"/>
      <sheetData sheetId="6"/>
      <sheetData sheetId="7">
        <row r="12">
          <cell r="B12">
            <v>855840</v>
          </cell>
          <cell r="C12">
            <v>425227</v>
          </cell>
        </row>
      </sheetData>
      <sheetData sheetId="8">
        <row r="31">
          <cell r="C31">
            <v>-455944</v>
          </cell>
        </row>
      </sheetData>
      <sheetData sheetId="9"/>
      <sheetData sheetId="10"/>
      <sheetData sheetId="11"/>
      <sheetData sheetId="12">
        <row r="86">
          <cell r="D86">
            <v>3633659</v>
          </cell>
        </row>
        <row r="174">
          <cell r="D174">
            <v>-1357129</v>
          </cell>
        </row>
        <row r="179">
          <cell r="D179">
            <v>188811</v>
          </cell>
        </row>
        <row r="184">
          <cell r="D184">
            <v>-8415</v>
          </cell>
        </row>
        <row r="186">
          <cell r="E186">
            <v>-64</v>
          </cell>
        </row>
        <row r="210">
          <cell r="E210">
            <v>-15666446</v>
          </cell>
        </row>
        <row r="274">
          <cell r="E274">
            <v>-525393</v>
          </cell>
        </row>
        <row r="295">
          <cell r="E295">
            <v>23911788</v>
          </cell>
        </row>
        <row r="312">
          <cell r="D312">
            <v>500000</v>
          </cell>
        </row>
        <row r="345">
          <cell r="E345">
            <v>-2589415</v>
          </cell>
        </row>
        <row r="368">
          <cell r="D368">
            <v>-888851</v>
          </cell>
        </row>
        <row r="374">
          <cell r="D374">
            <v>-3264</v>
          </cell>
        </row>
        <row r="377">
          <cell r="D377">
            <v>32033</v>
          </cell>
        </row>
        <row r="389">
          <cell r="D389">
            <v>-2412</v>
          </cell>
        </row>
        <row r="438">
          <cell r="D438">
            <v>-677474</v>
          </cell>
        </row>
        <row r="446">
          <cell r="D446">
            <v>-4515</v>
          </cell>
        </row>
        <row r="449">
          <cell r="E449">
            <v>68146</v>
          </cell>
        </row>
        <row r="520">
          <cell r="E520">
            <v>-694175</v>
          </cell>
        </row>
        <row r="546">
          <cell r="E546">
            <v>68000</v>
          </cell>
        </row>
        <row r="549">
          <cell r="E549">
            <v>21490</v>
          </cell>
        </row>
        <row r="558">
          <cell r="E558">
            <v>0</v>
          </cell>
        </row>
        <row r="561">
          <cell r="E561">
            <v>0</v>
          </cell>
        </row>
        <row r="568">
          <cell r="E568">
            <v>-21490</v>
          </cell>
        </row>
        <row r="573">
          <cell r="E573">
            <v>68000</v>
          </cell>
        </row>
        <row r="610">
          <cell r="E610">
            <v>96918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opLeftCell="A31" workbookViewId="0">
      <selection activeCell="B20" sqref="B11:B20"/>
    </sheetView>
  </sheetViews>
  <sheetFormatPr defaultRowHeight="15"/>
  <cols>
    <col min="1" max="1" width="50.140625" customWidth="1"/>
    <col min="2" max="2" width="17.85546875" customWidth="1"/>
    <col min="3" max="3" width="16.7109375" customWidth="1"/>
  </cols>
  <sheetData>
    <row r="1" spans="1:3">
      <c r="A1" s="1"/>
      <c r="B1" s="2" t="s">
        <v>0</v>
      </c>
      <c r="C1" s="3"/>
    </row>
    <row r="2" spans="1:3">
      <c r="A2" s="1"/>
      <c r="B2" s="4"/>
      <c r="C2" s="5"/>
    </row>
    <row r="3" spans="1:3">
      <c r="A3" s="1"/>
      <c r="B3" s="4"/>
      <c r="C3" s="4"/>
    </row>
    <row r="4" spans="1:3">
      <c r="A4" s="6"/>
      <c r="B4" s="4"/>
      <c r="C4" s="4"/>
    </row>
    <row r="5" spans="1:3" ht="15.75">
      <c r="A5" s="7" t="s">
        <v>1</v>
      </c>
      <c r="B5" s="7"/>
      <c r="C5" s="7"/>
    </row>
    <row r="6" spans="1:3" ht="15.75">
      <c r="A6" s="7" t="s">
        <v>2</v>
      </c>
      <c r="B6" s="7"/>
      <c r="C6" s="7"/>
    </row>
    <row r="7" spans="1:3" ht="15.75">
      <c r="A7" s="8" t="s">
        <v>3</v>
      </c>
      <c r="B7" s="8"/>
      <c r="C7" s="8"/>
    </row>
    <row r="8" spans="1:3" ht="15.75" thickBot="1">
      <c r="A8" s="9"/>
      <c r="B8" s="5"/>
      <c r="C8" s="10"/>
    </row>
    <row r="9" spans="1:3" ht="26.25" thickBot="1">
      <c r="A9" s="11" t="s">
        <v>4</v>
      </c>
      <c r="B9" s="12" t="s">
        <v>5</v>
      </c>
      <c r="C9" s="13" t="s">
        <v>6</v>
      </c>
    </row>
    <row r="10" spans="1:3">
      <c r="A10" s="14" t="s">
        <v>7</v>
      </c>
      <c r="B10" s="15"/>
      <c r="C10" s="16"/>
    </row>
    <row r="11" spans="1:3">
      <c r="A11" s="17" t="s">
        <v>8</v>
      </c>
      <c r="B11" s="18">
        <f>10335522-B12</f>
        <v>9479682</v>
      </c>
      <c r="C11" s="19">
        <f>4328443+50</f>
        <v>4328493</v>
      </c>
    </row>
    <row r="12" spans="1:3" ht="25.5">
      <c r="A12" s="17" t="s">
        <v>9</v>
      </c>
      <c r="B12" s="20">
        <v>855840</v>
      </c>
      <c r="C12" s="19">
        <f>425277-50</f>
        <v>425227</v>
      </c>
    </row>
    <row r="13" spans="1:3" ht="38.25">
      <c r="A13" s="17" t="s">
        <v>10</v>
      </c>
      <c r="B13" s="18">
        <f>'[1]Б (Ф1)Прил 7'!C20</f>
        <v>0</v>
      </c>
      <c r="C13" s="19">
        <v>2020</v>
      </c>
    </row>
    <row r="14" spans="1:3">
      <c r="A14" s="17" t="s">
        <v>11</v>
      </c>
      <c r="B14" s="18">
        <f>'[1]Б (Ф1)Прил 7'!C31</f>
        <v>38687694</v>
      </c>
      <c r="C14" s="19">
        <v>22948860</v>
      </c>
    </row>
    <row r="15" spans="1:3">
      <c r="A15" s="17" t="s">
        <v>12</v>
      </c>
      <c r="B15" s="18">
        <f>'[1]Б (Ф1)Прил 7'!C37+'[1]Б (Ф1)Прил 7'!C36</f>
        <v>3747737</v>
      </c>
      <c r="C15" s="19">
        <f>2850696+230934</f>
        <v>3081630</v>
      </c>
    </row>
    <row r="16" spans="1:3">
      <c r="A16" s="17" t="s">
        <v>13</v>
      </c>
      <c r="B16" s="18"/>
      <c r="C16" s="19"/>
    </row>
    <row r="17" spans="1:3">
      <c r="A17" s="17" t="s">
        <v>14</v>
      </c>
      <c r="B17" s="18"/>
      <c r="C17" s="19"/>
    </row>
    <row r="18" spans="1:3">
      <c r="A18" s="17" t="s">
        <v>15</v>
      </c>
      <c r="B18" s="18">
        <f>'[1]Б (Ф1)Прил 7'!C38</f>
        <v>1808</v>
      </c>
      <c r="C18" s="19"/>
    </row>
    <row r="19" spans="1:3">
      <c r="A19" s="17" t="s">
        <v>16</v>
      </c>
      <c r="B19" s="20">
        <v>0</v>
      </c>
      <c r="C19" s="21">
        <v>0</v>
      </c>
    </row>
    <row r="20" spans="1:3" ht="15.75" thickBot="1">
      <c r="A20" s="22" t="s">
        <v>17</v>
      </c>
      <c r="B20" s="23">
        <v>767395</v>
      </c>
      <c r="C20" s="24">
        <f>570479-384896</f>
        <v>185583</v>
      </c>
    </row>
    <row r="21" spans="1:3" ht="15.75" thickBot="1">
      <c r="A21" s="25" t="s">
        <v>18</v>
      </c>
      <c r="B21" s="26">
        <f>SUM(B11:B20)</f>
        <v>53540156</v>
      </c>
      <c r="C21" s="27">
        <f>SUM(C11:C20)</f>
        <v>30971813</v>
      </c>
    </row>
    <row r="22" spans="1:3">
      <c r="A22" s="14" t="s">
        <v>19</v>
      </c>
      <c r="B22" s="15"/>
      <c r="C22" s="16"/>
    </row>
    <row r="23" spans="1:3" ht="38.25">
      <c r="A23" s="17" t="s">
        <v>10</v>
      </c>
      <c r="B23" s="18"/>
      <c r="C23" s="19">
        <v>1220</v>
      </c>
    </row>
    <row r="24" spans="1:3">
      <c r="A24" s="17" t="s">
        <v>20</v>
      </c>
      <c r="B24" s="18">
        <f>'[1]Б (Ф1)Прил 7'!C43</f>
        <v>1001181</v>
      </c>
      <c r="C24" s="19">
        <v>502140</v>
      </c>
    </row>
    <row r="25" spans="1:3">
      <c r="A25" s="17" t="s">
        <v>21</v>
      </c>
      <c r="B25" s="18">
        <f>'[1]Б (Ф1)Прил 7'!C44</f>
        <v>40529700</v>
      </c>
      <c r="C25" s="19">
        <v>19325119</v>
      </c>
    </row>
    <row r="26" spans="1:3">
      <c r="A26" s="17" t="s">
        <v>22</v>
      </c>
      <c r="B26" s="18">
        <f>'[1]Б (Ф1)Прил 7'!C48</f>
        <v>205734</v>
      </c>
      <c r="C26" s="19">
        <v>201229</v>
      </c>
    </row>
    <row r="27" spans="1:3">
      <c r="A27" s="17" t="s">
        <v>23</v>
      </c>
      <c r="B27" s="18"/>
      <c r="C27" s="19"/>
    </row>
    <row r="28" spans="1:3">
      <c r="A28" s="28" t="s">
        <v>24</v>
      </c>
      <c r="B28" s="29">
        <f>'[1]Б (Ф1)Прил 7'!C56+'[1]Б (Ф1)Прил 7'!C55</f>
        <v>3356776</v>
      </c>
      <c r="C28" s="30">
        <v>3296146</v>
      </c>
    </row>
    <row r="29" spans="1:3">
      <c r="A29" s="17" t="s">
        <v>25</v>
      </c>
      <c r="B29" s="18">
        <f>'[1]Б (Ф1)Прил 7'!C57</f>
        <v>404</v>
      </c>
      <c r="C29" s="19"/>
    </row>
    <row r="30" spans="1:3">
      <c r="A30" s="17" t="s">
        <v>26</v>
      </c>
      <c r="B30" s="29">
        <f>'[1]Б (Ф1)Прил 7'!C58</f>
        <v>109861</v>
      </c>
      <c r="C30" s="30">
        <v>66683</v>
      </c>
    </row>
    <row r="31" spans="1:3" ht="15.75" thickBot="1">
      <c r="A31" s="22" t="s">
        <v>27</v>
      </c>
      <c r="B31" s="31">
        <f>'[1]Б (Ф1)Прил 7'!C51+'[1]Б (Ф1)Прил 7'!C59</f>
        <v>113742</v>
      </c>
      <c r="C31" s="32">
        <f>91749+28637</f>
        <v>120386</v>
      </c>
    </row>
    <row r="32" spans="1:3" ht="15.75" thickBot="1">
      <c r="A32" s="25" t="s">
        <v>28</v>
      </c>
      <c r="B32" s="26">
        <f>SUM(B23:B31)</f>
        <v>45317398</v>
      </c>
      <c r="C32" s="27">
        <f>SUM(C23:C31)</f>
        <v>23512923</v>
      </c>
    </row>
    <row r="33" spans="1:3">
      <c r="A33" s="33" t="s">
        <v>29</v>
      </c>
      <c r="B33" s="34"/>
      <c r="C33" s="35"/>
    </row>
    <row r="34" spans="1:3">
      <c r="A34" s="17" t="s">
        <v>30</v>
      </c>
      <c r="B34" s="18">
        <f>B36+B37</f>
        <v>7408000</v>
      </c>
      <c r="C34" s="19">
        <f>SUM(C36:C37)</f>
        <v>7340000</v>
      </c>
    </row>
    <row r="35" spans="1:3">
      <c r="A35" s="17" t="s">
        <v>31</v>
      </c>
      <c r="B35" s="18"/>
      <c r="C35" s="19"/>
    </row>
    <row r="36" spans="1:3">
      <c r="A36" s="17" t="s">
        <v>32</v>
      </c>
      <c r="B36" s="18">
        <f>'[1]Б (Ф1)Прил 7'!C64</f>
        <v>6408000</v>
      </c>
      <c r="C36" s="19">
        <v>6340000</v>
      </c>
    </row>
    <row r="37" spans="1:3">
      <c r="A37" s="17" t="s">
        <v>33</v>
      </c>
      <c r="B37" s="18">
        <f>'[1]Б (Ф1)Прил 7'!C65</f>
        <v>1000000</v>
      </c>
      <c r="C37" s="19">
        <v>1000000</v>
      </c>
    </row>
    <row r="38" spans="1:3">
      <c r="A38" s="17" t="s">
        <v>34</v>
      </c>
      <c r="B38" s="18"/>
      <c r="C38" s="19"/>
    </row>
    <row r="39" spans="1:3">
      <c r="A39" s="17" t="s">
        <v>35</v>
      </c>
      <c r="B39" s="18"/>
      <c r="C39" s="19"/>
    </row>
    <row r="40" spans="1:3">
      <c r="A40" s="17" t="s">
        <v>36</v>
      </c>
      <c r="B40" s="18">
        <f>'[1]Б (Ф1)Прил 7'!C68</f>
        <v>0</v>
      </c>
      <c r="C40" s="19">
        <v>28295</v>
      </c>
    </row>
    <row r="41" spans="1:3" ht="25.5">
      <c r="A41" s="17" t="s">
        <v>37</v>
      </c>
      <c r="B41" s="18"/>
      <c r="C41" s="19"/>
    </row>
    <row r="42" spans="1:3">
      <c r="A42" s="17" t="s">
        <v>38</v>
      </c>
      <c r="B42" s="20">
        <v>109010</v>
      </c>
      <c r="C42" s="21"/>
    </row>
    <row r="43" spans="1:3" ht="15.75" thickBot="1">
      <c r="A43" s="22" t="s">
        <v>39</v>
      </c>
      <c r="B43" s="23">
        <v>705748</v>
      </c>
      <c r="C43" s="24">
        <f>163290-72695</f>
        <v>90595</v>
      </c>
    </row>
    <row r="44" spans="1:3" ht="15.75" thickBot="1">
      <c r="A44" s="36" t="s">
        <v>40</v>
      </c>
      <c r="B44" s="26">
        <f>B34+B38+B39+B40+B41+B43+B42</f>
        <v>8222758</v>
      </c>
      <c r="C44" s="27">
        <f>SUM(C36:C43)</f>
        <v>7458890</v>
      </c>
    </row>
    <row r="45" spans="1:3" ht="15.75" thickBot="1">
      <c r="A45" s="37" t="s">
        <v>41</v>
      </c>
      <c r="B45" s="38">
        <f>B32+B44</f>
        <v>53540156</v>
      </c>
      <c r="C45" s="39">
        <f>C44+C32</f>
        <v>30971813</v>
      </c>
    </row>
    <row r="46" spans="1:3">
      <c r="A46" s="1"/>
      <c r="B46" s="5"/>
      <c r="C46" s="5"/>
    </row>
    <row r="47" spans="1:3">
      <c r="A47" s="1"/>
      <c r="B47" s="40">
        <f>B45-B21</f>
        <v>0</v>
      </c>
      <c r="C47" s="40">
        <f>C45-C21</f>
        <v>0</v>
      </c>
    </row>
    <row r="48" spans="1:3">
      <c r="A48" s="41"/>
      <c r="B48" s="42"/>
      <c r="C48" s="43"/>
    </row>
    <row r="49" spans="1:3">
      <c r="A49" s="1"/>
      <c r="B49" s="44"/>
      <c r="C49" s="44"/>
    </row>
    <row r="50" spans="1:3" ht="30">
      <c r="A50" s="45" t="s">
        <v>42</v>
      </c>
      <c r="B50" s="45"/>
      <c r="C50" s="45"/>
    </row>
    <row r="51" spans="1:3">
      <c r="A51" s="46"/>
      <c r="B51" s="47"/>
      <c r="C51" s="47"/>
    </row>
    <row r="52" spans="1:3">
      <c r="A52" s="46"/>
      <c r="B52" s="48"/>
      <c r="C52" s="48"/>
    </row>
    <row r="53" spans="1:3" ht="26.25">
      <c r="A53" s="46" t="s">
        <v>43</v>
      </c>
      <c r="B53" s="46"/>
      <c r="C53" s="46"/>
    </row>
    <row r="54" spans="1:3">
      <c r="B54" s="5"/>
      <c r="C54" s="5"/>
    </row>
  </sheetData>
  <mergeCells count="4">
    <mergeCell ref="B1:C1"/>
    <mergeCell ref="A5:C5"/>
    <mergeCell ref="A6:C6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topLeftCell="A19" workbookViewId="0">
      <selection activeCell="B24" sqref="B24"/>
    </sheetView>
  </sheetViews>
  <sheetFormatPr defaultRowHeight="15"/>
  <cols>
    <col min="1" max="1" width="42" customWidth="1"/>
    <col min="2" max="2" width="19" customWidth="1"/>
    <col min="3" max="3" width="16.140625" customWidth="1"/>
  </cols>
  <sheetData>
    <row r="1" spans="1:3" ht="15.75" customHeight="1">
      <c r="A1" s="49"/>
      <c r="B1" s="50"/>
      <c r="C1" s="51" t="s">
        <v>44</v>
      </c>
    </row>
    <row r="2" spans="1:3" ht="15" customHeight="1">
      <c r="A2" s="52"/>
      <c r="B2" s="52"/>
      <c r="C2" s="52"/>
    </row>
    <row r="3" spans="1:3" ht="15" customHeight="1">
      <c r="A3" s="52"/>
      <c r="B3" s="52"/>
      <c r="C3" s="52"/>
    </row>
    <row r="4" spans="1:3" ht="15" customHeight="1">
      <c r="A4" s="52"/>
      <c r="B4" s="52"/>
      <c r="C4" s="52"/>
    </row>
    <row r="5" spans="1:3" ht="15" customHeight="1">
      <c r="A5" s="52"/>
      <c r="B5" s="52"/>
      <c r="C5" s="52"/>
    </row>
    <row r="6" spans="1:3" ht="15" customHeight="1">
      <c r="A6" s="52"/>
      <c r="B6" s="52"/>
      <c r="C6" s="52"/>
    </row>
    <row r="7" spans="1:3" ht="15.75" customHeight="1">
      <c r="A7" s="53"/>
      <c r="B7" s="53"/>
      <c r="C7" s="53"/>
    </row>
    <row r="8" spans="1:3" ht="15.75" customHeight="1">
      <c r="A8" s="53"/>
      <c r="B8" s="53"/>
      <c r="C8" s="53"/>
    </row>
    <row r="9" spans="1:3" ht="15.75" customHeight="1">
      <c r="A9" s="54" t="s">
        <v>45</v>
      </c>
      <c r="B9" s="54"/>
      <c r="C9" s="54"/>
    </row>
    <row r="10" spans="1:3" ht="15.75" customHeight="1">
      <c r="A10" s="55" t="s">
        <v>46</v>
      </c>
      <c r="B10" s="55"/>
      <c r="C10" s="55"/>
    </row>
    <row r="11" spans="1:3" ht="15.75" customHeight="1">
      <c r="A11" s="8" t="s">
        <v>3</v>
      </c>
      <c r="B11" s="8"/>
      <c r="C11" s="8"/>
    </row>
    <row r="12" spans="1:3" ht="15" customHeight="1">
      <c r="A12" s="56"/>
      <c r="B12" s="56"/>
      <c r="C12" s="56"/>
    </row>
    <row r="13" spans="1:3" ht="15" customHeight="1" thickBot="1">
      <c r="A13" s="52"/>
      <c r="B13" s="52"/>
      <c r="C13" s="52"/>
    </row>
    <row r="14" spans="1:3" ht="15" customHeight="1" thickBot="1">
      <c r="A14" s="57" t="s">
        <v>4</v>
      </c>
      <c r="B14" s="58" t="s">
        <v>47</v>
      </c>
      <c r="C14" s="59" t="s">
        <v>48</v>
      </c>
    </row>
    <row r="15" spans="1:3" ht="15" customHeight="1">
      <c r="A15" s="60" t="s">
        <v>49</v>
      </c>
      <c r="B15" s="61">
        <v>3656785</v>
      </c>
      <c r="C15" s="62">
        <v>2042777</v>
      </c>
    </row>
    <row r="16" spans="1:3" ht="15" customHeight="1">
      <c r="A16" s="63" t="s">
        <v>50</v>
      </c>
      <c r="B16" s="64">
        <v>-1587432</v>
      </c>
      <c r="C16" s="65">
        <v>-648807</v>
      </c>
    </row>
    <row r="17" spans="1:3" ht="15" customHeight="1">
      <c r="A17" s="66" t="s">
        <v>51</v>
      </c>
      <c r="B17" s="67">
        <v>2069353</v>
      </c>
      <c r="C17" s="68">
        <v>1393970</v>
      </c>
    </row>
    <row r="18" spans="1:3" ht="15" customHeight="1">
      <c r="A18" s="63" t="s">
        <v>52</v>
      </c>
      <c r="B18" s="64">
        <v>187857</v>
      </c>
      <c r="C18" s="65">
        <v>96599</v>
      </c>
    </row>
    <row r="19" spans="1:3" ht="15" customHeight="1">
      <c r="A19" s="63" t="s">
        <v>53</v>
      </c>
      <c r="B19" s="64">
        <v>-9250</v>
      </c>
      <c r="C19" s="65">
        <v>-2479</v>
      </c>
    </row>
    <row r="20" spans="1:3" ht="15" customHeight="1">
      <c r="A20" s="66" t="s">
        <v>54</v>
      </c>
      <c r="B20" s="67">
        <v>178607</v>
      </c>
      <c r="C20" s="68">
        <v>94120</v>
      </c>
    </row>
    <row r="21" spans="1:3" ht="15" customHeight="1">
      <c r="A21" s="63" t="s">
        <v>55</v>
      </c>
      <c r="B21" s="69">
        <v>-4064</v>
      </c>
      <c r="C21" s="70">
        <v>-5347</v>
      </c>
    </row>
    <row r="22" spans="1:3" ht="15" customHeight="1">
      <c r="A22" s="63" t="s">
        <v>56</v>
      </c>
      <c r="B22" s="64">
        <v>25916</v>
      </c>
      <c r="C22" s="65">
        <v>-12365</v>
      </c>
    </row>
    <row r="23" spans="1:3" ht="15" customHeight="1">
      <c r="A23" s="63" t="s">
        <v>57</v>
      </c>
      <c r="B23" s="64">
        <v>-2645</v>
      </c>
      <c r="C23" s="65">
        <v>3238</v>
      </c>
    </row>
    <row r="24" spans="1:3" ht="15" customHeight="1">
      <c r="A24" s="66" t="s">
        <v>58</v>
      </c>
      <c r="B24" s="67">
        <v>2267167</v>
      </c>
      <c r="C24" s="68">
        <v>1473616</v>
      </c>
    </row>
    <row r="25" spans="1:3" ht="15" customHeight="1">
      <c r="A25" s="63" t="s">
        <v>59</v>
      </c>
      <c r="B25" s="64">
        <v>-55393</v>
      </c>
      <c r="C25" s="71">
        <v>-58989</v>
      </c>
    </row>
    <row r="26" spans="1:3" ht="15" customHeight="1">
      <c r="A26" s="63" t="s">
        <v>60</v>
      </c>
      <c r="B26" s="64">
        <v>-888785</v>
      </c>
      <c r="C26" s="65">
        <v>-625362</v>
      </c>
    </row>
    <row r="27" spans="1:3" ht="15" customHeight="1">
      <c r="A27" s="63" t="s">
        <v>61</v>
      </c>
      <c r="B27" s="64">
        <v>-696127</v>
      </c>
      <c r="C27" s="65">
        <v>-455944</v>
      </c>
    </row>
    <row r="28" spans="1:3" ht="15" customHeight="1">
      <c r="A28" s="66" t="s">
        <v>62</v>
      </c>
      <c r="B28" s="67">
        <v>626862</v>
      </c>
      <c r="C28" s="68">
        <v>333321</v>
      </c>
    </row>
    <row r="29" spans="1:3" ht="15" customHeight="1">
      <c r="A29" s="72" t="s">
        <v>63</v>
      </c>
      <c r="B29" s="64">
        <v>-43582</v>
      </c>
      <c r="C29" s="65">
        <v>-34029</v>
      </c>
    </row>
    <row r="30" spans="1:3" ht="15" customHeight="1" thickBot="1">
      <c r="A30" s="73" t="s">
        <v>64</v>
      </c>
      <c r="B30" s="74">
        <v>583280</v>
      </c>
      <c r="C30" s="75">
        <v>299292</v>
      </c>
    </row>
    <row r="31" spans="1:3" ht="15" customHeight="1">
      <c r="A31" s="52"/>
      <c r="B31" s="76"/>
      <c r="C31" s="76"/>
    </row>
    <row r="32" spans="1:3" ht="15" customHeight="1">
      <c r="A32" s="52"/>
      <c r="B32" s="76"/>
      <c r="C32" s="76"/>
    </row>
    <row r="33" spans="1:3" ht="15" customHeight="1">
      <c r="A33" s="77" t="s">
        <v>42</v>
      </c>
      <c r="B33" s="77"/>
      <c r="C33" s="77"/>
    </row>
    <row r="34" spans="1:3" ht="15" customHeight="1">
      <c r="A34" s="46"/>
      <c r="B34" s="47"/>
      <c r="C34" s="47"/>
    </row>
    <row r="35" spans="1:3" ht="15" customHeight="1">
      <c r="A35" s="46"/>
      <c r="B35" s="48"/>
      <c r="C35" s="48"/>
    </row>
    <row r="36" spans="1:3" ht="15" customHeight="1">
      <c r="A36" s="78" t="s">
        <v>43</v>
      </c>
      <c r="B36" s="78"/>
      <c r="C36" s="78"/>
    </row>
    <row r="37" spans="1:3" ht="15" customHeight="1">
      <c r="B37" s="76"/>
      <c r="C37" s="76"/>
    </row>
  </sheetData>
  <mergeCells count="3">
    <mergeCell ref="A9:C9"/>
    <mergeCell ref="A10:C10"/>
    <mergeCell ref="A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2"/>
  <sheetViews>
    <sheetView topLeftCell="A34" workbookViewId="0">
      <selection activeCell="B41" sqref="B41"/>
    </sheetView>
  </sheetViews>
  <sheetFormatPr defaultRowHeight="15"/>
  <cols>
    <col min="1" max="1" width="48.7109375" customWidth="1"/>
    <col min="2" max="2" width="15.7109375" customWidth="1"/>
    <col min="3" max="3" width="19.140625" customWidth="1"/>
  </cols>
  <sheetData>
    <row r="1" spans="1:3">
      <c r="A1" s="80"/>
      <c r="B1" s="81"/>
      <c r="C1" s="82" t="s">
        <v>65</v>
      </c>
    </row>
    <row r="2" spans="1:3">
      <c r="A2" s="80"/>
      <c r="B2" s="81"/>
      <c r="C2" s="81"/>
    </row>
    <row r="3" spans="1:3" ht="15.75">
      <c r="A3" s="55" t="s">
        <v>66</v>
      </c>
      <c r="B3" s="55"/>
      <c r="C3" s="55"/>
    </row>
    <row r="4" spans="1:3" ht="15.75">
      <c r="A4" s="55" t="s">
        <v>46</v>
      </c>
      <c r="B4" s="55"/>
      <c r="C4" s="55"/>
    </row>
    <row r="5" spans="1:3" ht="15.75">
      <c r="A5" s="83" t="s">
        <v>67</v>
      </c>
      <c r="B5" s="83"/>
      <c r="C5" s="83"/>
    </row>
    <row r="6" spans="1:3" ht="15.75" thickBot="1">
      <c r="A6" s="80"/>
      <c r="B6" s="81"/>
      <c r="C6" s="81"/>
    </row>
    <row r="7" spans="1:3" ht="26.25" thickBot="1">
      <c r="A7" s="84" t="s">
        <v>4</v>
      </c>
      <c r="B7" s="85" t="s">
        <v>47</v>
      </c>
      <c r="C7" s="86" t="s">
        <v>48</v>
      </c>
    </row>
    <row r="8" spans="1:3">
      <c r="A8" s="87" t="s">
        <v>68</v>
      </c>
      <c r="B8" s="88"/>
      <c r="C8" s="89"/>
    </row>
    <row r="9" spans="1:3">
      <c r="A9" s="90" t="s">
        <v>49</v>
      </c>
      <c r="B9" s="91">
        <f>'[1]расч ф3 аудит'!D86</f>
        <v>3633659</v>
      </c>
      <c r="C9" s="92">
        <v>1994308</v>
      </c>
    </row>
    <row r="10" spans="1:3">
      <c r="A10" s="90" t="s">
        <v>69</v>
      </c>
      <c r="B10" s="91">
        <f>'[1]расч ф3 аудит'!D174</f>
        <v>-1357129</v>
      </c>
      <c r="C10" s="92">
        <v>-547312</v>
      </c>
    </row>
    <row r="11" spans="1:3">
      <c r="A11" s="90" t="s">
        <v>52</v>
      </c>
      <c r="B11" s="91">
        <f>'[1]расч ф3 аудит'!D179</f>
        <v>188811</v>
      </c>
      <c r="C11" s="92">
        <v>90347</v>
      </c>
    </row>
    <row r="12" spans="1:3">
      <c r="A12" s="90" t="s">
        <v>53</v>
      </c>
      <c r="B12" s="91">
        <f>'[1]расч ф3 аудит'!D184</f>
        <v>-8415</v>
      </c>
      <c r="C12" s="92">
        <v>-2361</v>
      </c>
    </row>
    <row r="13" spans="1:3" ht="26.25">
      <c r="A13" s="90" t="s">
        <v>70</v>
      </c>
      <c r="B13" s="91">
        <f>'[1]расч ф3 аудит'!D377</f>
        <v>32033</v>
      </c>
      <c r="C13" s="92">
        <v>13963</v>
      </c>
    </row>
    <row r="14" spans="1:3" ht="51.75">
      <c r="A14" s="90" t="s">
        <v>71</v>
      </c>
      <c r="B14" s="91">
        <f>'[1]расч ф3 аудит'!D374</f>
        <v>-3264</v>
      </c>
      <c r="C14" s="92">
        <v>-3900</v>
      </c>
    </row>
    <row r="15" spans="1:3" ht="26.25">
      <c r="A15" s="90" t="s">
        <v>72</v>
      </c>
      <c r="B15" s="91">
        <f>'[1]расч ф3 аудит'!D446</f>
        <v>-4515</v>
      </c>
      <c r="C15" s="92">
        <v>-2346</v>
      </c>
    </row>
    <row r="16" spans="1:3">
      <c r="A16" s="90" t="s">
        <v>73</v>
      </c>
      <c r="B16" s="91">
        <f>'[1]расч ф3 аудит'!D368</f>
        <v>-888851</v>
      </c>
      <c r="C16" s="92">
        <v>-622228</v>
      </c>
    </row>
    <row r="17" spans="1:3">
      <c r="A17" s="90" t="s">
        <v>61</v>
      </c>
      <c r="B17" s="91">
        <f>'[1]расч ф3 аудит'!D438+'[1]расч ф3 аудит'!E449+134-61</f>
        <v>-609255</v>
      </c>
      <c r="C17" s="92">
        <f>-389163+68312</f>
        <v>-320851</v>
      </c>
    </row>
    <row r="18" spans="1:3">
      <c r="A18" s="90"/>
      <c r="B18" s="91"/>
      <c r="C18" s="92"/>
    </row>
    <row r="19" spans="1:3">
      <c r="A19" s="93" t="s">
        <v>74</v>
      </c>
      <c r="B19" s="91"/>
      <c r="C19" s="92"/>
    </row>
    <row r="20" spans="1:3" ht="26.25">
      <c r="A20" s="90" t="s">
        <v>75</v>
      </c>
      <c r="B20" s="91">
        <f>[1]Ф1!C12-[1]Ф1!B12</f>
        <v>-430613</v>
      </c>
      <c r="C20" s="92">
        <v>-299354</v>
      </c>
    </row>
    <row r="21" spans="1:3">
      <c r="A21" s="90" t="s">
        <v>11</v>
      </c>
      <c r="B21" s="91">
        <f>'[1]расч ф3 аудит'!E210</f>
        <v>-15666446</v>
      </c>
      <c r="C21" s="92">
        <v>-10560279</v>
      </c>
    </row>
    <row r="22" spans="1:3">
      <c r="A22" s="90" t="s">
        <v>17</v>
      </c>
      <c r="B22" s="91">
        <f>'[1]расч ф3 аудит'!E186+'[1]расч ф3 аудит'!E274</f>
        <v>-525457</v>
      </c>
      <c r="C22" s="94">
        <v>-7410</v>
      </c>
    </row>
    <row r="23" spans="1:3">
      <c r="A23" s="90"/>
      <c r="B23" s="91"/>
      <c r="C23" s="92"/>
    </row>
    <row r="24" spans="1:3">
      <c r="A24" s="93" t="s">
        <v>76</v>
      </c>
      <c r="B24" s="91"/>
      <c r="C24" s="92"/>
    </row>
    <row r="25" spans="1:3">
      <c r="A25" s="90" t="s">
        <v>20</v>
      </c>
      <c r="B25" s="91">
        <f>'[1]расч ф3 аудит'!D312</f>
        <v>500000</v>
      </c>
      <c r="C25" s="92">
        <v>500000</v>
      </c>
    </row>
    <row r="26" spans="1:3">
      <c r="A26" s="90" t="s">
        <v>21</v>
      </c>
      <c r="B26" s="91">
        <f>'[1]расч ф3 аудит'!E345+'[1]расч ф3 аудит'!E295-'[1]расч ф3 аудит'!D312</f>
        <v>20822373</v>
      </c>
      <c r="C26" s="92">
        <v>12066479</v>
      </c>
    </row>
    <row r="27" spans="1:3">
      <c r="A27" s="90" t="s">
        <v>77</v>
      </c>
      <c r="B27" s="91">
        <f>'[1]расч ф3 аудит'!D389</f>
        <v>-2412</v>
      </c>
      <c r="C27" s="92">
        <v>7121</v>
      </c>
    </row>
    <row r="28" spans="1:3" ht="26.25">
      <c r="A28" s="93" t="s">
        <v>78</v>
      </c>
      <c r="B28" s="95">
        <f>SUM(B9:B27)</f>
        <v>5680519</v>
      </c>
      <c r="C28" s="96">
        <f>SUM(C9:C27)</f>
        <v>2306177</v>
      </c>
    </row>
    <row r="29" spans="1:3">
      <c r="A29" s="90"/>
      <c r="B29" s="91"/>
      <c r="C29" s="92"/>
    </row>
    <row r="30" spans="1:3">
      <c r="A30" s="97" t="s">
        <v>79</v>
      </c>
      <c r="B30" s="98"/>
      <c r="C30" s="99"/>
    </row>
    <row r="31" spans="1:3" ht="26.25">
      <c r="A31" s="90" t="s">
        <v>80</v>
      </c>
      <c r="B31" s="91">
        <f>B33-B32</f>
        <v>-698307</v>
      </c>
      <c r="C31" s="92">
        <v>-1753486</v>
      </c>
    </row>
    <row r="32" spans="1:3">
      <c r="A32" s="90" t="s">
        <v>81</v>
      </c>
      <c r="B32" s="91">
        <v>4059</v>
      </c>
      <c r="C32" s="92">
        <v>48</v>
      </c>
    </row>
    <row r="33" spans="1:3" ht="26.25">
      <c r="A33" s="93" t="s">
        <v>82</v>
      </c>
      <c r="B33" s="100">
        <f>'[1]расч ф3 аудит'!E520-134+61</f>
        <v>-694248</v>
      </c>
      <c r="C33" s="96">
        <v>-1753438</v>
      </c>
    </row>
    <row r="34" spans="1:3">
      <c r="A34" s="90"/>
      <c r="B34" s="91"/>
      <c r="C34" s="92"/>
    </row>
    <row r="35" spans="1:3">
      <c r="A35" s="97" t="s">
        <v>83</v>
      </c>
      <c r="B35" s="98"/>
      <c r="C35" s="99"/>
    </row>
    <row r="36" spans="1:3">
      <c r="A36" s="90" t="s">
        <v>84</v>
      </c>
      <c r="B36" s="91">
        <f>'[1]расч ф3 аудит'!E549+'[1]расч ф3 аудит'!E568</f>
        <v>0</v>
      </c>
      <c r="C36" s="94" t="s">
        <v>85</v>
      </c>
    </row>
    <row r="37" spans="1:3">
      <c r="A37" s="90" t="s">
        <v>86</v>
      </c>
      <c r="B37" s="91">
        <f>'[1]расч ф3 аудит'!E546-'[1]расч ф3 аудит'!E558+'[1]расч ф3 аудит'!E561</f>
        <v>68000</v>
      </c>
      <c r="C37" s="92">
        <f>-40000+40000</f>
        <v>0</v>
      </c>
    </row>
    <row r="38" spans="1:3">
      <c r="A38" s="90" t="s">
        <v>87</v>
      </c>
      <c r="B38" s="91"/>
      <c r="C38" s="94" t="s">
        <v>85</v>
      </c>
    </row>
    <row r="39" spans="1:3" ht="26.25">
      <c r="A39" s="93" t="s">
        <v>88</v>
      </c>
      <c r="B39" s="91">
        <f>'[1]расч ф3 аудит'!E573</f>
        <v>68000</v>
      </c>
      <c r="C39" s="96">
        <f>SUM(C36:C38)</f>
        <v>0</v>
      </c>
    </row>
    <row r="40" spans="1:3">
      <c r="A40" s="90"/>
      <c r="B40" s="95"/>
      <c r="C40" s="96"/>
    </row>
    <row r="41" spans="1:3" ht="26.25">
      <c r="A41" s="93" t="s">
        <v>89</v>
      </c>
      <c r="B41" s="96">
        <f>B39+B28+B33</f>
        <v>5054271</v>
      </c>
      <c r="C41" s="96">
        <f>C39+C28+C33</f>
        <v>552739</v>
      </c>
    </row>
    <row r="42" spans="1:3" ht="26.25">
      <c r="A42" s="90" t="s">
        <v>90</v>
      </c>
      <c r="B42" s="100">
        <f>'[1]расч ф3 аудит'!E610</f>
        <v>96918</v>
      </c>
      <c r="C42" s="91">
        <v>18340</v>
      </c>
    </row>
    <row r="43" spans="1:3" ht="26.25">
      <c r="A43" s="90" t="s">
        <v>91</v>
      </c>
      <c r="B43" s="91">
        <v>4328493</v>
      </c>
      <c r="C43" s="91">
        <v>1341373</v>
      </c>
    </row>
    <row r="44" spans="1:3" ht="27" thickBot="1">
      <c r="A44" s="101" t="s">
        <v>92</v>
      </c>
      <c r="B44" s="102">
        <f>SUM(B41:B43)</f>
        <v>9479682</v>
      </c>
      <c r="C44" s="103">
        <f>SUM(C41:C43)</f>
        <v>1912452</v>
      </c>
    </row>
    <row r="45" spans="1:3">
      <c r="A45" s="80"/>
      <c r="B45" s="81"/>
      <c r="C45" s="81"/>
    </row>
    <row r="46" spans="1:3">
      <c r="A46" s="80"/>
      <c r="B46" s="81"/>
      <c r="C46" s="81"/>
    </row>
    <row r="47" spans="1:3">
      <c r="A47" s="80"/>
      <c r="B47" s="81"/>
      <c r="C47" s="81"/>
    </row>
    <row r="48" spans="1:3">
      <c r="A48" s="80"/>
      <c r="B48" s="81"/>
      <c r="C48" s="81"/>
    </row>
    <row r="49" spans="1:3">
      <c r="A49" s="77" t="s">
        <v>42</v>
      </c>
      <c r="B49" s="77"/>
      <c r="C49" s="77"/>
    </row>
    <row r="50" spans="1:3">
      <c r="A50" s="46"/>
      <c r="B50" s="47"/>
      <c r="C50" s="47"/>
    </row>
    <row r="51" spans="1:3">
      <c r="A51" s="46"/>
      <c r="B51" s="48"/>
      <c r="C51" s="48"/>
    </row>
    <row r="52" spans="1:3" ht="26.25">
      <c r="A52" s="46" t="s">
        <v>43</v>
      </c>
      <c r="B52" s="46"/>
      <c r="C52" s="46"/>
    </row>
  </sheetData>
  <mergeCells count="6">
    <mergeCell ref="A3:C3"/>
    <mergeCell ref="A4:C4"/>
    <mergeCell ref="A5:C5"/>
    <mergeCell ref="A8:C8"/>
    <mergeCell ref="A30:C30"/>
    <mergeCell ref="A35:C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H26" sqref="H26"/>
    </sheetView>
  </sheetViews>
  <sheetFormatPr defaultRowHeight="15"/>
  <cols>
    <col min="1" max="1" width="23.85546875" customWidth="1"/>
    <col min="7" max="7" width="10" customWidth="1"/>
    <col min="8" max="8" width="10.42578125" customWidth="1"/>
    <col min="9" max="9" width="11" customWidth="1"/>
  </cols>
  <sheetData>
    <row r="1" spans="1:9" ht="25.5">
      <c r="A1" s="46"/>
      <c r="B1" s="48"/>
      <c r="C1" s="48"/>
      <c r="D1" s="48"/>
      <c r="E1" s="48"/>
      <c r="F1" s="104"/>
      <c r="G1" s="48"/>
      <c r="H1" s="48"/>
      <c r="I1" s="105" t="s">
        <v>93</v>
      </c>
    </row>
    <row r="2" spans="1:9" ht="15.75">
      <c r="A2" s="106" t="s">
        <v>94</v>
      </c>
      <c r="B2" s="106"/>
      <c r="C2" s="106"/>
      <c r="D2" s="106"/>
      <c r="E2" s="106"/>
      <c r="F2" s="106"/>
      <c r="G2" s="106"/>
      <c r="H2" s="106"/>
      <c r="I2" s="106"/>
    </row>
    <row r="3" spans="1:9" ht="15.75">
      <c r="A3" s="107" t="s">
        <v>3</v>
      </c>
      <c r="B3" s="107"/>
      <c r="C3" s="107"/>
      <c r="D3" s="107"/>
      <c r="E3" s="107"/>
      <c r="F3" s="107"/>
      <c r="G3" s="107"/>
      <c r="H3" s="107"/>
      <c r="I3" s="107"/>
    </row>
    <row r="4" spans="1:9">
      <c r="A4" s="108"/>
      <c r="B4" s="108"/>
      <c r="C4" s="108"/>
      <c r="D4" s="108"/>
      <c r="E4" s="108"/>
      <c r="F4" s="108"/>
      <c r="G4" s="108"/>
      <c r="H4" s="108"/>
      <c r="I4" s="108"/>
    </row>
    <row r="5" spans="1:9" ht="15.75">
      <c r="A5" s="109" t="s">
        <v>46</v>
      </c>
      <c r="B5" s="109"/>
      <c r="C5" s="109"/>
      <c r="D5" s="109"/>
      <c r="E5" s="109"/>
      <c r="F5" s="109"/>
      <c r="G5" s="109"/>
      <c r="H5" s="109"/>
      <c r="I5" s="109"/>
    </row>
    <row r="6" spans="1:9" ht="15.75">
      <c r="A6" s="110"/>
      <c r="B6" s="110"/>
      <c r="C6" s="110"/>
      <c r="D6" s="110"/>
      <c r="E6" s="110"/>
      <c r="F6" s="110"/>
      <c r="G6" s="110"/>
      <c r="H6" s="110"/>
      <c r="I6" s="110"/>
    </row>
    <row r="7" spans="1:9" ht="26.25" thickBot="1">
      <c r="A7" s="46"/>
      <c r="B7" s="48"/>
      <c r="C7" s="48"/>
      <c r="D7" s="48"/>
      <c r="E7" s="48"/>
      <c r="F7" s="111"/>
      <c r="G7" s="111"/>
      <c r="H7" s="111"/>
      <c r="I7" s="105" t="s">
        <v>95</v>
      </c>
    </row>
    <row r="8" spans="1:9">
      <c r="A8" s="112" t="s">
        <v>96</v>
      </c>
      <c r="B8" s="113" t="s">
        <v>97</v>
      </c>
      <c r="C8" s="114"/>
      <c r="D8" s="115" t="s">
        <v>34</v>
      </c>
      <c r="E8" s="116" t="s">
        <v>35</v>
      </c>
      <c r="F8" s="116" t="s">
        <v>98</v>
      </c>
      <c r="G8" s="115" t="s">
        <v>99</v>
      </c>
      <c r="H8" s="117" t="s">
        <v>100</v>
      </c>
      <c r="I8" s="118" t="s">
        <v>101</v>
      </c>
    </row>
    <row r="9" spans="1:9" ht="36">
      <c r="A9" s="119"/>
      <c r="B9" s="120" t="s">
        <v>32</v>
      </c>
      <c r="C9" s="120" t="s">
        <v>102</v>
      </c>
      <c r="D9" s="121"/>
      <c r="E9" s="122"/>
      <c r="F9" s="122"/>
      <c r="G9" s="121"/>
      <c r="H9" s="123"/>
      <c r="I9" s="124"/>
    </row>
    <row r="10" spans="1:9">
      <c r="A10" s="125">
        <v>1</v>
      </c>
      <c r="B10" s="126">
        <v>2</v>
      </c>
      <c r="C10" s="126"/>
      <c r="D10" s="127">
        <v>3</v>
      </c>
      <c r="E10" s="127">
        <v>4</v>
      </c>
      <c r="F10" s="127">
        <v>5</v>
      </c>
      <c r="G10" s="127">
        <v>6</v>
      </c>
      <c r="H10" s="127">
        <v>7</v>
      </c>
      <c r="I10" s="128">
        <v>8</v>
      </c>
    </row>
    <row r="11" spans="1:9" ht="25.5">
      <c r="A11" s="129" t="s">
        <v>103</v>
      </c>
      <c r="B11" s="130">
        <v>6340000</v>
      </c>
      <c r="C11" s="130">
        <v>1000000</v>
      </c>
      <c r="D11" s="130"/>
      <c r="E11" s="130"/>
      <c r="F11" s="130">
        <v>0</v>
      </c>
      <c r="G11" s="130">
        <v>0</v>
      </c>
      <c r="H11" s="91">
        <v>-219743</v>
      </c>
      <c r="I11" s="131">
        <f t="shared" ref="I11:I17" si="0">SUM(B11:H11)</f>
        <v>7120257</v>
      </c>
    </row>
    <row r="12" spans="1:9" ht="63.75">
      <c r="A12" s="132" t="s">
        <v>104</v>
      </c>
      <c r="B12" s="133"/>
      <c r="C12" s="133"/>
      <c r="D12" s="133"/>
      <c r="E12" s="133"/>
      <c r="F12" s="133"/>
      <c r="G12" s="134"/>
      <c r="H12" s="133"/>
      <c r="I12" s="131">
        <f t="shared" si="0"/>
        <v>0</v>
      </c>
    </row>
    <row r="13" spans="1:9">
      <c r="A13" s="132" t="s">
        <v>105</v>
      </c>
      <c r="B13" s="133"/>
      <c r="C13" s="133"/>
      <c r="D13" s="133"/>
      <c r="E13" s="133"/>
      <c r="F13" s="133"/>
      <c r="G13" s="133"/>
      <c r="H13" s="133"/>
      <c r="I13" s="131">
        <f t="shared" si="0"/>
        <v>0</v>
      </c>
    </row>
    <row r="14" spans="1:9" ht="25.5">
      <c r="A14" s="135" t="s">
        <v>106</v>
      </c>
      <c r="B14" s="133"/>
      <c r="C14" s="133"/>
      <c r="D14" s="133"/>
      <c r="E14" s="133"/>
      <c r="F14" s="133"/>
      <c r="G14" s="136"/>
      <c r="H14" s="133"/>
      <c r="I14" s="131">
        <f t="shared" si="0"/>
        <v>0</v>
      </c>
    </row>
    <row r="15" spans="1:9" ht="38.25">
      <c r="A15" s="137" t="s">
        <v>107</v>
      </c>
      <c r="B15" s="133"/>
      <c r="C15" s="133"/>
      <c r="D15" s="133"/>
      <c r="E15" s="133"/>
      <c r="F15" s="133"/>
      <c r="G15" s="133"/>
      <c r="H15" s="133"/>
      <c r="I15" s="131">
        <f t="shared" si="0"/>
        <v>0</v>
      </c>
    </row>
    <row r="16" spans="1:9" ht="51.75">
      <c r="A16" s="80" t="s">
        <v>108</v>
      </c>
      <c r="B16" s="133"/>
      <c r="C16" s="133"/>
      <c r="D16" s="133"/>
      <c r="E16" s="133"/>
      <c r="F16" s="91">
        <v>28295</v>
      </c>
      <c r="G16" s="91"/>
      <c r="H16" s="91">
        <v>-28295</v>
      </c>
      <c r="I16" s="131">
        <f t="shared" si="0"/>
        <v>0</v>
      </c>
    </row>
    <row r="17" spans="1:9" ht="25.5">
      <c r="A17" s="132" t="s">
        <v>109</v>
      </c>
      <c r="B17" s="133"/>
      <c r="C17" s="133"/>
      <c r="D17" s="133"/>
      <c r="E17" s="133"/>
      <c r="F17" s="133"/>
      <c r="G17" s="133"/>
      <c r="H17" s="133">
        <f>[1]Ф2!C31</f>
        <v>-455944</v>
      </c>
      <c r="I17" s="131">
        <f t="shared" si="0"/>
        <v>-455944</v>
      </c>
    </row>
    <row r="18" spans="1:9" ht="26.25" thickBot="1">
      <c r="A18" s="138" t="s">
        <v>110</v>
      </c>
      <c r="B18" s="139">
        <v>6340000</v>
      </c>
      <c r="C18" s="139">
        <v>1000000</v>
      </c>
      <c r="D18" s="139">
        <v>0</v>
      </c>
      <c r="E18" s="139">
        <v>0</v>
      </c>
      <c r="F18" s="139">
        <f>SUM(F11:F17)</f>
        <v>28295</v>
      </c>
      <c r="G18" s="139">
        <f>SUM(G11:G17)</f>
        <v>0</v>
      </c>
      <c r="H18" s="139">
        <f>SUM(H11:H17)</f>
        <v>-703982</v>
      </c>
      <c r="I18" s="140">
        <f>SUM(B18:H18)</f>
        <v>6664313</v>
      </c>
    </row>
    <row r="19" spans="1:9">
      <c r="A19" s="141"/>
      <c r="B19" s="142"/>
      <c r="C19" s="142"/>
      <c r="D19" s="142"/>
      <c r="E19" s="142"/>
      <c r="F19" s="142"/>
      <c r="G19" s="142"/>
      <c r="H19" s="142"/>
      <c r="I19" s="143"/>
    </row>
    <row r="20" spans="1:9" ht="26.25" thickBot="1">
      <c r="A20" s="138" t="s">
        <v>111</v>
      </c>
      <c r="B20" s="130">
        <v>6340000</v>
      </c>
      <c r="C20" s="130">
        <v>1000000</v>
      </c>
      <c r="D20" s="130"/>
      <c r="E20" s="130"/>
      <c r="F20" s="130">
        <v>28295</v>
      </c>
      <c r="G20" s="130">
        <v>0</v>
      </c>
      <c r="H20" s="130">
        <v>90595</v>
      </c>
      <c r="I20" s="131">
        <f t="shared" ref="I20:I27" si="1">SUM(B20:H20)</f>
        <v>7458890</v>
      </c>
    </row>
    <row r="21" spans="1:9" ht="63.75">
      <c r="A21" s="132" t="s">
        <v>104</v>
      </c>
      <c r="B21" s="133">
        <v>68000</v>
      </c>
      <c r="C21" s="133"/>
      <c r="D21" s="133"/>
      <c r="E21" s="133"/>
      <c r="F21" s="133"/>
      <c r="G21" s="134"/>
      <c r="H21" s="133"/>
      <c r="I21" s="131">
        <f t="shared" si="1"/>
        <v>68000</v>
      </c>
    </row>
    <row r="22" spans="1:9">
      <c r="A22" s="132" t="s">
        <v>105</v>
      </c>
      <c r="B22" s="133"/>
      <c r="C22" s="133"/>
      <c r="D22" s="133"/>
      <c r="E22" s="133"/>
      <c r="F22" s="133"/>
      <c r="G22" s="133"/>
      <c r="H22" s="133"/>
      <c r="I22" s="131">
        <f t="shared" si="1"/>
        <v>0</v>
      </c>
    </row>
    <row r="23" spans="1:9" ht="25.5">
      <c r="A23" s="135" t="s">
        <v>106</v>
      </c>
      <c r="B23" s="133"/>
      <c r="C23" s="133"/>
      <c r="D23" s="133"/>
      <c r="E23" s="133"/>
      <c r="F23" s="133"/>
      <c r="G23" s="91">
        <f>112588-3578</f>
        <v>109010</v>
      </c>
      <c r="H23" s="133">
        <v>3578</v>
      </c>
      <c r="I23" s="131">
        <f t="shared" si="1"/>
        <v>112588</v>
      </c>
    </row>
    <row r="24" spans="1:9" ht="38.25">
      <c r="A24" s="137" t="s">
        <v>107</v>
      </c>
      <c r="B24" s="133"/>
      <c r="C24" s="133"/>
      <c r="D24" s="133"/>
      <c r="E24" s="133"/>
      <c r="F24" s="133"/>
      <c r="G24" s="133"/>
      <c r="H24" s="133"/>
      <c r="I24" s="131">
        <f t="shared" si="1"/>
        <v>0</v>
      </c>
    </row>
    <row r="25" spans="1:9" ht="51.75">
      <c r="A25" s="80" t="s">
        <v>108</v>
      </c>
      <c r="B25" s="133"/>
      <c r="C25" s="133"/>
      <c r="D25" s="133"/>
      <c r="E25" s="133"/>
      <c r="F25" s="91">
        <v>-28295</v>
      </c>
      <c r="G25" s="133"/>
      <c r="H25" s="144">
        <v>28295</v>
      </c>
      <c r="I25" s="131">
        <f t="shared" si="1"/>
        <v>0</v>
      </c>
    </row>
    <row r="26" spans="1:9" ht="25.5">
      <c r="A26" s="132" t="s">
        <v>109</v>
      </c>
      <c r="B26" s="133"/>
      <c r="C26" s="133"/>
      <c r="D26" s="133"/>
      <c r="E26" s="133"/>
      <c r="F26" s="133"/>
      <c r="G26" s="133"/>
      <c r="H26" s="133">
        <v>583280</v>
      </c>
      <c r="I26" s="131">
        <f t="shared" si="1"/>
        <v>583280</v>
      </c>
    </row>
    <row r="27" spans="1:9" ht="26.25" thickBot="1">
      <c r="A27" s="138" t="s">
        <v>112</v>
      </c>
      <c r="B27" s="139">
        <f>SUM(B20:B26)</f>
        <v>6408000</v>
      </c>
      <c r="C27" s="139">
        <f t="shared" ref="C27:H27" si="2">SUM(C20:C26)</f>
        <v>1000000</v>
      </c>
      <c r="D27" s="139">
        <f t="shared" si="2"/>
        <v>0</v>
      </c>
      <c r="E27" s="139">
        <f t="shared" si="2"/>
        <v>0</v>
      </c>
      <c r="F27" s="139">
        <f t="shared" si="2"/>
        <v>0</v>
      </c>
      <c r="G27" s="139">
        <f t="shared" si="2"/>
        <v>109010</v>
      </c>
      <c r="H27" s="139">
        <f t="shared" si="2"/>
        <v>705748</v>
      </c>
      <c r="I27" s="140">
        <f t="shared" si="1"/>
        <v>8222758</v>
      </c>
    </row>
    <row r="28" spans="1:9">
      <c r="A28" s="145"/>
      <c r="B28" s="79"/>
      <c r="C28" s="79"/>
      <c r="D28" s="146"/>
      <c r="E28" s="146"/>
      <c r="F28" s="146"/>
      <c r="G28" s="146"/>
      <c r="H28" s="146"/>
      <c r="I28" s="146"/>
    </row>
    <row r="29" spans="1:9">
      <c r="A29" s="145"/>
      <c r="B29" s="79"/>
      <c r="C29" s="79"/>
      <c r="D29" s="146"/>
      <c r="E29" s="146"/>
      <c r="F29" s="146"/>
      <c r="G29" s="146"/>
      <c r="H29" s="146"/>
      <c r="I29" s="146"/>
    </row>
    <row r="30" spans="1:9">
      <c r="A30" s="145"/>
      <c r="B30" s="79"/>
      <c r="C30" s="79"/>
      <c r="D30" s="146"/>
      <c r="E30" s="146"/>
      <c r="F30" s="146"/>
      <c r="G30" s="146"/>
      <c r="H30" s="146"/>
      <c r="I30" s="146"/>
    </row>
    <row r="31" spans="1:9">
      <c r="A31" s="147" t="s">
        <v>42</v>
      </c>
      <c r="B31" s="147"/>
      <c r="C31" s="147"/>
      <c r="D31" s="147"/>
      <c r="E31" s="147"/>
      <c r="F31" s="147"/>
      <c r="G31" s="48"/>
      <c r="H31" s="48"/>
      <c r="I31" s="48"/>
    </row>
    <row r="32" spans="1:9">
      <c r="A32" s="46"/>
      <c r="B32" s="47"/>
      <c r="C32" s="47"/>
      <c r="D32" s="148"/>
      <c r="E32" s="48"/>
      <c r="F32" s="149"/>
      <c r="G32" s="150"/>
      <c r="H32" s="48"/>
      <c r="I32" s="48"/>
    </row>
    <row r="33" spans="1:9">
      <c r="A33" s="46"/>
      <c r="B33" s="48"/>
      <c r="C33" s="48"/>
      <c r="D33" s="148"/>
      <c r="E33" s="48"/>
      <c r="F33" s="149"/>
      <c r="G33" s="150"/>
      <c r="H33" s="48"/>
      <c r="I33" s="48"/>
    </row>
    <row r="34" spans="1:9">
      <c r="A34" s="151" t="s">
        <v>43</v>
      </c>
      <c r="B34" s="151"/>
      <c r="C34" s="151"/>
      <c r="D34" s="151"/>
      <c r="E34" s="151"/>
      <c r="F34" s="151"/>
      <c r="G34" s="48"/>
      <c r="H34" s="48"/>
      <c r="I34" s="48"/>
    </row>
    <row r="35" spans="1:9">
      <c r="A35" s="46"/>
      <c r="B35" s="48"/>
      <c r="C35" s="48"/>
      <c r="D35" s="146"/>
      <c r="E35" s="48"/>
      <c r="F35" s="48"/>
      <c r="G35" s="48"/>
      <c r="H35" s="48"/>
      <c r="I35" s="48"/>
    </row>
  </sheetData>
  <mergeCells count="15">
    <mergeCell ref="G8:G9"/>
    <mergeCell ref="H8:H9"/>
    <mergeCell ref="I8:I9"/>
    <mergeCell ref="A31:F31"/>
    <mergeCell ref="A34:F34"/>
    <mergeCell ref="A2:I2"/>
    <mergeCell ref="A3:I3"/>
    <mergeCell ref="A4:I4"/>
    <mergeCell ref="A5:I5"/>
    <mergeCell ref="A6:I6"/>
    <mergeCell ref="A8:A9"/>
    <mergeCell ref="B8:C8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Ф1</vt:lpstr>
      <vt:lpstr>ОПиУ Ф2</vt:lpstr>
      <vt:lpstr>ДД Ф3</vt:lpstr>
      <vt:lpstr>ДК Ф4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Снегова Елена Александровна</dc:creator>
  <cp:lastModifiedBy>Снегова Елена Александровна</cp:lastModifiedBy>
  <dcterms:created xsi:type="dcterms:W3CDTF">2013-11-12T09:33:15Z</dcterms:created>
  <dcterms:modified xsi:type="dcterms:W3CDTF">2013-11-12T09:40:17Z</dcterms:modified>
</cp:coreProperties>
</file>