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Документы\OnlineWork\Фин Отчет\ФО 2021_1кв\"/>
    </mc:Choice>
  </mc:AlternateContent>
  <bookViews>
    <workbookView xWindow="0" yWindow="0" windowWidth="24000" windowHeight="9732"/>
  </bookViews>
  <sheets>
    <sheet name="ОФП " sheetId="1" r:id="rId1"/>
    <sheet name="ОСД " sheetId="3" r:id="rId2"/>
    <sheet name="ОИК" sheetId="2" r:id="rId3"/>
    <sheet name="ОДДС " sheetId="4" r:id="rId4"/>
  </sheets>
  <definedNames>
    <definedName name="OLE_LINK1" localSheetId="0">'ОФП '!$A$18</definedName>
    <definedName name="_xlnm.Print_Titles" localSheetId="3">'ОДДС '!$6:$6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ОИК!$A$1:$E$25</definedName>
  </definedNames>
  <calcPr calcId="162913"/>
</workbook>
</file>

<file path=xl/calcChain.xml><?xml version="1.0" encoding="utf-8"?>
<calcChain xmlns="http://schemas.openxmlformats.org/spreadsheetml/2006/main">
  <c r="F18" i="2" l="1"/>
  <c r="F11" i="2"/>
  <c r="F15" i="2"/>
  <c r="F20" i="2"/>
  <c r="D49" i="4"/>
  <c r="D29" i="1" l="1"/>
  <c r="C29" i="1"/>
  <c r="C30" i="1"/>
  <c r="D19" i="1"/>
  <c r="D30" i="1" s="1"/>
  <c r="C19" i="1"/>
  <c r="D15" i="4"/>
  <c r="D14" i="4"/>
  <c r="D13" i="4"/>
  <c r="A4" i="4"/>
  <c r="A4" i="2"/>
  <c r="E8" i="2"/>
  <c r="C15" i="4"/>
  <c r="C14" i="4"/>
  <c r="C13" i="4"/>
  <c r="D15" i="2"/>
  <c r="E15" i="2" s="1"/>
  <c r="C6" i="4"/>
  <c r="D6" i="4"/>
  <c r="C18" i="2"/>
  <c r="C20" i="2" s="1"/>
  <c r="C11" i="2"/>
  <c r="D48" i="1"/>
  <c r="C48" i="1"/>
  <c r="D43" i="4"/>
  <c r="D38" i="4"/>
  <c r="D41" i="1"/>
  <c r="C41" i="1"/>
  <c r="C49" i="1" s="1"/>
  <c r="C36" i="1"/>
  <c r="C38" i="4"/>
  <c r="C43" i="4"/>
  <c r="D10" i="3"/>
  <c r="D19" i="3"/>
  <c r="D9" i="4" s="1"/>
  <c r="D22" i="3"/>
  <c r="D10" i="2" s="1"/>
  <c r="C10" i="3"/>
  <c r="C19" i="3" s="1"/>
  <c r="D36" i="1"/>
  <c r="D49" i="1"/>
  <c r="C13" i="2"/>
  <c r="D18" i="4" l="1"/>
  <c r="D29" i="4" s="1"/>
  <c r="D32" i="4" s="1"/>
  <c r="D46" i="4"/>
  <c r="D48" i="4" s="1"/>
  <c r="D11" i="2"/>
  <c r="D13" i="2" s="1"/>
  <c r="E10" i="2"/>
  <c r="D51" i="1"/>
  <c r="D50" i="1"/>
  <c r="C51" i="1"/>
  <c r="C22" i="3"/>
  <c r="C9" i="4"/>
  <c r="C18" i="4" s="1"/>
  <c r="C29" i="4" s="1"/>
  <c r="C32" i="4" s="1"/>
  <c r="C46" i="4" s="1"/>
  <c r="C48" i="4" s="1"/>
  <c r="C49" i="4" s="1"/>
  <c r="C50" i="1"/>
  <c r="D23" i="3"/>
  <c r="D26" i="3" s="1"/>
  <c r="C23" i="3" l="1"/>
  <c r="C26" i="3" s="1"/>
  <c r="D17" i="2"/>
  <c r="E11" i="2"/>
  <c r="E13" i="2" s="1"/>
  <c r="D18" i="2" l="1"/>
  <c r="D20" i="2" s="1"/>
  <c r="E17" i="2"/>
  <c r="E18" i="2" s="1"/>
  <c r="E20" i="2" s="1"/>
</calcChain>
</file>

<file path=xl/sharedStrings.xml><?xml version="1.0" encoding="utf-8"?>
<sst xmlns="http://schemas.openxmlformats.org/spreadsheetml/2006/main" count="159" uniqueCount="112">
  <si>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</si>
  <si>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</si>
  <si>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</si>
  <si>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</si>
  <si>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</si>
  <si>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</si>
  <si>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</si>
  <si>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</si>
  <si>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</si>
  <si>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</si>
  <si>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</si>
  <si>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</si>
  <si>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</si>
  <si>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</si>
  <si>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</si>
  <si>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</si>
  <si>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</si>
  <si>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</si>
  <si>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</si>
  <si>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</si>
  <si>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</si>
  <si>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</si>
  <si>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</si>
  <si>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</si>
  <si>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</si>
  <si>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</si>
  <si>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</si>
  <si>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</si>
  <si>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</si>
  <si>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</si>
  <si>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</si>
  <si>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</si>
  <si>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</si>
  <si>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</si>
  <si>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</si>
  <si>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</si>
  <si>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</si>
  <si>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</si>
  <si>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</si>
  <si>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</si>
  <si>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</si>
  <si>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</si>
  <si>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</si>
  <si>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</si>
  <si>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</si>
  <si>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</si>
  <si>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</si>
  <si>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</si>
  <si>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</si>
  <si>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</si>
  <si>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</si>
  <si>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</si>
  <si>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</si>
  <si>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</si>
  <si>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</si>
  <si>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</si>
  <si>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</si>
  <si>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</si>
  <si>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</si>
  <si>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</si>
  <si>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</si>
  <si>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</si>
  <si>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</si>
  <si>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</si>
  <si>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</si>
  <si>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</si>
  <si>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</si>
  <si>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</si>
  <si>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</si>
  <si>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</si>
  <si>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</si>
  <si>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</si>
  <si>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</si>
  <si>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</si>
  <si>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</si>
  <si>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</si>
  <si>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</si>
  <si>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</si>
  <si>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</si>
  <si>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</si>
  <si>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</si>
  <si>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</si>
  <si>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</si>
  <si>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</si>
  <si>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</si>
  <si>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</si>
  <si>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</si>
  <si>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</si>
  <si>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</si>
  <si>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</si>
  <si>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</si>
  <si>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</si>
  <si>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</si>
  <si>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</si>
  <si>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</si>
  <si>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>Изменения в авансах полученных</t>
  </si>
  <si>
    <t>Промежуточная финансовая отчетность</t>
  </si>
  <si>
    <t xml:space="preserve">АО "КоЖаН" </t>
  </si>
  <si>
    <t>ОТЧЕТ О ФИНАНСОВОМ  ПОЛОЖЕНИИ</t>
  </si>
  <si>
    <t>ОТЧЕТ О СОВОКУПНОМ  ДОХОДЕ</t>
  </si>
  <si>
    <t>ОТЧЕТ О ДВИЖЕНИИ ДЕНЕЖНЫХ  СРЕДСТВ</t>
  </si>
  <si>
    <t>Долгосрочные авансы выданные</t>
  </si>
  <si>
    <t xml:space="preserve">На 1 января 2020 года </t>
  </si>
  <si>
    <t>Расходы по обесценению активов, ТМЗ</t>
  </si>
  <si>
    <t>20, 21, 22</t>
  </si>
  <si>
    <t>На 31 марта 2021 года</t>
  </si>
  <si>
    <t>За 3 месяца, закончившихся 31 марта 2021 года</t>
  </si>
  <si>
    <t>За 3 месяца, закончившиеся 31 марта 2020 года</t>
  </si>
  <si>
    <t xml:space="preserve">На 1 января 2021 года </t>
  </si>
  <si>
    <t>На 31 марта 2020 года</t>
  </si>
  <si>
    <t>31 марта 
2021 года</t>
  </si>
  <si>
    <t>31 декабря 
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</si>
</sst>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38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0" fillId="0" borderId="1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left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4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111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1" fillId="0" borderId="28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4" fillId="0" borderId="27" xfId="0" applyFont="1" applyFill="1" applyBorder="1" applyAlignment="1">
      <alignment horizontal="right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202" fontId="110" fillId="0" borderId="27" xfId="0" applyNumberFormat="1" applyFont="1" applyFill="1" applyBorder="1" applyAlignment="1">
      <alignment horizontal="right" wrapText="1"/>
    </xf>
    <xf numFmtId="41" fontId="11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11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110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10" fillId="0" borderId="0" xfId="0" applyNumberFormat="1" applyFont="1" applyBorder="1" applyAlignment="1">
      <alignment horizontal="right" wrapText="1"/>
    </xf>
    <xf numFmtId="41" fontId="114" fillId="0" borderId="0" xfId="0" applyNumberFormat="1" applyFont="1" applyAlignment="1">
      <alignment wrapText="1"/>
    </xf>
    <xf numFmtId="0" fontId="110" fillId="0" borderId="0" xfId="0" applyFont="1" applyBorder="1" applyAlignment="1">
      <alignment wrapText="1"/>
    </xf>
    <xf numFmtId="0" fontId="112" fillId="0" borderId="0" xfId="0" applyFont="1" applyBorder="1" applyAlignment="1">
      <alignment horizontal="center" wrapText="1"/>
    </xf>
    <xf numFmtId="0" fontId="111" fillId="0" borderId="9" xfId="0" applyFont="1" applyBorder="1" applyAlignment="1">
      <alignment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0" fontId="111" fillId="0" borderId="0" xfId="0" applyFont="1" applyBorder="1" applyAlignment="1">
      <alignment wrapText="1"/>
    </xf>
    <xf numFmtId="41" fontId="4" fillId="0" borderId="0" xfId="0" applyNumberFormat="1" applyFont="1" applyBorder="1" applyAlignment="1">
      <alignment horizontal="right" wrapText="1"/>
    </xf>
    <xf numFmtId="41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4" fillId="0" borderId="27" xfId="0" applyFont="1" applyBorder="1" applyAlignment="1">
      <alignment horizontal="right" vertical="top" wrapText="1"/>
    </xf>
    <xf numFmtId="0" fontId="110" fillId="0" borderId="27" xfId="0" applyFont="1" applyBorder="1" applyAlignment="1">
      <alignment wrapText="1"/>
    </xf>
    <xf numFmtId="0" fontId="112" fillId="0" borderId="27" xfId="0" applyFont="1" applyBorder="1" applyAlignment="1">
      <alignment horizontal="center" wrapText="1"/>
    </xf>
    <xf numFmtId="41" fontId="5" fillId="0" borderId="27" xfId="0" applyNumberFormat="1" applyFont="1" applyBorder="1" applyAlignment="1">
      <alignment horizontal="right" wrapText="1"/>
    </xf>
    <xf numFmtId="41" fontId="110" fillId="0" borderId="27" xfId="0" applyNumberFormat="1" applyFont="1" applyBorder="1" applyAlignment="1">
      <alignment horizontal="right" wrapText="1"/>
    </xf>
    <xf numFmtId="0" fontId="110" fillId="0" borderId="27" xfId="0" applyFont="1" applyBorder="1" applyAlignment="1">
      <alignment horizontal="center" wrapText="1"/>
    </xf>
    <xf numFmtId="0" fontId="111" fillId="0" borderId="27" xfId="0" applyFont="1" applyBorder="1" applyAlignment="1">
      <alignment wrapText="1"/>
    </xf>
    <xf numFmtId="41" fontId="4" fillId="0" borderId="27" xfId="0" applyNumberFormat="1" applyFont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0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41" fontId="110" fillId="0" borderId="29" xfId="0" applyNumberFormat="1" applyFont="1" applyFill="1" applyBorder="1" applyAlignment="1">
      <alignment horizontal="right" wrapText="1"/>
    </xf>
    <xf numFmtId="41" fontId="116" fillId="0" borderId="0" xfId="0" applyNumberFormat="1" applyFont="1" applyBorder="1" applyAlignment="1">
      <alignment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0" fontId="111" fillId="0" borderId="8" xfId="0" applyFont="1" applyBorder="1" applyAlignment="1">
      <alignment wrapText="1"/>
    </xf>
    <xf numFmtId="0" fontId="110" fillId="0" borderId="8" xfId="0" applyFont="1" applyBorder="1" applyAlignment="1">
      <alignment horizontal="center" wrapText="1"/>
    </xf>
    <xf numFmtId="41" fontId="4" fillId="0" borderId="8" xfId="0" applyNumberFormat="1" applyFont="1" applyBorder="1" applyAlignment="1">
      <alignment horizontal="right" wrapText="1"/>
    </xf>
    <xf numFmtId="41" fontId="111" fillId="0" borderId="8" xfId="0" applyNumberFormat="1" applyFont="1" applyBorder="1" applyAlignment="1">
      <alignment horizontal="right" wrapText="1"/>
    </xf>
    <xf numFmtId="0" fontId="110" fillId="0" borderId="10" xfId="0" applyFont="1" applyBorder="1" applyAlignment="1">
      <alignment wrapText="1"/>
    </xf>
    <xf numFmtId="0" fontId="110" fillId="0" borderId="10" xfId="0" applyFont="1" applyBorder="1" applyAlignment="1">
      <alignment horizontal="center" wrapText="1"/>
    </xf>
    <xf numFmtId="41" fontId="5" fillId="0" borderId="10" xfId="0" applyNumberFormat="1" applyFont="1" applyBorder="1" applyAlignment="1">
      <alignment horizontal="right" wrapText="1"/>
    </xf>
    <xf numFmtId="41" fontId="110" fillId="0" borderId="10" xfId="0" applyNumberFormat="1" applyFont="1" applyBorder="1" applyAlignment="1">
      <alignment horizontal="right" wrapText="1"/>
    </xf>
    <xf numFmtId="0" fontId="111" fillId="0" borderId="30" xfId="0" applyFont="1" applyBorder="1" applyAlignment="1">
      <alignment wrapText="1"/>
    </xf>
    <xf numFmtId="0" fontId="110" fillId="0" borderId="30" xfId="0" applyFont="1" applyBorder="1" applyAlignment="1">
      <alignment horizontal="center" wrapText="1"/>
    </xf>
    <xf numFmtId="41" fontId="4" fillId="0" borderId="30" xfId="0" applyNumberFormat="1" applyFont="1" applyBorder="1" applyAlignment="1">
      <alignment horizontal="right" wrapText="1"/>
    </xf>
    <xf numFmtId="41" fontId="111" fillId="0" borderId="30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41" fontId="110" fillId="0" borderId="0" xfId="0" applyNumberFormat="1" applyFont="1" applyFill="1"/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Normal="100" zoomScaleSheetLayoutView="100" workbookViewId="0"/>
  </sheetViews>
  <sheetFormatPr defaultColWidth="9.109375" defaultRowHeight="14.4"/>
  <cols>
    <col min="1" max="1" width="34.6640625" style="15" customWidth="1"/>
    <col min="2" max="2" width="15.6640625" style="15" customWidth="1"/>
    <col min="3" max="3" width="15.6640625" style="16" customWidth="1"/>
    <col min="4" max="4" width="17.21875" style="16" customWidth="1"/>
    <col min="5" max="16384" width="9.109375" style="15"/>
  </cols>
  <sheetData>
    <row r="1" spans="1:5">
      <c r="A1" s="14" t="s">
        <v>97</v>
      </c>
      <c r="B1" s="14"/>
      <c r="C1" s="14"/>
      <c r="D1" s="35" t="s">
        <v>96</v>
      </c>
      <c r="E1" s="14"/>
    </row>
    <row r="2" spans="1:5">
      <c r="A2" s="14"/>
      <c r="B2" s="14"/>
      <c r="C2" s="14"/>
      <c r="D2" s="14"/>
      <c r="E2" s="14"/>
    </row>
    <row r="3" spans="1:5">
      <c r="A3" s="132" t="s">
        <v>98</v>
      </c>
      <c r="B3" s="132"/>
      <c r="C3" s="132"/>
      <c r="D3" s="132"/>
    </row>
    <row r="4" spans="1:5">
      <c r="A4" s="133" t="s">
        <v>105</v>
      </c>
      <c r="B4" s="133"/>
      <c r="C4" s="133"/>
      <c r="D4" s="133"/>
    </row>
    <row r="6" spans="1:5" ht="27">
      <c r="A6" s="68" t="s">
        <v>14</v>
      </c>
      <c r="B6" s="69" t="s">
        <v>15</v>
      </c>
      <c r="C6" s="70" t="s">
        <v>110</v>
      </c>
      <c r="D6" s="70" t="s">
        <v>111</v>
      </c>
    </row>
    <row r="7" spans="1:5">
      <c r="A7" s="18"/>
      <c r="B7" s="37"/>
      <c r="C7" s="44"/>
      <c r="D7" s="67"/>
    </row>
    <row r="8" spans="1:5">
      <c r="A8" s="18" t="s">
        <v>16</v>
      </c>
      <c r="B8" s="11"/>
      <c r="C8" s="45"/>
      <c r="D8" s="46"/>
    </row>
    <row r="9" spans="1:5">
      <c r="A9" s="18" t="s">
        <v>0</v>
      </c>
      <c r="B9" s="19"/>
      <c r="C9" s="45"/>
      <c r="D9" s="46"/>
    </row>
    <row r="10" spans="1:5" ht="27">
      <c r="A10" s="20" t="s">
        <v>17</v>
      </c>
      <c r="B10" s="11">
        <v>3</v>
      </c>
      <c r="C10" s="47">
        <v>38694914</v>
      </c>
      <c r="D10" s="46">
        <v>37893313</v>
      </c>
    </row>
    <row r="11" spans="1:5">
      <c r="A11" s="20" t="s">
        <v>2</v>
      </c>
      <c r="B11" s="11">
        <v>4</v>
      </c>
      <c r="C11" s="47">
        <v>2433564</v>
      </c>
      <c r="D11" s="46">
        <v>2521645</v>
      </c>
    </row>
    <row r="12" spans="1:5">
      <c r="A12" s="20" t="s">
        <v>18</v>
      </c>
      <c r="B12" s="11">
        <v>5</v>
      </c>
      <c r="C12" s="47">
        <v>6955159</v>
      </c>
      <c r="D12" s="46">
        <v>6234778</v>
      </c>
    </row>
    <row r="13" spans="1:5">
      <c r="A13" s="20" t="s">
        <v>1</v>
      </c>
      <c r="B13" s="11">
        <v>6</v>
      </c>
      <c r="C13" s="47">
        <v>4009325</v>
      </c>
      <c r="D13" s="46">
        <v>4001370</v>
      </c>
    </row>
    <row r="14" spans="1:5">
      <c r="A14" s="20" t="s">
        <v>3</v>
      </c>
      <c r="B14" s="11"/>
      <c r="C14" s="47">
        <v>14423</v>
      </c>
      <c r="D14" s="46">
        <v>14722</v>
      </c>
    </row>
    <row r="15" spans="1:5">
      <c r="A15" s="20" t="s">
        <v>4</v>
      </c>
      <c r="B15" s="11">
        <v>24</v>
      </c>
      <c r="C15" s="47">
        <v>139162</v>
      </c>
      <c r="D15" s="46">
        <v>52503</v>
      </c>
    </row>
    <row r="16" spans="1:5">
      <c r="A16" s="20" t="s">
        <v>101</v>
      </c>
      <c r="B16" s="11">
        <v>10</v>
      </c>
      <c r="C16" s="47">
        <v>755200</v>
      </c>
      <c r="D16" s="46">
        <v>755200</v>
      </c>
    </row>
    <row r="17" spans="1:4">
      <c r="A17" s="20" t="s">
        <v>92</v>
      </c>
      <c r="B17" s="11"/>
      <c r="C17" s="47">
        <v>588520</v>
      </c>
      <c r="D17" s="46">
        <v>590217</v>
      </c>
    </row>
    <row r="18" spans="1:4" ht="27">
      <c r="A18" s="21" t="s">
        <v>19</v>
      </c>
      <c r="B18" s="22">
        <v>11</v>
      </c>
      <c r="C18" s="48">
        <v>652705</v>
      </c>
      <c r="D18" s="49">
        <v>652705</v>
      </c>
    </row>
    <row r="19" spans="1:4">
      <c r="A19" s="38"/>
      <c r="B19" s="39"/>
      <c r="C19" s="50">
        <f>SUM(C10:C18)</f>
        <v>54242972</v>
      </c>
      <c r="D19" s="51">
        <f>SUM(D10:D18)</f>
        <v>52716453</v>
      </c>
    </row>
    <row r="20" spans="1:4">
      <c r="A20" s="20"/>
      <c r="B20" s="23"/>
      <c r="C20" s="47"/>
      <c r="D20" s="49"/>
    </row>
    <row r="21" spans="1:4">
      <c r="A21" s="18" t="s">
        <v>20</v>
      </c>
      <c r="B21" s="19"/>
      <c r="C21" s="47"/>
      <c r="D21" s="46"/>
    </row>
    <row r="22" spans="1:4">
      <c r="A22" s="20" t="s">
        <v>21</v>
      </c>
      <c r="B22" s="11">
        <v>7</v>
      </c>
      <c r="C22" s="47">
        <v>798514</v>
      </c>
      <c r="D22" s="46">
        <v>891795</v>
      </c>
    </row>
    <row r="23" spans="1:4">
      <c r="A23" s="20" t="s">
        <v>5</v>
      </c>
      <c r="B23" s="11">
        <v>8</v>
      </c>
      <c r="C23" s="47">
        <v>98234744</v>
      </c>
      <c r="D23" s="46">
        <v>83748957</v>
      </c>
    </row>
    <row r="24" spans="1:4">
      <c r="A24" s="20" t="s">
        <v>22</v>
      </c>
      <c r="B24" s="11">
        <v>9</v>
      </c>
      <c r="C24" s="47">
        <v>154604</v>
      </c>
      <c r="D24" s="46">
        <v>173659</v>
      </c>
    </row>
    <row r="25" spans="1:4">
      <c r="A25" s="20" t="s">
        <v>6</v>
      </c>
      <c r="B25" s="11"/>
      <c r="C25" s="47"/>
      <c r="D25" s="46"/>
    </row>
    <row r="26" spans="1:4">
      <c r="A26" s="20" t="s">
        <v>23</v>
      </c>
      <c r="B26" s="11">
        <v>10</v>
      </c>
      <c r="C26" s="47">
        <v>3148360</v>
      </c>
      <c r="D26" s="46">
        <v>2939540</v>
      </c>
    </row>
    <row r="27" spans="1:4">
      <c r="A27" s="20" t="s">
        <v>24</v>
      </c>
      <c r="B27" s="11"/>
      <c r="C27" s="47">
        <v>5157107</v>
      </c>
      <c r="D27" s="46">
        <v>4992775</v>
      </c>
    </row>
    <row r="28" spans="1:4">
      <c r="A28" s="21" t="s">
        <v>25</v>
      </c>
      <c r="B28" s="22">
        <v>11</v>
      </c>
      <c r="C28" s="48">
        <v>19446</v>
      </c>
      <c r="D28" s="49">
        <v>29548</v>
      </c>
    </row>
    <row r="29" spans="1:4">
      <c r="A29" s="38"/>
      <c r="B29" s="39"/>
      <c r="C29" s="50">
        <f>SUM(C22:C28)</f>
        <v>107512775</v>
      </c>
      <c r="D29" s="51">
        <f>SUM(D22:D28)</f>
        <v>92776274</v>
      </c>
    </row>
    <row r="30" spans="1:4" ht="15" thickBot="1">
      <c r="A30" s="42" t="s">
        <v>7</v>
      </c>
      <c r="B30" s="43"/>
      <c r="C30" s="52">
        <f>C19+C29</f>
        <v>161755747</v>
      </c>
      <c r="D30" s="53">
        <f>D19+D29</f>
        <v>145492727</v>
      </c>
    </row>
    <row r="31" spans="1:4">
      <c r="A31" s="20"/>
      <c r="B31" s="23"/>
      <c r="C31" s="54"/>
      <c r="D31" s="49"/>
    </row>
    <row r="32" spans="1:4">
      <c r="A32" s="18" t="s">
        <v>26</v>
      </c>
      <c r="B32" s="19"/>
      <c r="C32" s="54"/>
      <c r="D32" s="46"/>
    </row>
    <row r="33" spans="1:4">
      <c r="A33" s="18" t="s">
        <v>27</v>
      </c>
      <c r="B33" s="19"/>
      <c r="C33" s="54"/>
      <c r="D33" s="46"/>
    </row>
    <row r="34" spans="1:4">
      <c r="A34" s="20" t="s">
        <v>28</v>
      </c>
      <c r="B34" s="11">
        <v>12</v>
      </c>
      <c r="C34" s="47">
        <v>10748046</v>
      </c>
      <c r="D34" s="46">
        <v>10748046</v>
      </c>
    </row>
    <row r="35" spans="1:4">
      <c r="A35" s="21" t="s">
        <v>29</v>
      </c>
      <c r="B35" s="22"/>
      <c r="C35" s="48">
        <v>83286798</v>
      </c>
      <c r="D35" s="49">
        <v>77373025</v>
      </c>
    </row>
    <row r="36" spans="1:4">
      <c r="A36" s="38"/>
      <c r="B36" s="39"/>
      <c r="C36" s="50">
        <f>SUM(C34:C35)</f>
        <v>94034844</v>
      </c>
      <c r="D36" s="51">
        <f>SUM(D34:D35)</f>
        <v>88121071</v>
      </c>
    </row>
    <row r="37" spans="1:4">
      <c r="A37" s="36"/>
      <c r="B37" s="23"/>
      <c r="C37" s="54"/>
      <c r="D37" s="49"/>
    </row>
    <row r="38" spans="1:4">
      <c r="A38" s="18" t="s">
        <v>8</v>
      </c>
      <c r="B38" s="19"/>
      <c r="C38" s="54"/>
      <c r="D38" s="46"/>
    </row>
    <row r="39" spans="1:4" ht="27">
      <c r="A39" s="25" t="s">
        <v>30</v>
      </c>
      <c r="B39" s="11">
        <v>13</v>
      </c>
      <c r="C39" s="47">
        <v>2153397</v>
      </c>
      <c r="D39" s="46">
        <v>2111173</v>
      </c>
    </row>
    <row r="40" spans="1:4">
      <c r="A40" s="36" t="s">
        <v>31</v>
      </c>
      <c r="B40" s="22">
        <v>14</v>
      </c>
      <c r="C40" s="48">
        <v>1693805</v>
      </c>
      <c r="D40" s="49">
        <v>1652253</v>
      </c>
    </row>
    <row r="41" spans="1:4">
      <c r="A41" s="38"/>
      <c r="B41" s="39"/>
      <c r="C41" s="50">
        <f>SUM(C39:C40)</f>
        <v>3847202</v>
      </c>
      <c r="D41" s="51">
        <f>SUM(D39:D40)</f>
        <v>3763426</v>
      </c>
    </row>
    <row r="42" spans="1:4">
      <c r="A42" s="29" t="s">
        <v>32</v>
      </c>
      <c r="B42" s="23"/>
      <c r="C42" s="55"/>
      <c r="D42" s="56"/>
    </row>
    <row r="43" spans="1:4">
      <c r="A43" s="25" t="s">
        <v>9</v>
      </c>
      <c r="B43" s="11">
        <v>15</v>
      </c>
      <c r="C43" s="47">
        <v>58538580</v>
      </c>
      <c r="D43" s="46">
        <v>49513439</v>
      </c>
    </row>
    <row r="44" spans="1:4" s="16" customFormat="1" ht="26.4">
      <c r="A44" s="25" t="s">
        <v>33</v>
      </c>
      <c r="B44" s="11">
        <v>16</v>
      </c>
      <c r="C44" s="47">
        <v>1724884</v>
      </c>
      <c r="D44" s="46">
        <v>1803846</v>
      </c>
    </row>
    <row r="45" spans="1:4" s="16" customFormat="1" ht="13.2">
      <c r="A45" s="25" t="s">
        <v>34</v>
      </c>
      <c r="B45" s="11">
        <v>17</v>
      </c>
      <c r="C45" s="47">
        <v>0</v>
      </c>
      <c r="D45" s="46">
        <v>247</v>
      </c>
    </row>
    <row r="46" spans="1:4" s="16" customFormat="1" ht="26.4">
      <c r="A46" s="20" t="s">
        <v>35</v>
      </c>
      <c r="B46" s="11"/>
      <c r="C46" s="47">
        <v>1279725</v>
      </c>
      <c r="D46" s="46">
        <v>1481008</v>
      </c>
    </row>
    <row r="47" spans="1:4" s="16" customFormat="1" ht="13.2">
      <c r="A47" s="20" t="s">
        <v>36</v>
      </c>
      <c r="B47" s="11">
        <v>18</v>
      </c>
      <c r="C47" s="47">
        <v>2330512</v>
      </c>
      <c r="D47" s="46">
        <v>809690</v>
      </c>
    </row>
    <row r="48" spans="1:4" s="16" customFormat="1" ht="13.2">
      <c r="A48" s="38"/>
      <c r="B48" s="39"/>
      <c r="C48" s="50">
        <f>SUM(C43:C47)</f>
        <v>63873701</v>
      </c>
      <c r="D48" s="51">
        <f>SUM(D43:D47)</f>
        <v>53608230</v>
      </c>
    </row>
    <row r="49" spans="1:4" s="16" customFormat="1" ht="13.8" thickBot="1">
      <c r="A49" s="42" t="s">
        <v>37</v>
      </c>
      <c r="B49" s="43"/>
      <c r="C49" s="52">
        <f>C36+C41+C48</f>
        <v>161755747</v>
      </c>
      <c r="D49" s="53">
        <f>D36+D41+D48</f>
        <v>145492727</v>
      </c>
    </row>
    <row r="50" spans="1:4" s="16" customFormat="1" ht="26.4">
      <c r="A50" s="40" t="s">
        <v>83</v>
      </c>
      <c r="B50" s="41">
        <v>12</v>
      </c>
      <c r="C50" s="57">
        <f>(C30-C14-C41-C48)/10748046*1000</f>
        <v>8747.6757170559194</v>
      </c>
      <c r="D50" s="57">
        <f>(D30-D14-D41-D48)/10748046*1000</f>
        <v>8197.4294676446298</v>
      </c>
    </row>
    <row r="51" spans="1:4">
      <c r="C51" s="59">
        <f>C30-C49</f>
        <v>0</v>
      </c>
      <c r="D51" s="59">
        <f>D30-D49</f>
        <v>0</v>
      </c>
    </row>
    <row r="52" spans="1:4">
      <c r="A52" s="62"/>
      <c r="B52" s="62"/>
      <c r="C52" s="62"/>
      <c r="D52" s="62"/>
    </row>
    <row r="53" spans="1:4">
      <c r="A53" s="21" t="s">
        <v>90</v>
      </c>
      <c r="B53" s="60" t="s">
        <v>94</v>
      </c>
      <c r="C53" s="61"/>
      <c r="D53" s="21" t="s">
        <v>86</v>
      </c>
    </row>
    <row r="54" spans="1:4">
      <c r="A54" s="114" t="s">
        <v>87</v>
      </c>
      <c r="B54" s="114" t="s">
        <v>84</v>
      </c>
      <c r="C54" s="115"/>
      <c r="D54" s="114" t="s">
        <v>85</v>
      </c>
    </row>
    <row r="55" spans="1:4" ht="66">
      <c r="A55" s="116" t="s">
        <v>88</v>
      </c>
      <c r="B55" s="114" t="s">
        <v>91</v>
      </c>
      <c r="C55" s="115"/>
      <c r="D55" s="116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2" sqref="A2"/>
    </sheetView>
  </sheetViews>
  <sheetFormatPr defaultColWidth="9.109375" defaultRowHeight="14.4"/>
  <cols>
    <col min="1" max="1" width="34.6640625" style="15" customWidth="1"/>
    <col min="2" max="2" width="15.6640625" style="15" customWidth="1"/>
    <col min="3" max="4" width="16.77734375" style="15" customWidth="1"/>
    <col min="5" max="16384" width="9.109375" style="15"/>
  </cols>
  <sheetData>
    <row r="1" spans="1:5">
      <c r="A1" s="14" t="s">
        <v>97</v>
      </c>
      <c r="B1" s="14"/>
      <c r="C1" s="14"/>
      <c r="D1" s="35" t="s">
        <v>96</v>
      </c>
      <c r="E1" s="14"/>
    </row>
    <row r="2" spans="1:5">
      <c r="A2" s="31"/>
      <c r="B2" s="31"/>
      <c r="C2" s="32"/>
      <c r="D2" s="32"/>
    </row>
    <row r="3" spans="1:5">
      <c r="A3" s="132" t="s">
        <v>99</v>
      </c>
      <c r="B3" s="132"/>
      <c r="C3" s="132"/>
      <c r="D3" s="132"/>
    </row>
    <row r="4" spans="1:5">
      <c r="A4" s="133" t="s">
        <v>106</v>
      </c>
      <c r="B4" s="133"/>
      <c r="C4" s="133"/>
      <c r="D4" s="133"/>
    </row>
    <row r="5" spans="1:5">
      <c r="A5" s="33"/>
      <c r="B5" s="33"/>
      <c r="C5" s="33"/>
      <c r="D5" s="33"/>
    </row>
    <row r="6" spans="1:5" ht="54" customHeight="1">
      <c r="A6" s="68" t="s">
        <v>14</v>
      </c>
      <c r="B6" s="69" t="s">
        <v>15</v>
      </c>
      <c r="C6" s="70" t="s">
        <v>106</v>
      </c>
      <c r="D6" s="70" t="s">
        <v>107</v>
      </c>
    </row>
    <row r="7" spans="1:5">
      <c r="A7" s="20"/>
      <c r="B7" s="19"/>
      <c r="C7" s="63"/>
      <c r="D7" s="64"/>
    </row>
    <row r="8" spans="1:5">
      <c r="A8" s="20" t="s">
        <v>38</v>
      </c>
      <c r="B8" s="11">
        <v>19</v>
      </c>
      <c r="C8" s="47">
        <v>19529758</v>
      </c>
      <c r="D8" s="46">
        <v>13298672</v>
      </c>
    </row>
    <row r="9" spans="1:5">
      <c r="A9" s="71" t="s">
        <v>39</v>
      </c>
      <c r="B9" s="41">
        <v>20</v>
      </c>
      <c r="C9" s="57">
        <v>-4876989</v>
      </c>
      <c r="D9" s="57">
        <v>-4798766</v>
      </c>
    </row>
    <row r="10" spans="1:5">
      <c r="A10" s="18" t="s">
        <v>40</v>
      </c>
      <c r="B10" s="34"/>
      <c r="C10" s="65">
        <f>SUM(C8:C9)</f>
        <v>14652769</v>
      </c>
      <c r="D10" s="45">
        <f>SUM(D8:D9)</f>
        <v>8499906</v>
      </c>
    </row>
    <row r="11" spans="1:5">
      <c r="A11" s="20"/>
      <c r="B11" s="11"/>
      <c r="C11" s="47"/>
      <c r="D11" s="46"/>
    </row>
    <row r="12" spans="1:5">
      <c r="A12" s="20" t="s">
        <v>11</v>
      </c>
      <c r="B12" s="11">
        <v>21</v>
      </c>
      <c r="C12" s="47">
        <v>-6050839</v>
      </c>
      <c r="D12" s="46">
        <v>-5298922</v>
      </c>
    </row>
    <row r="13" spans="1:5">
      <c r="A13" s="20" t="s">
        <v>41</v>
      </c>
      <c r="B13" s="11">
        <v>22</v>
      </c>
      <c r="C13" s="47">
        <v>-241957</v>
      </c>
      <c r="D13" s="46">
        <v>-315530</v>
      </c>
    </row>
    <row r="14" spans="1:5">
      <c r="A14" s="20"/>
      <c r="B14" s="11"/>
      <c r="C14" s="47"/>
      <c r="D14" s="46"/>
    </row>
    <row r="15" spans="1:5">
      <c r="A15" s="20" t="s">
        <v>42</v>
      </c>
      <c r="B15" s="11">
        <v>23</v>
      </c>
      <c r="C15" s="47">
        <v>-76760</v>
      </c>
      <c r="D15" s="46">
        <v>-74151</v>
      </c>
    </row>
    <row r="16" spans="1:5">
      <c r="A16" s="20" t="s">
        <v>43</v>
      </c>
      <c r="B16" s="11"/>
      <c r="C16" s="47">
        <v>159713</v>
      </c>
      <c r="D16" s="46">
        <v>180864</v>
      </c>
    </row>
    <row r="17" spans="1:4" ht="27">
      <c r="A17" s="20" t="s">
        <v>44</v>
      </c>
      <c r="B17" s="11"/>
      <c r="C17" s="47">
        <v>819</v>
      </c>
      <c r="D17" s="46">
        <v>74317</v>
      </c>
    </row>
    <row r="18" spans="1:4">
      <c r="A18" s="71" t="s">
        <v>45</v>
      </c>
      <c r="B18" s="41"/>
      <c r="C18" s="57">
        <v>5269</v>
      </c>
      <c r="D18" s="58">
        <v>55149</v>
      </c>
    </row>
    <row r="19" spans="1:4">
      <c r="A19" s="18" t="s">
        <v>12</v>
      </c>
      <c r="B19" s="34"/>
      <c r="C19" s="65">
        <f>SUM(C10:C18)</f>
        <v>8449014</v>
      </c>
      <c r="D19" s="45">
        <f>SUM(D10:D18)</f>
        <v>3121633</v>
      </c>
    </row>
    <row r="20" spans="1:4">
      <c r="A20" s="20"/>
      <c r="B20" s="11"/>
      <c r="C20" s="65"/>
      <c r="D20" s="45"/>
    </row>
    <row r="21" spans="1:4">
      <c r="A21" s="71" t="s">
        <v>46</v>
      </c>
      <c r="B21" s="41">
        <v>24</v>
      </c>
      <c r="C21" s="57">
        <v>-2535241</v>
      </c>
      <c r="D21" s="58">
        <v>-800081</v>
      </c>
    </row>
    <row r="22" spans="1:4">
      <c r="A22" s="72" t="s">
        <v>47</v>
      </c>
      <c r="B22" s="69"/>
      <c r="C22" s="73">
        <f>SUM(C19:C21)</f>
        <v>5913773</v>
      </c>
      <c r="D22" s="73">
        <f>SUM(D19:D21)</f>
        <v>2321552</v>
      </c>
    </row>
    <row r="23" spans="1:4" ht="15" thickBot="1">
      <c r="A23" s="28" t="s">
        <v>48</v>
      </c>
      <c r="B23" s="17"/>
      <c r="C23" s="66">
        <f>C22</f>
        <v>5913773</v>
      </c>
      <c r="D23" s="66">
        <f>D22</f>
        <v>2321552</v>
      </c>
    </row>
    <row r="24" spans="1:4">
      <c r="A24" s="18"/>
      <c r="B24" s="34"/>
      <c r="C24" s="45"/>
      <c r="D24" s="45"/>
    </row>
    <row r="25" spans="1:4">
      <c r="A25" s="18" t="s">
        <v>13</v>
      </c>
      <c r="B25" s="34"/>
      <c r="C25" s="45"/>
      <c r="D25" s="45"/>
    </row>
    <row r="26" spans="1:4">
      <c r="A26" s="71" t="s">
        <v>49</v>
      </c>
      <c r="B26" s="41">
        <v>12</v>
      </c>
      <c r="C26" s="74">
        <f>C23/10748046</f>
        <v>0.55021843040120966</v>
      </c>
      <c r="D26" s="74">
        <f>D23/10748046</f>
        <v>0.21599758691021606</v>
      </c>
    </row>
    <row r="28" spans="1:4">
      <c r="A28" s="62"/>
      <c r="B28" s="62"/>
      <c r="C28" s="62"/>
      <c r="D28" s="62"/>
    </row>
    <row r="29" spans="1:4">
      <c r="A29" s="21" t="s">
        <v>90</v>
      </c>
      <c r="B29" s="60" t="s">
        <v>94</v>
      </c>
      <c r="C29" s="61"/>
      <c r="D29" s="21" t="s">
        <v>86</v>
      </c>
    </row>
    <row r="30" spans="1:4">
      <c r="A30" s="114" t="s">
        <v>87</v>
      </c>
      <c r="B30" s="114" t="s">
        <v>84</v>
      </c>
      <c r="C30" s="115"/>
      <c r="D30" s="114" t="s">
        <v>85</v>
      </c>
    </row>
    <row r="31" spans="1:4" ht="66">
      <c r="A31" s="116" t="s">
        <v>88</v>
      </c>
      <c r="B31" s="114" t="s">
        <v>91</v>
      </c>
      <c r="C31" s="115"/>
      <c r="D31" s="116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>
      <selection activeCell="F19" sqref="F19"/>
    </sheetView>
  </sheetViews>
  <sheetFormatPr defaultColWidth="9.109375" defaultRowHeight="13.2"/>
  <cols>
    <col min="1" max="1" width="25.6640625" style="5" customWidth="1"/>
    <col min="2" max="2" width="5.88671875" style="5" bestFit="1" customWidth="1"/>
    <col min="3" max="4" width="15.6640625" style="5" customWidth="1"/>
    <col min="5" max="5" width="17" style="5" customWidth="1"/>
    <col min="6" max="16384" width="9.109375" style="5"/>
  </cols>
  <sheetData>
    <row r="1" spans="1:6" s="15" customFormat="1" ht="14.4">
      <c r="A1" s="14" t="s">
        <v>97</v>
      </c>
      <c r="B1" s="14"/>
      <c r="C1" s="14"/>
      <c r="D1" s="14"/>
      <c r="E1" s="35" t="s">
        <v>96</v>
      </c>
    </row>
    <row r="2" spans="1:6">
      <c r="A2" s="1"/>
      <c r="B2" s="2"/>
      <c r="C2" s="2"/>
      <c r="D2" s="3"/>
      <c r="E2" s="1"/>
    </row>
    <row r="3" spans="1:6" ht="14.4">
      <c r="A3" s="134" t="s">
        <v>10</v>
      </c>
      <c r="B3" s="134"/>
      <c r="C3" s="134"/>
      <c r="D3" s="134"/>
      <c r="E3" s="135"/>
    </row>
    <row r="4" spans="1:6" customFormat="1" ht="14.4">
      <c r="A4" s="133" t="str">
        <f>'ОСД '!A4:D4</f>
        <v>За 3 месяца, закончившихся 31 марта 2021 года</v>
      </c>
      <c r="B4" s="133"/>
      <c r="C4" s="133"/>
      <c r="D4" s="136"/>
      <c r="E4" s="136"/>
    </row>
    <row r="5" spans="1:6">
      <c r="A5" s="27"/>
      <c r="B5" s="27"/>
      <c r="C5" s="27"/>
      <c r="D5" s="27"/>
      <c r="E5" s="4"/>
    </row>
    <row r="6" spans="1:6" ht="27" thickBot="1">
      <c r="A6" s="117" t="s">
        <v>14</v>
      </c>
      <c r="B6" s="17" t="s">
        <v>15</v>
      </c>
      <c r="C6" s="131" t="s">
        <v>28</v>
      </c>
      <c r="D6" s="131" t="s">
        <v>29</v>
      </c>
      <c r="E6" s="131" t="s">
        <v>50</v>
      </c>
    </row>
    <row r="7" spans="1:6">
      <c r="A7" s="29"/>
      <c r="B7" s="22"/>
      <c r="C7" s="106"/>
      <c r="D7" s="106"/>
      <c r="E7" s="49"/>
    </row>
    <row r="8" spans="1:6">
      <c r="A8" s="72" t="s">
        <v>102</v>
      </c>
      <c r="B8" s="69"/>
      <c r="C8" s="107">
        <v>10748046</v>
      </c>
      <c r="D8" s="107">
        <v>65350626</v>
      </c>
      <c r="E8" s="107">
        <f>C8+D8</f>
        <v>76098672</v>
      </c>
    </row>
    <row r="9" spans="1:6">
      <c r="A9" s="20"/>
      <c r="B9" s="11"/>
      <c r="C9" s="46"/>
      <c r="D9" s="46"/>
      <c r="E9" s="46"/>
    </row>
    <row r="10" spans="1:6">
      <c r="A10" s="71" t="s">
        <v>51</v>
      </c>
      <c r="B10" s="41"/>
      <c r="C10" s="58">
        <v>0</v>
      </c>
      <c r="D10" s="108">
        <f>'ОСД '!D22</f>
        <v>2321552</v>
      </c>
      <c r="E10" s="58">
        <f>C10+D10</f>
        <v>2321552</v>
      </c>
    </row>
    <row r="11" spans="1:6" ht="26.4">
      <c r="A11" s="71" t="s">
        <v>52</v>
      </c>
      <c r="B11" s="41"/>
      <c r="C11" s="58">
        <f>C10</f>
        <v>0</v>
      </c>
      <c r="D11" s="58">
        <f>D10</f>
        <v>2321552</v>
      </c>
      <c r="E11" s="58">
        <f>C11+D11</f>
        <v>2321552</v>
      </c>
      <c r="F11" s="137">
        <f>E11-'ОСД '!D23</f>
        <v>0</v>
      </c>
    </row>
    <row r="12" spans="1:6">
      <c r="A12" s="110"/>
      <c r="B12" s="111"/>
      <c r="C12" s="112"/>
      <c r="D12" s="112"/>
      <c r="E12" s="112"/>
    </row>
    <row r="13" spans="1:6" ht="13.8" thickBot="1">
      <c r="A13" s="28" t="s">
        <v>109</v>
      </c>
      <c r="B13" s="24"/>
      <c r="C13" s="109">
        <f>C8+C11</f>
        <v>10748046</v>
      </c>
      <c r="D13" s="109">
        <f>D8+D11</f>
        <v>67672178</v>
      </c>
      <c r="E13" s="109">
        <f>E8+E11</f>
        <v>78420224</v>
      </c>
    </row>
    <row r="14" spans="1:6">
      <c r="A14" s="29"/>
      <c r="B14" s="22"/>
      <c r="C14" s="49"/>
      <c r="D14" s="49"/>
      <c r="E14" s="49"/>
    </row>
    <row r="15" spans="1:6">
      <c r="A15" s="72" t="s">
        <v>108</v>
      </c>
      <c r="B15" s="69"/>
      <c r="C15" s="73">
        <v>10748046</v>
      </c>
      <c r="D15" s="73">
        <f>'ОФП '!D35</f>
        <v>77373025</v>
      </c>
      <c r="E15" s="73">
        <f>C15+D15</f>
        <v>88121071</v>
      </c>
      <c r="F15" s="137">
        <f>E15-'ОФП '!D36</f>
        <v>0</v>
      </c>
    </row>
    <row r="16" spans="1:6">
      <c r="A16" s="72"/>
      <c r="B16" s="69"/>
      <c r="C16" s="73"/>
      <c r="D16" s="73"/>
      <c r="E16" s="73"/>
    </row>
    <row r="17" spans="1:6">
      <c r="A17" s="71" t="s">
        <v>47</v>
      </c>
      <c r="B17" s="41"/>
      <c r="C17" s="58">
        <v>0</v>
      </c>
      <c r="D17" s="108">
        <f>'ОСД '!C22</f>
        <v>5913773</v>
      </c>
      <c r="E17" s="58">
        <f>C17+D17</f>
        <v>5913773</v>
      </c>
    </row>
    <row r="18" spans="1:6" ht="26.4">
      <c r="A18" s="71" t="s">
        <v>48</v>
      </c>
      <c r="B18" s="41"/>
      <c r="C18" s="58">
        <f>C17</f>
        <v>0</v>
      </c>
      <c r="D18" s="58">
        <f>D17</f>
        <v>5913773</v>
      </c>
      <c r="E18" s="58">
        <f>E17</f>
        <v>5913773</v>
      </c>
      <c r="F18" s="137">
        <f>E18-'ОСД '!C23</f>
        <v>0</v>
      </c>
    </row>
    <row r="19" spans="1:6">
      <c r="A19" s="71"/>
      <c r="B19" s="41"/>
      <c r="C19" s="57"/>
      <c r="D19" s="57"/>
      <c r="E19" s="57"/>
    </row>
    <row r="20" spans="1:6" ht="13.8" thickBot="1">
      <c r="A20" s="28" t="s">
        <v>105</v>
      </c>
      <c r="B20" s="17"/>
      <c r="C20" s="109">
        <f>C15+C18</f>
        <v>10748046</v>
      </c>
      <c r="D20" s="109">
        <f>D15+D18</f>
        <v>83286798</v>
      </c>
      <c r="E20" s="109">
        <f>E15+E18</f>
        <v>94034844</v>
      </c>
      <c r="F20" s="137">
        <f>E20-'ОФП '!C36</f>
        <v>0</v>
      </c>
    </row>
    <row r="21" spans="1:6">
      <c r="A21" s="29"/>
      <c r="B21" s="22"/>
      <c r="C21" s="30"/>
      <c r="D21" s="30"/>
      <c r="E21" s="30"/>
    </row>
    <row r="22" spans="1:6" s="15" customFormat="1" ht="14.4">
      <c r="A22" s="62"/>
      <c r="B22" s="62"/>
      <c r="C22" s="62"/>
    </row>
    <row r="23" spans="1:6" s="15" customFormat="1" ht="14.4">
      <c r="A23" s="21" t="s">
        <v>90</v>
      </c>
      <c r="B23" s="21"/>
      <c r="C23" s="60" t="s">
        <v>94</v>
      </c>
      <c r="E23" s="21" t="s">
        <v>86</v>
      </c>
    </row>
    <row r="24" spans="1:6" s="15" customFormat="1" ht="14.4">
      <c r="A24" s="114" t="s">
        <v>87</v>
      </c>
      <c r="B24" s="114"/>
      <c r="C24" s="114" t="s">
        <v>84</v>
      </c>
      <c r="D24" s="118"/>
      <c r="E24" s="114" t="s">
        <v>85</v>
      </c>
    </row>
    <row r="25" spans="1:6" s="15" customFormat="1" ht="66">
      <c r="A25" s="116" t="s">
        <v>88</v>
      </c>
      <c r="B25" s="116"/>
      <c r="C25" s="114" t="s">
        <v>91</v>
      </c>
      <c r="D25" s="118"/>
      <c r="E25" s="116" t="s">
        <v>89</v>
      </c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view="pageBreakPreview" zoomScaleNormal="100" zoomScaleSheetLayoutView="100" workbookViewId="0">
      <selection activeCell="D50" sqref="D50"/>
    </sheetView>
  </sheetViews>
  <sheetFormatPr defaultColWidth="38.109375" defaultRowHeight="14.4"/>
  <cols>
    <col min="1" max="1" width="38.88671875" customWidth="1"/>
    <col min="2" max="2" width="13.109375" customWidth="1"/>
    <col min="3" max="4" width="17.44140625" customWidth="1"/>
  </cols>
  <sheetData>
    <row r="1" spans="1:5" s="15" customFormat="1">
      <c r="A1" s="14" t="s">
        <v>97</v>
      </c>
      <c r="B1" s="14"/>
      <c r="C1" s="14"/>
      <c r="D1" s="35" t="s">
        <v>96</v>
      </c>
      <c r="E1" s="14"/>
    </row>
    <row r="2" spans="1:5">
      <c r="A2" s="26"/>
      <c r="B2" s="26"/>
      <c r="C2" s="26"/>
      <c r="D2" s="26"/>
    </row>
    <row r="3" spans="1:5">
      <c r="A3" s="132" t="s">
        <v>100</v>
      </c>
      <c r="B3" s="132"/>
      <c r="C3" s="132"/>
      <c r="D3" s="132"/>
    </row>
    <row r="4" spans="1:5">
      <c r="A4" s="133" t="str">
        <f>'ОСД '!A4:D4</f>
        <v>За 3 месяца, закончившихся 31 марта 2021 года</v>
      </c>
      <c r="B4" s="133"/>
      <c r="C4" s="133"/>
      <c r="D4" s="133"/>
    </row>
    <row r="5" spans="1:5">
      <c r="A5" s="26"/>
      <c r="B5" s="26"/>
      <c r="C5" s="26"/>
      <c r="D5" s="26"/>
    </row>
    <row r="6" spans="1:5" ht="39.6">
      <c r="A6" s="96" t="s">
        <v>14</v>
      </c>
      <c r="B6" s="97" t="s">
        <v>15</v>
      </c>
      <c r="C6" s="98" t="str">
        <f>'ОСД '!C6</f>
        <v>За 3 месяца, закончившихся 31 марта 2021 года</v>
      </c>
      <c r="D6" s="98" t="str">
        <f>'ОСД '!D6</f>
        <v>За 3 месяца, закончившиеся 31 марта 2020 года</v>
      </c>
    </row>
    <row r="7" spans="1:5">
      <c r="A7" s="10"/>
      <c r="B7" s="6"/>
      <c r="C7" s="75"/>
      <c r="D7" s="75"/>
    </row>
    <row r="8" spans="1:5" ht="27">
      <c r="A8" s="7" t="s">
        <v>53</v>
      </c>
      <c r="B8" s="8"/>
      <c r="C8" s="76"/>
      <c r="D8" s="77"/>
    </row>
    <row r="9" spans="1:5">
      <c r="A9" s="13" t="s">
        <v>12</v>
      </c>
      <c r="B9" s="9"/>
      <c r="C9" s="78">
        <f>'ОСД '!C19</f>
        <v>8449014</v>
      </c>
      <c r="D9" s="79">
        <f>'ОСД '!D19</f>
        <v>3121633</v>
      </c>
    </row>
    <row r="10" spans="1:5">
      <c r="A10" s="10"/>
      <c r="B10" s="9"/>
      <c r="C10" s="80"/>
      <c r="D10" s="81"/>
    </row>
    <row r="11" spans="1:5">
      <c r="A11" s="7" t="s">
        <v>54</v>
      </c>
      <c r="B11" s="9"/>
      <c r="C11" s="80"/>
      <c r="D11" s="81"/>
    </row>
    <row r="12" spans="1:5">
      <c r="A12" s="10" t="s">
        <v>55</v>
      </c>
      <c r="B12" s="9" t="s">
        <v>104</v>
      </c>
      <c r="C12" s="78">
        <v>1643259</v>
      </c>
      <c r="D12" s="79">
        <v>1681835</v>
      </c>
    </row>
    <row r="13" spans="1:5">
      <c r="A13" s="10" t="s">
        <v>56</v>
      </c>
      <c r="B13" s="9">
        <v>23</v>
      </c>
      <c r="C13" s="78">
        <f>-'ОСД '!C15</f>
        <v>76760</v>
      </c>
      <c r="D13" s="79">
        <f>-'ОСД '!D15</f>
        <v>74151</v>
      </c>
    </row>
    <row r="14" spans="1:5">
      <c r="A14" s="10" t="s">
        <v>43</v>
      </c>
      <c r="B14" s="9"/>
      <c r="C14" s="78">
        <f>-'ОСД '!C16</f>
        <v>-159713</v>
      </c>
      <c r="D14" s="79">
        <f>-'ОСД '!D16</f>
        <v>-180864</v>
      </c>
    </row>
    <row r="15" spans="1:5" ht="27">
      <c r="A15" s="10" t="s">
        <v>57</v>
      </c>
      <c r="B15" s="9"/>
      <c r="C15" s="78">
        <f>-'ОСД '!C17</f>
        <v>-819</v>
      </c>
      <c r="D15" s="79">
        <f>-'ОСД '!D17</f>
        <v>-74317</v>
      </c>
    </row>
    <row r="16" spans="1:5">
      <c r="A16" s="13" t="s">
        <v>103</v>
      </c>
      <c r="B16" s="9"/>
      <c r="C16" s="78">
        <v>-291</v>
      </c>
      <c r="D16" s="79">
        <v>0</v>
      </c>
    </row>
    <row r="17" spans="1:4" ht="40.200000000000003">
      <c r="A17" s="99" t="s">
        <v>58</v>
      </c>
      <c r="B17" s="100"/>
      <c r="C17" s="101">
        <v>0</v>
      </c>
      <c r="D17" s="102">
        <v>425</v>
      </c>
    </row>
    <row r="18" spans="1:4" ht="27">
      <c r="A18" s="92" t="s">
        <v>59</v>
      </c>
      <c r="B18" s="87"/>
      <c r="C18" s="93">
        <f>SUM(C9:C17)</f>
        <v>10008210</v>
      </c>
      <c r="D18" s="94">
        <f>SUM(D9:D17)</f>
        <v>4622863</v>
      </c>
    </row>
    <row r="19" spans="1:4">
      <c r="A19" s="7"/>
      <c r="B19" s="9"/>
      <c r="C19" s="82"/>
      <c r="D19" s="76"/>
    </row>
    <row r="20" spans="1:4">
      <c r="A20" s="7" t="s">
        <v>60</v>
      </c>
      <c r="B20" s="8"/>
      <c r="C20" s="82"/>
      <c r="D20" s="76"/>
    </row>
    <row r="21" spans="1:4" ht="40.200000000000003">
      <c r="A21" s="10" t="s">
        <v>61</v>
      </c>
      <c r="B21" s="8"/>
      <c r="C21" s="78">
        <v>-14691603</v>
      </c>
      <c r="D21" s="79">
        <v>-41822767</v>
      </c>
    </row>
    <row r="22" spans="1:4">
      <c r="A22" s="10" t="s">
        <v>62</v>
      </c>
      <c r="B22" s="8"/>
      <c r="C22" s="78">
        <v>19055</v>
      </c>
      <c r="D22" s="79">
        <v>30068</v>
      </c>
    </row>
    <row r="23" spans="1:4">
      <c r="A23" s="10" t="s">
        <v>63</v>
      </c>
      <c r="B23" s="8"/>
      <c r="C23" s="78">
        <v>93572</v>
      </c>
      <c r="D23" s="79">
        <v>-19044</v>
      </c>
    </row>
    <row r="24" spans="1:4">
      <c r="A24" s="13" t="s">
        <v>93</v>
      </c>
      <c r="B24" s="12"/>
      <c r="C24" s="78">
        <v>1697</v>
      </c>
      <c r="D24" s="79">
        <v>1934</v>
      </c>
    </row>
    <row r="25" spans="1:4" ht="27">
      <c r="A25" s="10" t="s">
        <v>64</v>
      </c>
      <c r="B25" s="8"/>
      <c r="C25" s="78">
        <v>9042503</v>
      </c>
      <c r="D25" s="79">
        <v>39938597</v>
      </c>
    </row>
    <row r="26" spans="1:4">
      <c r="A26" s="13" t="s">
        <v>95</v>
      </c>
      <c r="B26" s="12"/>
      <c r="C26" s="78">
        <v>-247</v>
      </c>
      <c r="D26" s="79">
        <v>61</v>
      </c>
    </row>
    <row r="27" spans="1:4" ht="27">
      <c r="A27" s="10" t="s">
        <v>65</v>
      </c>
      <c r="B27" s="8"/>
      <c r="C27" s="78">
        <v>-85466</v>
      </c>
      <c r="D27" s="79">
        <v>-40356</v>
      </c>
    </row>
    <row r="28" spans="1:4">
      <c r="A28" s="99" t="s">
        <v>66</v>
      </c>
      <c r="B28" s="103"/>
      <c r="C28" s="101">
        <v>1520822</v>
      </c>
      <c r="D28" s="102">
        <v>874512</v>
      </c>
    </row>
    <row r="29" spans="1:4" ht="27">
      <c r="A29" s="7" t="s">
        <v>67</v>
      </c>
      <c r="B29" s="8"/>
      <c r="C29" s="80">
        <f>SUM(C18:C28)</f>
        <v>5908543</v>
      </c>
      <c r="D29" s="81">
        <f>SUM(D18:D28)</f>
        <v>3585868</v>
      </c>
    </row>
    <row r="30" spans="1:4">
      <c r="A30" s="10"/>
      <c r="B30" s="8"/>
      <c r="C30" s="82"/>
      <c r="D30" s="76"/>
    </row>
    <row r="31" spans="1:4" ht="15" thickBot="1">
      <c r="A31" s="10" t="s">
        <v>68</v>
      </c>
      <c r="B31" s="8"/>
      <c r="C31" s="83">
        <v>-2823182</v>
      </c>
      <c r="D31" s="84">
        <v>-1452794</v>
      </c>
    </row>
    <row r="32" spans="1:4" ht="27.6" thickBot="1">
      <c r="A32" s="119" t="s">
        <v>69</v>
      </c>
      <c r="B32" s="120"/>
      <c r="C32" s="121">
        <f>SUM(C29:C31)</f>
        <v>3085361</v>
      </c>
      <c r="D32" s="122">
        <f>SUM(D29:D31)</f>
        <v>2133074</v>
      </c>
    </row>
    <row r="33" spans="1:4">
      <c r="A33" s="10"/>
      <c r="B33" s="8"/>
      <c r="C33" s="82"/>
      <c r="D33" s="76"/>
    </row>
    <row r="34" spans="1:4" ht="27">
      <c r="A34" s="7" t="s">
        <v>70</v>
      </c>
      <c r="B34" s="6"/>
      <c r="C34" s="82"/>
      <c r="D34" s="76"/>
    </row>
    <row r="35" spans="1:4">
      <c r="A35" s="10" t="s">
        <v>71</v>
      </c>
      <c r="B35" s="8"/>
      <c r="C35" s="78">
        <v>-1529</v>
      </c>
      <c r="D35" s="79">
        <v>-39127</v>
      </c>
    </row>
    <row r="36" spans="1:4" ht="27">
      <c r="A36" s="10" t="s">
        <v>72</v>
      </c>
      <c r="B36" s="8"/>
      <c r="C36" s="78">
        <v>-3849</v>
      </c>
      <c r="D36" s="79">
        <v>-68429</v>
      </c>
    </row>
    <row r="37" spans="1:4" ht="15" thickBot="1">
      <c r="A37" s="10" t="s">
        <v>73</v>
      </c>
      <c r="B37" s="9"/>
      <c r="C37" s="78">
        <v>-3090085</v>
      </c>
      <c r="D37" s="79">
        <v>-2047300</v>
      </c>
    </row>
    <row r="38" spans="1:4" ht="40.799999999999997" thickBot="1">
      <c r="A38" s="119" t="s">
        <v>74</v>
      </c>
      <c r="B38" s="120"/>
      <c r="C38" s="121">
        <f>SUM(C35:C37)</f>
        <v>-3095463</v>
      </c>
      <c r="D38" s="122">
        <f>SUM(D35:D37)</f>
        <v>-2154856</v>
      </c>
    </row>
    <row r="39" spans="1:4">
      <c r="A39" s="7"/>
      <c r="B39" s="6"/>
      <c r="C39" s="80"/>
      <c r="D39" s="81"/>
    </row>
    <row r="40" spans="1:4" ht="27.6" thickBot="1">
      <c r="A40" s="7" t="s">
        <v>75</v>
      </c>
      <c r="B40" s="9"/>
      <c r="C40" s="82"/>
      <c r="D40" s="85"/>
    </row>
    <row r="41" spans="1:4" hidden="1">
      <c r="A41" s="10" t="s">
        <v>76</v>
      </c>
      <c r="B41" s="9"/>
      <c r="C41" s="78">
        <v>0</v>
      </c>
      <c r="D41" s="79">
        <v>0</v>
      </c>
    </row>
    <row r="42" spans="1:4" ht="15" hidden="1" thickBot="1">
      <c r="A42" s="86" t="s">
        <v>77</v>
      </c>
      <c r="B42" s="87"/>
      <c r="C42" s="83">
        <v>0</v>
      </c>
      <c r="D42" s="84">
        <v>0</v>
      </c>
    </row>
    <row r="43" spans="1:4" ht="40.799999999999997" thickBot="1">
      <c r="A43" s="119" t="s">
        <v>78</v>
      </c>
      <c r="B43" s="120"/>
      <c r="C43" s="121">
        <f>SUM(C41:C42)</f>
        <v>0</v>
      </c>
      <c r="D43" s="122">
        <f>SUM(D41:D42)</f>
        <v>0</v>
      </c>
    </row>
    <row r="44" spans="1:4">
      <c r="A44" s="127"/>
      <c r="B44" s="128"/>
      <c r="C44" s="129"/>
      <c r="D44" s="130"/>
    </row>
    <row r="45" spans="1:4" ht="27.6" thickBot="1">
      <c r="A45" s="123" t="s">
        <v>79</v>
      </c>
      <c r="B45" s="124"/>
      <c r="C45" s="125">
        <v>0</v>
      </c>
      <c r="D45" s="126">
        <v>5017</v>
      </c>
    </row>
    <row r="46" spans="1:4" ht="27">
      <c r="A46" s="104" t="s">
        <v>80</v>
      </c>
      <c r="B46" s="103"/>
      <c r="C46" s="105">
        <f>C32+C38+C43+C45</f>
        <v>-10102</v>
      </c>
      <c r="D46" s="105">
        <f>D32+D38+D43+D45</f>
        <v>-16765</v>
      </c>
    </row>
    <row r="47" spans="1:4" ht="27">
      <c r="A47" s="88" t="s">
        <v>81</v>
      </c>
      <c r="B47" s="91"/>
      <c r="C47" s="89">
        <v>29548</v>
      </c>
      <c r="D47" s="90">
        <v>79605</v>
      </c>
    </row>
    <row r="48" spans="1:4" ht="27">
      <c r="A48" s="88" t="s">
        <v>82</v>
      </c>
      <c r="B48" s="91"/>
      <c r="C48" s="89">
        <f>C47+C46</f>
        <v>19446</v>
      </c>
      <c r="D48" s="89">
        <f>D47+D46</f>
        <v>62840</v>
      </c>
    </row>
    <row r="49" spans="1:4">
      <c r="A49" s="95"/>
      <c r="B49" s="95"/>
      <c r="C49" s="113">
        <f>C48-'ОФП '!C28</f>
        <v>0</v>
      </c>
      <c r="D49" s="113">
        <f>C47-'ОФП '!D28</f>
        <v>0</v>
      </c>
    </row>
    <row r="50" spans="1:4" s="15" customFormat="1">
      <c r="A50" s="62"/>
      <c r="B50" s="62"/>
      <c r="C50" s="62"/>
      <c r="D50" s="62"/>
    </row>
    <row r="51" spans="1:4" s="15" customFormat="1">
      <c r="A51" s="21" t="s">
        <v>90</v>
      </c>
      <c r="B51" s="60" t="s">
        <v>94</v>
      </c>
      <c r="C51" s="61"/>
      <c r="D51" s="21" t="s">
        <v>86</v>
      </c>
    </row>
    <row r="52" spans="1:4" s="15" customFormat="1">
      <c r="A52" s="114" t="s">
        <v>87</v>
      </c>
      <c r="B52" s="114" t="s">
        <v>84</v>
      </c>
      <c r="C52" s="115"/>
      <c r="D52" s="114" t="s">
        <v>85</v>
      </c>
    </row>
    <row r="53" spans="1:4" s="15" customFormat="1" ht="66">
      <c r="A53" s="116" t="s">
        <v>88</v>
      </c>
      <c r="B53" s="114" t="s">
        <v>91</v>
      </c>
      <c r="C53" s="115"/>
      <c r="D53" s="116" t="s">
        <v>89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ОФП </vt:lpstr>
      <vt:lpstr>ОСД </vt:lpstr>
      <vt:lpstr>ОИК</vt:lpstr>
      <vt:lpstr>ОДДС </vt:lpstr>
      <vt:lpstr>'ОФП '!OLE_LINK1</vt:lpstr>
      <vt:lpstr>'ОДДС '!Заголовки_для_печати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Admin</cp:lastModifiedBy>
  <cp:lastPrinted>2021-05-10T08:26:18Z</cp:lastPrinted>
  <dcterms:created xsi:type="dcterms:W3CDTF">2016-05-13T18:34:15Z</dcterms:created>
  <dcterms:modified xsi:type="dcterms:W3CDTF">2021-05-13T03:57:24Z</dcterms:modified>
</cp:coreProperties>
</file>