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98\Desktop\Жанна\Коммеск-Омир\КАССЕ\3 квартал 2021\"/>
    </mc:Choice>
  </mc:AlternateContent>
  <xr:revisionPtr revIDLastSave="0" documentId="13_ncr:1_{07682E7E-A4DC-42EF-B6D0-7FF5BD859C43}" xr6:coauthVersionLast="45" xr6:coauthVersionMax="47" xr10:uidLastSave="{00000000-0000-0000-0000-000000000000}"/>
  <bookViews>
    <workbookView xWindow="-120" yWindow="-120" windowWidth="29040" windowHeight="15840" activeTab="2" xr2:uid="{609FB202-7E2E-4F9F-A5FD-52B0E8F0B890}"/>
  </bookViews>
  <sheets>
    <sheet name="ББ" sheetId="1" r:id="rId1"/>
    <sheet name="ОПУ" sheetId="2" r:id="rId2"/>
    <sheet name="ОСК" sheetId="3" r:id="rId3"/>
    <sheet name="ОДДС" sheetId="4" r:id="rId4"/>
  </sheets>
  <externalReferences>
    <externalReference r:id="rId5"/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4" l="1"/>
  <c r="D39" i="4"/>
  <c r="D35" i="4"/>
  <c r="D34" i="4" l="1"/>
  <c r="D21" i="1"/>
  <c r="D12" i="1"/>
  <c r="D15" i="4"/>
  <c r="D43" i="4"/>
  <c r="D40" i="4"/>
  <c r="C45" i="4"/>
  <c r="C36" i="4"/>
  <c r="C43" i="4"/>
  <c r="C37" i="4"/>
  <c r="B25" i="3" l="1"/>
  <c r="H20" i="3"/>
  <c r="H19" i="3"/>
  <c r="H18" i="3"/>
  <c r="G20" i="3"/>
  <c r="G11" i="3"/>
  <c r="G12" i="3" s="1"/>
  <c r="G17" i="3" s="1"/>
  <c r="G25" i="3" s="1"/>
  <c r="H10" i="3"/>
  <c r="G16" i="3"/>
  <c r="G24" i="3"/>
  <c r="D17" i="3" l="1"/>
  <c r="D25" i="3" s="1"/>
  <c r="E17" i="3"/>
  <c r="E25" i="3" s="1"/>
  <c r="F17" i="3"/>
  <c r="F25" i="3" s="1"/>
  <c r="C17" i="3"/>
  <c r="C12" i="3"/>
  <c r="D12" i="3"/>
  <c r="C25" i="3" l="1"/>
  <c r="H11" i="3"/>
  <c r="H12" i="3" s="1"/>
  <c r="H17" i="3" s="1"/>
  <c r="H25" i="3" s="1"/>
  <c r="D40" i="2"/>
  <c r="D14" i="2"/>
  <c r="D11" i="4" s="1"/>
  <c r="D10" i="2"/>
  <c r="D10" i="4" s="1"/>
  <c r="D7" i="2"/>
  <c r="D9" i="2" s="1"/>
  <c r="D11" i="2" s="1"/>
  <c r="D31" i="2"/>
  <c r="D31" i="4" s="1"/>
  <c r="D26" i="2"/>
  <c r="D28" i="2"/>
  <c r="D12" i="4" s="1"/>
  <c r="D27" i="2"/>
  <c r="D25" i="2"/>
  <c r="D23" i="2"/>
  <c r="D22" i="2"/>
  <c r="D13" i="4" s="1"/>
  <c r="D20" i="2"/>
  <c r="D21" i="2"/>
  <c r="D18" i="2"/>
  <c r="D17" i="2"/>
  <c r="D15" i="2"/>
  <c r="D12" i="2"/>
  <c r="D13" i="2"/>
  <c r="D21" i="4" l="1"/>
  <c r="D30" i="4" s="1"/>
  <c r="D32" i="4" s="1"/>
  <c r="D44" i="4" s="1"/>
  <c r="D47" i="4" s="1"/>
  <c r="D50" i="4" s="1"/>
  <c r="D29" i="2"/>
  <c r="D24" i="2"/>
  <c r="D19" i="2"/>
  <c r="D16" i="2"/>
  <c r="D30" i="2" l="1"/>
  <c r="D32" i="2" s="1"/>
  <c r="D41" i="2" s="1"/>
  <c r="D43" i="2" s="1"/>
  <c r="C34" i="4" l="1"/>
  <c r="C40" i="4" s="1"/>
  <c r="C25" i="4"/>
  <c r="C19" i="4"/>
  <c r="C18" i="4"/>
  <c r="C17" i="4"/>
  <c r="C16" i="4"/>
  <c r="C15" i="4"/>
  <c r="C14" i="4"/>
  <c r="C10" i="4"/>
  <c r="F34" i="3"/>
  <c r="G34" i="3" s="1"/>
  <c r="G30" i="3"/>
  <c r="G35" i="3" l="1"/>
  <c r="B35" i="3"/>
  <c r="H29" i="3"/>
  <c r="C23" i="2"/>
  <c r="C24" i="2" s="1"/>
  <c r="G32" i="2"/>
  <c r="G30" i="2"/>
  <c r="G29" i="2"/>
  <c r="G24" i="2"/>
  <c r="G19" i="2"/>
  <c r="C26" i="2"/>
  <c r="C20" i="2"/>
  <c r="C27" i="2"/>
  <c r="C31" i="2"/>
  <c r="C31" i="4" s="1"/>
  <c r="C28" i="2"/>
  <c r="C12" i="4" s="1"/>
  <c r="C25" i="2"/>
  <c r="C29" i="2" s="1"/>
  <c r="C22" i="2"/>
  <c r="C13" i="4" s="1"/>
  <c r="C21" i="2"/>
  <c r="G16" i="2"/>
  <c r="C18" i="2"/>
  <c r="C17" i="2"/>
  <c r="C19" i="2" s="1"/>
  <c r="C14" i="2" l="1"/>
  <c r="C15" i="2"/>
  <c r="C13" i="2"/>
  <c r="C12" i="2"/>
  <c r="C7" i="2"/>
  <c r="C11" i="4" l="1"/>
  <c r="C16" i="2"/>
  <c r="C9" i="2"/>
  <c r="C11" i="2" s="1"/>
  <c r="C30" i="2" s="1"/>
  <c r="C32" i="2" s="1"/>
  <c r="C8" i="4" s="1"/>
  <c r="C21" i="4" s="1"/>
  <c r="G11" i="2"/>
  <c r="G9" i="2"/>
  <c r="C35" i="2" l="1"/>
  <c r="C40" i="2" s="1"/>
  <c r="C41" i="2" l="1"/>
  <c r="C43" i="2" s="1"/>
  <c r="F35" i="3" l="1"/>
  <c r="C40" i="1" l="1"/>
  <c r="C38" i="1"/>
  <c r="C36" i="1"/>
  <c r="C32" i="1"/>
  <c r="C31" i="1"/>
  <c r="C30" i="1"/>
  <c r="C29" i="1"/>
  <c r="C28" i="1"/>
  <c r="C27" i="1"/>
  <c r="C26" i="1"/>
  <c r="C25" i="1"/>
  <c r="C21" i="1"/>
  <c r="C19" i="1"/>
  <c r="C18" i="1"/>
  <c r="C17" i="1"/>
  <c r="C16" i="1"/>
  <c r="C15" i="1"/>
  <c r="C14" i="1"/>
  <c r="C13" i="1"/>
  <c r="C12" i="1"/>
  <c r="D40" i="1" l="1"/>
  <c r="D39" i="1"/>
  <c r="C39" i="1"/>
  <c r="C47" i="1" s="1"/>
  <c r="D38" i="1"/>
  <c r="D37" i="1"/>
  <c r="C37" i="1"/>
  <c r="D36" i="1"/>
  <c r="C28" i="3" s="1"/>
  <c r="D35" i="1"/>
  <c r="C35" i="1"/>
  <c r="D32" i="1"/>
  <c r="C29" i="4" s="1"/>
  <c r="D31" i="1"/>
  <c r="D30" i="1"/>
  <c r="C28" i="4" s="1"/>
  <c r="D29" i="1"/>
  <c r="D28" i="1"/>
  <c r="D27" i="1"/>
  <c r="D26" i="1"/>
  <c r="D25" i="1"/>
  <c r="C27" i="4" s="1"/>
  <c r="C33" i="1"/>
  <c r="C26" i="4"/>
  <c r="D20" i="1"/>
  <c r="C20" i="1"/>
  <c r="D19" i="1"/>
  <c r="C24" i="4" s="1"/>
  <c r="D18" i="1"/>
  <c r="D17" i="1"/>
  <c r="D16" i="1"/>
  <c r="D15" i="1"/>
  <c r="D14" i="1"/>
  <c r="D13" i="1"/>
  <c r="C23" i="4"/>
  <c r="D11" i="1"/>
  <c r="C11" i="1"/>
  <c r="D10" i="1"/>
  <c r="D9" i="1"/>
  <c r="C9" i="1"/>
  <c r="D8" i="1"/>
  <c r="D22" i="1" l="1"/>
  <c r="C22" i="1"/>
  <c r="C30" i="4"/>
  <c r="C32" i="4" s="1"/>
  <c r="C44" i="4" s="1"/>
  <c r="C47" i="4" s="1"/>
  <c r="C49" i="4" s="1"/>
  <c r="D28" i="3"/>
  <c r="D30" i="3" s="1"/>
  <c r="D35" i="3" s="1"/>
  <c r="D33" i="1"/>
  <c r="D43" i="1" s="1"/>
  <c r="D41" i="1"/>
  <c r="D42" i="1" s="1"/>
  <c r="E32" i="3"/>
  <c r="H32" i="3" s="1"/>
  <c r="C41" i="1"/>
  <c r="C42" i="1" s="1"/>
  <c r="C44" i="1" s="1"/>
  <c r="C43" i="1"/>
  <c r="D44" i="1" l="1"/>
  <c r="E35" i="3"/>
  <c r="H28" i="3"/>
  <c r="C30" i="3"/>
  <c r="C35" i="3" l="1"/>
  <c r="H30" i="3"/>
  <c r="H35" i="3" s="1"/>
</calcChain>
</file>

<file path=xl/sharedStrings.xml><?xml version="1.0" encoding="utf-8"?>
<sst xmlns="http://schemas.openxmlformats.org/spreadsheetml/2006/main" count="185" uniqueCount="150">
  <si>
    <t>В тыс. тенге</t>
  </si>
  <si>
    <t>Прим.</t>
  </si>
  <si>
    <t>АКТИВЫ:</t>
  </si>
  <si>
    <t>Денежные средства</t>
  </si>
  <si>
    <t xml:space="preserve"> </t>
  </si>
  <si>
    <t>Средства в банках</t>
  </si>
  <si>
    <t>Финансовые активы, отражаемые но справедливой стоимости через прибыль или убыток</t>
  </si>
  <si>
    <t>Финансовые активы, имеющиеся в наличии для продажи</t>
  </si>
  <si>
    <t>Дебиторская задолженность по страхованию и перестрахованию</t>
  </si>
  <si>
    <t xml:space="preserve">Резерв незаработанных страховых премий, доля перестраховщика </t>
  </si>
  <si>
    <t>Резерв по убыткам и расходам на урегулирование страховых требований, доля перестраховщика</t>
  </si>
  <si>
    <t>Предоплата по текущему корпоративному подоходному налогу</t>
  </si>
  <si>
    <t>Основные средства</t>
  </si>
  <si>
    <t>Нематериальные активы</t>
  </si>
  <si>
    <t>Инвестиционная недвижимость</t>
  </si>
  <si>
    <t>Аквизиционные расходы (договора страхования)</t>
  </si>
  <si>
    <t>Отложенные налоговые активы</t>
  </si>
  <si>
    <t>Прочие активы</t>
  </si>
  <si>
    <t>ИТОГО АКТИВЫ</t>
  </si>
  <si>
    <t>ОБЯЗАТЕЛЬСТВА И КАПИТАЛ</t>
  </si>
  <si>
    <t>ОБЯЗАТЕЛЬСТВА:</t>
  </si>
  <si>
    <t>Кредиторская задолженность по страхованию и перестрахованию</t>
  </si>
  <si>
    <t>Резерв незаработанных страховых премий</t>
  </si>
  <si>
    <t>Резервы по убыткам и расходам на урегулирование страховых требований</t>
  </si>
  <si>
    <t>Договоры РЕПО</t>
  </si>
  <si>
    <t>Отложенные налоговые обязательства</t>
  </si>
  <si>
    <t>Доходы будущих периодов</t>
  </si>
  <si>
    <t>Обязательства по аренде</t>
  </si>
  <si>
    <t>Прочие обязательства</t>
  </si>
  <si>
    <t>Итого обязательства</t>
  </si>
  <si>
    <t>КАПИТАЛ:</t>
  </si>
  <si>
    <t>Уставный капитал</t>
  </si>
  <si>
    <t>Фонд переоценки имущества</t>
  </si>
  <si>
    <t>Фонд переоценки / (дефицит) финансовых активов, имеющихся в наличии для продажи</t>
  </si>
  <si>
    <t>Стабилизационный резерв</t>
  </si>
  <si>
    <t>Прочие резервы</t>
  </si>
  <si>
    <t>Нераспределенная прибыль / (убыток)</t>
  </si>
  <si>
    <t>Итого капитал</t>
  </si>
  <si>
    <t>ИТОГО ОБЯЗАТЕЛЬСТВА И КАПИТАЛ</t>
  </si>
  <si>
    <t>Страховые премии, общая сумма</t>
  </si>
  <si>
    <t>Страховые премии, переданные в перестрахование</t>
  </si>
  <si>
    <t>СТРАХОВЫЕ ПРЕМИИ. ЗА ВЫЧЕТОМ ПЕРЕДАННЫХ В ПЕРЕСТРАХОВАНИЕ</t>
  </si>
  <si>
    <t>Изменение в резерве незаработанных страховых премий, нетто</t>
  </si>
  <si>
    <t>ЗАРАБОТАННЫЕ ПРЕМИИ. ЗА ВЫЧЕТОМ ПЕРЕДАННЫХ В ПЕРЕСТРАХОВАНИЕ</t>
  </si>
  <si>
    <t>Оплаченные убытки, общая сумма</t>
  </si>
  <si>
    <t>Оплаченные убытки, доля перестраховщика</t>
  </si>
  <si>
    <t>Изменение в резервах по убыткам и расходам на урегулирование страховых требований, общая сумма</t>
  </si>
  <si>
    <t>Изменение в резервах по убыткам и расходам на урегулирование страховых требований, доля перестраховщика</t>
  </si>
  <si>
    <t>ПРОИЗОШЕДШИЕ УБЫТКИ, ЗА ВЫЧЕТОМ ПЕРЕДАННЫХ В ПЕРЕСТРАХОВАНИЕ</t>
  </si>
  <si>
    <t>Комиссионные доходы</t>
  </si>
  <si>
    <t>Комиссионные расходы</t>
  </si>
  <si>
    <t>КОМИССИОННЫЕ РАСХОДЫ, НЕТТО</t>
  </si>
  <si>
    <t>Инвестиционный доход</t>
  </si>
  <si>
    <t>Чистый доход / (убыток) по операциям с иностранной валютой</t>
  </si>
  <si>
    <t>Чистый реализованный убыток от выбытия основных средств и списания нематериальных активов</t>
  </si>
  <si>
    <t>Прочая операционная прибыль / (убыток), нетто</t>
  </si>
  <si>
    <t>ПРОЧИЙ ДОХОД</t>
  </si>
  <si>
    <t>Заработная плата и прочие выплаты</t>
  </si>
  <si>
    <t>Административные и операционные расходы</t>
  </si>
  <si>
    <t>Налоги, кроме налога на прибыль</t>
  </si>
  <si>
    <t>Амортизация и износ</t>
  </si>
  <si>
    <t>ОПЕРАЦИОННЫЕ РАСХОДЫ</t>
  </si>
  <si>
    <t>ПРИБЫЛЬ ДО РАСХОДА ПО НАЛОГУ НА ПРИБЫЛЬ</t>
  </si>
  <si>
    <t>Расход но корпоративному подоходному налогу</t>
  </si>
  <si>
    <t>ЧИСТЫЙ ДОХОД</t>
  </si>
  <si>
    <t>Прочий совокупный доход за вычетом налога:</t>
  </si>
  <si>
    <t>Статьи, которые впоследствии не могут быть расклассифицированы в состав прибылей или убытков:</t>
  </si>
  <si>
    <t>Чистый убыток от переоценки основных средств (за вычетом налога - 6,463 тенге)</t>
  </si>
  <si>
    <t>Статьи, которые впоследствии могут быть расклассифицированы в состав прибылей или убытков:</t>
  </si>
  <si>
    <t>Чистое изменение справедливой стоимости финансовых активов, имеющихся в наличии для продажи, (за вычетом налога - ноль тенге)</t>
  </si>
  <si>
    <t>Чистый (доход)/убыток по финансовым активам, имеющимся в наличии для продажи реализованным за период, (за вычетом налога - ноль тенге)</t>
  </si>
  <si>
    <t>ПРОЧИЙ СОВОКУПНЫЙ ДОХОД/(УБЫТОК) ПОСЛЕ КОРПОРАТИВНОГО ПОДОХОДНОГО НАЛОГА</t>
  </si>
  <si>
    <t>ИТОГО СОВОКУПНЫЙ ДОХОД</t>
  </si>
  <si>
    <t>ПРИБЫЛЬ НА АКЦИЮ</t>
  </si>
  <si>
    <t>Базовая и разводненная (в тенге)</t>
  </si>
  <si>
    <t>Стабилиза- ционный резерв</t>
  </si>
  <si>
    <t>Нераспре-деленная прибыль</t>
  </si>
  <si>
    <t>Итого</t>
  </si>
  <si>
    <t>Прочий совокупный доход</t>
  </si>
  <si>
    <t xml:space="preserve">Чистая прибыль </t>
  </si>
  <si>
    <t>Резерв непредвиденных рисков</t>
  </si>
  <si>
    <t>Сверка</t>
  </si>
  <si>
    <t>ДВИЖЕНИЕ ДЕНЕЖНЫХ СРЕДСТВ ОТ ОПЕРАЦИОННОЙ ДЕЯТЕЛЬНОСТИ:</t>
  </si>
  <si>
    <t>Прибыль/(убыток) до расходов по корпоративному подоходному налогу</t>
  </si>
  <si>
    <t>Корректировки:</t>
  </si>
  <si>
    <t>Изменение в резервах незаработанных страховых премий</t>
  </si>
  <si>
    <t>Изменение в резервах по убыткам и расходам на урегулирование страховых требований, за вычетом доли перестраховщика</t>
  </si>
  <si>
    <t>Износ и амортизация</t>
  </si>
  <si>
    <t>Чистый нереализованный (доход)/убыток по операциям с иностранной валютой</t>
  </si>
  <si>
    <t>Формирование резерва по обесценению</t>
  </si>
  <si>
    <t>Изменение резерва по неиспользованным отпускам и годовой премии</t>
  </si>
  <si>
    <t>Чистое изменение в начисленных процентах</t>
  </si>
  <si>
    <t>Процентные расходы по аренде</t>
  </si>
  <si>
    <t>Прочие корректировки</t>
  </si>
  <si>
    <t>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</si>
  <si>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обязательств:</t>
  </si>
  <si>
    <t>Изменение в дебиторской задолженности по страхованию и перестрахованию</t>
  </si>
  <si>
    <t>Изменение в аквизиционных расходах</t>
  </si>
  <si>
    <t>Изменение в договорах РЕПО</t>
  </si>
  <si>
    <t>Изменение в прочих активах</t>
  </si>
  <si>
    <t>Изменение в кредиторской задолженности по страхованию и перестрахованию</t>
  </si>
  <si>
    <t>Изменение в доходах будущих периодов</t>
  </si>
  <si>
    <t>Изменение в прочих обязательствах</t>
  </si>
  <si>
    <t>Приток/(отток) денежных средств от операционной деятельности до уплаты корпоративного подоходного налога</t>
  </si>
  <si>
    <t>Корпоративный подоходный налог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</si>
  <si>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</si>
  <si>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ДЕЯТЕЛЬНОСТИ:</t>
  </si>
  <si>
    <t xml:space="preserve">Приобретение основных средств </t>
  </si>
  <si>
    <t>Приобретение нематериальных активов</t>
  </si>
  <si>
    <t>Приобретение финансовых активов, отражаемых по справедливой стоимости через прибыль или убыток</t>
  </si>
  <si>
    <t>Поступления от продажи финансовых активов, отражаемых по справедливой стоимости через прибыль или убыток</t>
  </si>
  <si>
    <t>Средства, размещенные в банках</t>
  </si>
  <si>
    <t>Средства, возвращенные из банков</t>
  </si>
  <si>
    <t>Чистый отток денежных средств от инвестиционной деятельности</t>
  </si>
  <si>
    <t>ДВИЖЕНИЕ ДЕНЕЖНЫХ СРЕДСТВ ОТ ФИНАНСОВОЙ ДЕЯТЕЛЬНОСТИ:</t>
  </si>
  <si>
    <t>Выплата за право пользование активами</t>
  </si>
  <si>
    <t>Чистый отток денежных средств от финансовой деятельности</t>
  </si>
  <si>
    <t>Чистое увеличение/(уменьшение) денежных средств и их эквивалентов</t>
  </si>
  <si>
    <t>Влияние курсовых разниц</t>
  </si>
  <si>
    <t>Денежные средства и их эквиваленты на начало периода</t>
  </si>
  <si>
    <t>Денежные средства и их эквиваленты на конец периода</t>
  </si>
  <si>
    <r>
      <t>АО «СТРАХОВАЯ КОМПАНИЯ «КОММЕСК</t>
    </r>
    <r>
      <rPr>
        <sz val="11"/>
        <color theme="1"/>
        <rFont val="Times New Roman"/>
        <family val="1"/>
        <charset val="204"/>
      </rPr>
      <t>-</t>
    </r>
    <r>
      <rPr>
        <b/>
        <sz val="11"/>
        <color theme="1"/>
        <rFont val="Times New Roman"/>
        <family val="1"/>
        <charset val="204"/>
      </rPr>
      <t>ӨМIР»</t>
    </r>
  </si>
  <si>
    <t>АО «СТРАХОВАЯ КОМПАНИЯ «КОММЕСК-ӨМIР»</t>
  </si>
  <si>
    <t>(тыс.тенге)</t>
  </si>
  <si>
    <t>01 января 2020 года</t>
  </si>
  <si>
    <t>Изменения в учетной политике и корректировка ошибок</t>
  </si>
  <si>
    <t>Пересчитанное сальдо на 01 января 2020</t>
  </si>
  <si>
    <t>Пересчитанное сальдо на 01 января 2021</t>
  </si>
  <si>
    <t>Сальдо на 31 декабря 2020</t>
  </si>
  <si>
    <t>Прочий резерв</t>
  </si>
  <si>
    <t>Балансовая стоимость одной простой акции</t>
  </si>
  <si>
    <t>За 6 месяцев 2021 года (с 01 января 2021 года по 30 июня 2021 года)</t>
  </si>
  <si>
    <t>Итого совокупный доход за 2020 год</t>
  </si>
  <si>
    <t>За 6 месяцев 2020 года (с 01 января 2020 года по 30 июня 2020 года)</t>
  </si>
  <si>
    <t>На 31.12.2020 года</t>
  </si>
  <si>
    <t>за 9 месяцев, закончившихся 30 сентября 2021 года</t>
  </si>
  <si>
    <t>На 30.09.2021 года</t>
  </si>
  <si>
    <t>Сальдо за 9 месяцев, закончившихся 30 сентября 2020 года</t>
  </si>
  <si>
    <t>Сальдо за 9 месяцев, закончившихся 30 сентября 2021 года</t>
  </si>
  <si>
    <t>За 9 месяцев, закончившихся 30 сентября 2021 года</t>
  </si>
  <si>
    <t>За 9 месяцев, закончившихся 30 сентября 2020 года</t>
  </si>
  <si>
    <t>Нереализованный убыток (доход) от переоценки финансовых активов, отражаемых по справедливой стоимости через прибыль или убыток</t>
  </si>
  <si>
    <t>Консолидированный промежуточный сокращенный отчет о финансовом положении</t>
  </si>
  <si>
    <t>Консолидированный промежуточный сокращенный отчет о прибылях или убытках и прочем совокупном доходе</t>
  </si>
  <si>
    <t>Консолидированный промежуточный сокращенный отчет об изменениях в капитале</t>
  </si>
  <si>
    <t>Консолидированный промежуточный сокращенный отчет о движении денежных средств</t>
  </si>
  <si>
    <t xml:space="preserve">За 9 месяцев, закончившихся 30 сентябрем 2021 года </t>
  </si>
  <si>
    <t xml:space="preserve">За 9 месяцев, закончившихся 30 сентябрем 2020 года </t>
  </si>
  <si>
    <t xml:space="preserve">Итого совокупный доход за 9 месяцев закончившихся 30 сентября 2021 года </t>
  </si>
  <si>
    <t>Итого совокупный доход за 9 месяцев закончившихся 30 сентября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</si>
</sst>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??_);_(@_)"/>
    <numFmt numFmtId="165" formatCode="_-* #,##0.00\ _₽_-;\-* #,##0.00\ _₽_-;_-* &quot;-&quot;??\ _₽_-;_-@_-"/>
    <numFmt numFmtId="166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Arial"/>
      <family val="2"/>
      <charset val="1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i/>
      <sz val="11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21" fillId="0" borderId="0"/>
    <xf numFmtId="0" fontId="3" fillId="0" borderId="0"/>
    <xf numFmtId="0" fontId="21" fillId="0" borderId="0"/>
    <xf numFmtId="166" fontId="21" fillId="0" borderId="0" applyFont="0" applyFill="0" applyBorder="0" applyAlignment="0" applyProtection="0"/>
  </cellStyleXfs>
  <cellXfs count="139">
    <xf numFmtId="0" fontId="0" fillId="0" borderId="0" xfId="0"/>
    <xf numFmtId="0" fontId="5" fillId="0" borderId="0" xfId="0" applyFont="1" applyAlignment="1">
      <alignment vertical="center"/>
    </xf>
    <xf numFmtId="0" fontId="4" fillId="0" borderId="0" xfId="2" applyFont="1" applyAlignment="1">
      <alignment vertical="center" wrapText="1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center" vertical="center"/>
    </xf>
    <xf numFmtId="164" fontId="5" fillId="0" borderId="0" xfId="3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4" fillId="0" borderId="2" xfId="2" applyFont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3" fillId="0" borderId="3" xfId="2" applyFont="1" applyBorder="1" applyAlignment="1">
      <alignment vertical="center" wrapText="1"/>
    </xf>
    <xf numFmtId="0" fontId="5" fillId="0" borderId="0" xfId="2" applyFont="1" applyAlignment="1">
      <alignment vertical="center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4" fillId="0" borderId="5" xfId="2" applyFont="1" applyBorder="1" applyAlignment="1">
      <alignment vertical="center" wrapText="1"/>
    </xf>
    <xf numFmtId="0" fontId="4" fillId="0" borderId="5" xfId="2" applyFont="1" applyBorder="1" applyAlignment="1">
      <alignment horizontal="center" vertical="center"/>
    </xf>
    <xf numFmtId="164" fontId="4" fillId="0" borderId="5" xfId="5" applyNumberFormat="1" applyFont="1" applyFill="1" applyBorder="1" applyAlignment="1">
      <alignment horizontal="center" vertical="center"/>
    </xf>
    <xf numFmtId="164" fontId="4" fillId="0" borderId="0" xfId="5" applyNumberFormat="1" applyFont="1" applyFill="1" applyAlignment="1">
      <alignment vertical="center"/>
    </xf>
    <xf numFmtId="0" fontId="3" fillId="0" borderId="3" xfId="2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6" fillId="0" borderId="0" xfId="2" applyFont="1" applyAlignment="1">
      <alignment vertical="center" wrapText="1"/>
    </xf>
    <xf numFmtId="164" fontId="4" fillId="0" borderId="0" xfId="5" applyNumberFormat="1" applyFont="1" applyFill="1" applyAlignment="1">
      <alignment horizontal="left" vertical="center"/>
    </xf>
    <xf numFmtId="0" fontId="3" fillId="0" borderId="3" xfId="2" applyFont="1" applyBorder="1" applyAlignment="1">
      <alignment vertical="center"/>
    </xf>
    <xf numFmtId="164" fontId="4" fillId="0" borderId="3" xfId="3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4" fillId="0" borderId="3" xfId="2" applyFont="1" applyBorder="1" applyAlignment="1">
      <alignment vertical="center" wrapText="1"/>
    </xf>
    <xf numFmtId="164" fontId="4" fillId="0" borderId="3" xfId="5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4" fillId="0" borderId="5" xfId="1" applyNumberFormat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4" fontId="9" fillId="0" borderId="0" xfId="1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164" fontId="8" fillId="0" borderId="0" xfId="1" applyNumberFormat="1" applyFont="1" applyFill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5" fillId="0" borderId="0" xfId="1" applyNumberFormat="1" applyFont="1" applyAlignment="1">
      <alignment horizontal="right" vertical="center"/>
    </xf>
    <xf numFmtId="0" fontId="3" fillId="0" borderId="0" xfId="6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164" fontId="3" fillId="0" borderId="8" xfId="1" applyNumberFormat="1" applyFont="1" applyBorder="1" applyAlignment="1">
      <alignment vertical="center"/>
    </xf>
    <xf numFmtId="164" fontId="4" fillId="0" borderId="0" xfId="1" applyNumberFormat="1" applyFont="1" applyFill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164" fontId="4" fillId="0" borderId="9" xfId="1" applyNumberFormat="1" applyFont="1" applyBorder="1" applyAlignment="1">
      <alignment vertical="center"/>
    </xf>
    <xf numFmtId="0" fontId="15" fillId="0" borderId="0" xfId="0" applyFont="1" applyAlignment="1">
      <alignment horizontal="right" vertical="center" wrapText="1"/>
    </xf>
    <xf numFmtId="164" fontId="13" fillId="0" borderId="0" xfId="0" applyNumberFormat="1" applyFont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164" fontId="4" fillId="0" borderId="9" xfId="1" applyNumberFormat="1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164" fontId="11" fillId="0" borderId="8" xfId="0" applyNumberFormat="1" applyFont="1" applyBorder="1" applyAlignment="1">
      <alignment horizontal="right" vertical="center"/>
    </xf>
    <xf numFmtId="164" fontId="4" fillId="0" borderId="8" xfId="1" applyNumberFormat="1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2" applyFont="1" applyAlignment="1">
      <alignment horizontal="right" vertical="center" wrapText="1"/>
    </xf>
    <xf numFmtId="164" fontId="8" fillId="0" borderId="0" xfId="1" applyNumberFormat="1" applyFont="1" applyAlignment="1">
      <alignment vertical="center"/>
    </xf>
    <xf numFmtId="164" fontId="8" fillId="0" borderId="3" xfId="1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164" fontId="19" fillId="0" borderId="0" xfId="1" applyNumberFormat="1" applyFont="1" applyAlignment="1">
      <alignment vertical="center"/>
    </xf>
    <xf numFmtId="164" fontId="19" fillId="0" borderId="3" xfId="1" applyNumberFormat="1" applyFont="1" applyBorder="1" applyAlignment="1">
      <alignment vertical="center"/>
    </xf>
    <xf numFmtId="0" fontId="20" fillId="0" borderId="0" xfId="0" applyFont="1"/>
    <xf numFmtId="164" fontId="19" fillId="0" borderId="0" xfId="1" applyNumberFormat="1" applyFont="1" applyBorder="1" applyAlignment="1">
      <alignment vertical="center"/>
    </xf>
    <xf numFmtId="164" fontId="5" fillId="0" borderId="0" xfId="1" applyNumberFormat="1" applyFont="1" applyFill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0" fillId="0" borderId="0" xfId="0"/>
    <xf numFmtId="0" fontId="4" fillId="3" borderId="4" xfId="0" applyFont="1" applyFill="1" applyBorder="1" applyAlignment="1">
      <alignment vertical="center" wrapText="1"/>
    </xf>
    <xf numFmtId="164" fontId="4" fillId="3" borderId="4" xfId="1" applyNumberFormat="1" applyFont="1" applyFill="1" applyBorder="1" applyAlignment="1">
      <alignment vertical="center"/>
    </xf>
    <xf numFmtId="0" fontId="6" fillId="0" borderId="2" xfId="2" applyFont="1" applyBorder="1" applyAlignment="1">
      <alignment vertical="center" wrapText="1"/>
    </xf>
    <xf numFmtId="0" fontId="6" fillId="0" borderId="2" xfId="2" applyFont="1" applyBorder="1" applyAlignment="1">
      <alignment horizontal="center" vertical="center"/>
    </xf>
    <xf numFmtId="164" fontId="19" fillId="0" borderId="2" xfId="5" applyNumberFormat="1" applyFont="1" applyFill="1" applyBorder="1" applyAlignment="1">
      <alignment horizontal="center" vertical="center"/>
    </xf>
    <xf numFmtId="0" fontId="19" fillId="0" borderId="4" xfId="2" applyFont="1" applyBorder="1" applyAlignment="1">
      <alignment vertical="center" wrapText="1"/>
    </xf>
    <xf numFmtId="0" fontId="19" fillId="0" borderId="4" xfId="2" applyFont="1" applyBorder="1" applyAlignment="1">
      <alignment horizontal="center" vertical="center"/>
    </xf>
    <xf numFmtId="164" fontId="19" fillId="0" borderId="4" xfId="2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3" fillId="3" borderId="1" xfId="2" applyFont="1" applyFill="1" applyBorder="1" applyAlignment="1">
      <alignment vertical="center" wrapText="1"/>
    </xf>
    <xf numFmtId="0" fontId="3" fillId="3" borderId="1" xfId="2" applyFont="1" applyFill="1" applyBorder="1" applyAlignment="1">
      <alignment horizontal="center" vertical="center"/>
    </xf>
    <xf numFmtId="14" fontId="4" fillId="3" borderId="1" xfId="2" applyNumberFormat="1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vertical="center" wrapText="1"/>
    </xf>
    <xf numFmtId="0" fontId="4" fillId="3" borderId="2" xfId="2" applyFont="1" applyFill="1" applyBorder="1" applyAlignment="1">
      <alignment horizontal="right" vertical="center"/>
    </xf>
    <xf numFmtId="164" fontId="4" fillId="3" borderId="2" xfId="2" applyNumberFormat="1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4" fontId="4" fillId="3" borderId="2" xfId="5" applyNumberFormat="1" applyFont="1" applyFill="1" applyBorder="1" applyAlignment="1">
      <alignment horizontal="center" vertical="center"/>
    </xf>
    <xf numFmtId="0" fontId="4" fillId="3" borderId="4" xfId="2" applyFont="1" applyFill="1" applyBorder="1" applyAlignment="1">
      <alignment vertical="center" wrapText="1"/>
    </xf>
    <xf numFmtId="0" fontId="4" fillId="3" borderId="4" xfId="2" applyFont="1" applyFill="1" applyBorder="1" applyAlignment="1">
      <alignment horizontal="center" vertical="center"/>
    </xf>
    <xf numFmtId="164" fontId="4" fillId="3" borderId="4" xfId="2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 wrapText="1"/>
    </xf>
    <xf numFmtId="164" fontId="4" fillId="3" borderId="2" xfId="5" applyNumberFormat="1" applyFont="1" applyFill="1" applyBorder="1" applyAlignment="1">
      <alignment vertical="center"/>
    </xf>
    <xf numFmtId="164" fontId="4" fillId="3" borderId="4" xfId="5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4" borderId="0" xfId="0" applyFill="1"/>
    <xf numFmtId="0" fontId="0" fillId="0" borderId="0" xfId="0" applyFill="1"/>
    <xf numFmtId="3" fontId="0" fillId="0" borderId="0" xfId="0" applyNumberFormat="1"/>
    <xf numFmtId="0" fontId="3" fillId="0" borderId="0" xfId="2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4" fontId="4" fillId="0" borderId="3" xfId="1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4" fontId="4" fillId="0" borderId="5" xfId="1" applyNumberFormat="1" applyFont="1" applyFill="1" applyBorder="1" applyAlignment="1">
      <alignment vertical="center"/>
    </xf>
    <xf numFmtId="0" fontId="23" fillId="0" borderId="0" xfId="0" applyFont="1"/>
    <xf numFmtId="0" fontId="24" fillId="0" borderId="0" xfId="0" applyFont="1"/>
    <xf numFmtId="165" fontId="0" fillId="0" borderId="0" xfId="0" applyNumberFormat="1"/>
    <xf numFmtId="164" fontId="11" fillId="0" borderId="11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164" fontId="23" fillId="0" borderId="0" xfId="0" applyNumberFormat="1" applyFont="1"/>
    <xf numFmtId="164" fontId="3" fillId="0" borderId="0" xfId="1" applyNumberFormat="1" applyFont="1" applyFill="1" applyAlignment="1">
      <alignment vertical="center"/>
    </xf>
    <xf numFmtId="164" fontId="25" fillId="0" borderId="0" xfId="2" applyNumberFormat="1" applyFont="1" applyAlignment="1">
      <alignment vertical="center"/>
    </xf>
    <xf numFmtId="0" fontId="25" fillId="0" borderId="0" xfId="2" applyFont="1" applyAlignment="1">
      <alignment vertical="center"/>
    </xf>
    <xf numFmtId="164" fontId="26" fillId="0" borderId="0" xfId="2" applyNumberFormat="1" applyFont="1" applyAlignment="1">
      <alignment vertical="center"/>
    </xf>
    <xf numFmtId="0" fontId="26" fillId="0" borderId="0" xfId="2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</cellXfs>
  <cellStyles count="12">
    <cellStyle name="Comma 2" xfId="5" xr:uid="{8C6D0956-7C9E-4F59-B8DE-2D1EA8C2DB19}"/>
    <cellStyle name="Normal 2" xfId="6" xr:uid="{27920F35-078B-48CA-B245-A89E0BAE37EB}"/>
    <cellStyle name="Обычный" xfId="0" builtinId="0"/>
    <cellStyle name="Обычный 2" xfId="9" xr:uid="{7A956AE1-49C1-4C6F-8F93-59F9622C5EB7}"/>
    <cellStyle name="Обычный 2 2" xfId="10" xr:uid="{94E19FC4-6C1F-4590-A094-D605D22BBE2F}"/>
    <cellStyle name="Обычный 3" xfId="8" xr:uid="{5D9026D8-06F9-427D-A5BE-1F06FF7496A4}"/>
    <cellStyle name="Обычный 33" xfId="2" xr:uid="{4C27663D-131D-44D1-92E4-ACF39B15BB97}"/>
    <cellStyle name="Процентный 6" xfId="4" xr:uid="{7AB394C9-86DB-403C-BD0A-DC97ABD8102B}"/>
    <cellStyle name="Финансовый" xfId="1" builtinId="3"/>
    <cellStyle name="Финансовый 18" xfId="3" xr:uid="{3FB3EE1B-D81E-4336-9B4C-56B9CAABD65E}"/>
    <cellStyle name="Финансовый 2" xfId="11" xr:uid="{0066910D-AE85-4185-9A76-6467D8F9018D}"/>
    <cellStyle name="Финансовый 3" xfId="7" xr:uid="{8FD7139F-C538-4A56-844F-8FDB03C295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tkacheva/Desktop/&#1040;&#1059;&#1044;&#1048;&#1058;%202021/&#1060;1%20&#1048;%20&#1060;2%2001072021%20&#1076;&#1083;&#1103;%20AM%20BEST%20&#1050;&#1086;&#1084;&#1084;&#1077;&#1089;&#1082;-&#1054;&#1084;i&#1088;%20&#1080;%20&#1057;&#1050;L%20(&#1082;&#1086;&#1085;&#1089;&#1086;&#1083;)%20&#1080;%20KASE%20(&#1058;&#1082;&#1072;&#1095;&#1077;&#1074;&#1072;%20&#1053;.26.08.2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98/Desktop/&#1046;&#1072;&#1085;&#1085;&#1072;/&#1050;&#1086;&#1084;&#1084;&#1077;&#1089;&#1082;-&#1054;&#1084;&#1080;&#1088;/&#1060;&#1056;&#1057;&#1055;/3%20&#1082;&#1074;&#1072;&#1088;&#1090;&#1072;&#1083;%202021/&#1084;&#1086;&#1080;%20&#1086;&#1090;&#1095;&#1077;&#1090;&#1099;%20(&#1087;&#1086;&#1076;&#1075;&#1086;&#1090;&#1086;&#1074;&#1082;&#1072;%20&#1085;&#1072;%20011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-ББ"/>
      <sheetName val="Ф2-ОПУ"/>
      <sheetName val="Ф3-ОДДС"/>
      <sheetName val="Ф4-ОСК"/>
      <sheetName val="Ф1 и Ф2 01072021"/>
      <sheetName val="Лист5"/>
      <sheetName val="ББконс. 01072021"/>
      <sheetName val="ОПУконс. 01072021"/>
      <sheetName val="ББ КО"/>
      <sheetName val="ОПУ КО"/>
      <sheetName val="ББ СКL"/>
      <sheetName val="ОПУ СКL"/>
      <sheetName val="ан.сч.CKL"/>
      <sheetName val="пок.и прод.ЦБ CKL"/>
      <sheetName val="ан.сч.КО"/>
      <sheetName val="Покупка ЦБ КО"/>
      <sheetName val="Продажа ЦБ КО"/>
    </sheetNames>
    <sheetDataSet>
      <sheetData sheetId="0"/>
      <sheetData sheetId="1"/>
      <sheetData sheetId="2"/>
      <sheetData sheetId="3"/>
      <sheetData sheetId="4">
        <row r="3">
          <cell r="C3">
            <v>2877022</v>
          </cell>
          <cell r="D3">
            <v>3893931</v>
          </cell>
        </row>
        <row r="4">
          <cell r="C4">
            <v>0</v>
          </cell>
          <cell r="D4">
            <v>250049</v>
          </cell>
        </row>
        <row r="5">
          <cell r="D5">
            <v>15107133</v>
          </cell>
        </row>
        <row r="6">
          <cell r="C6">
            <v>12319</v>
          </cell>
          <cell r="D6">
            <v>43014</v>
          </cell>
        </row>
        <row r="7">
          <cell r="D7">
            <v>407562</v>
          </cell>
        </row>
        <row r="8">
          <cell r="D8">
            <v>237804</v>
          </cell>
        </row>
        <row r="9">
          <cell r="D9">
            <v>3974751</v>
          </cell>
        </row>
        <row r="10">
          <cell r="D10">
            <v>172568</v>
          </cell>
        </row>
        <row r="11">
          <cell r="D11">
            <v>887230</v>
          </cell>
        </row>
        <row r="12">
          <cell r="D12">
            <v>175086</v>
          </cell>
        </row>
        <row r="13">
          <cell r="D13">
            <v>11620</v>
          </cell>
        </row>
        <row r="14">
          <cell r="D14">
            <v>1161376</v>
          </cell>
        </row>
        <row r="15">
          <cell r="C15">
            <v>0</v>
          </cell>
          <cell r="D15">
            <v>0</v>
          </cell>
        </row>
        <row r="16">
          <cell r="D16">
            <v>148765</v>
          </cell>
        </row>
        <row r="20">
          <cell r="D20">
            <v>615529</v>
          </cell>
        </row>
        <row r="21">
          <cell r="D21">
            <v>5418562</v>
          </cell>
        </row>
        <row r="22">
          <cell r="D22">
            <v>7678286</v>
          </cell>
        </row>
        <row r="23">
          <cell r="D23">
            <v>388392</v>
          </cell>
        </row>
        <row r="24">
          <cell r="D24">
            <v>23764</v>
          </cell>
        </row>
        <row r="25">
          <cell r="D25">
            <v>24452</v>
          </cell>
        </row>
        <row r="26">
          <cell r="D26">
            <v>135850</v>
          </cell>
        </row>
        <row r="27">
          <cell r="D27">
            <v>330570</v>
          </cell>
        </row>
        <row r="30">
          <cell r="C30">
            <v>300000</v>
          </cell>
          <cell r="D30">
            <v>300000</v>
          </cell>
        </row>
        <row r="31">
          <cell r="D31">
            <v>624663</v>
          </cell>
        </row>
        <row r="32">
          <cell r="C32">
            <v>0</v>
          </cell>
          <cell r="D32">
            <v>-430</v>
          </cell>
        </row>
        <row r="33">
          <cell r="D33">
            <v>8426</v>
          </cell>
        </row>
        <row r="34">
          <cell r="C34">
            <v>15000</v>
          </cell>
          <cell r="D34">
            <v>15000</v>
          </cell>
        </row>
        <row r="35">
          <cell r="D35">
            <v>10907825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конс."/>
      <sheetName val="8"/>
      <sheetName val="9 КО-ко"/>
      <sheetName val="11 КО-ко"/>
      <sheetName val="12 КО-ко"/>
      <sheetName val="ББ КО-ко"/>
      <sheetName val="ОПУ КО-ко"/>
      <sheetName val="КО ан.сч."/>
      <sheetName val="CKL ан.сч."/>
      <sheetName val="Лист4"/>
      <sheetName val="аренда с Афф.лиц."/>
      <sheetName val="ОСД КО-ко"/>
      <sheetName val="ОДДС КО-ко"/>
      <sheetName val="9 КО-нко"/>
      <sheetName val="ББ КО-нко"/>
      <sheetName val="ОПУ КО-нко"/>
      <sheetName val="ОСД КО-нко"/>
      <sheetName val="ОДДС КО-нко"/>
      <sheetName val="расшифр.движ.ДДС КО"/>
      <sheetName val="расшифровка КО"/>
      <sheetName val="свод"/>
      <sheetName val="расш.по 1610.02"/>
      <sheetName val="ББ CKL-нко"/>
      <sheetName val="ОПУ CKL-нко"/>
      <sheetName val="ОСД CKL-нко"/>
      <sheetName val="ОДДС CKL-нко"/>
      <sheetName val="расшифр.движ.ДДС CKL"/>
      <sheetName val="ан.счета"/>
      <sheetName val="расшифровка CKL"/>
      <sheetName val="Лист1"/>
      <sheetName val="Лист5"/>
      <sheetName val="Лист6"/>
      <sheetName val="Лист7"/>
    </sheetNames>
    <sheetDataSet>
      <sheetData sheetId="0"/>
      <sheetData sheetId="1"/>
      <sheetData sheetId="2"/>
      <sheetData sheetId="3"/>
      <sheetData sheetId="4"/>
      <sheetData sheetId="5">
        <row r="17">
          <cell r="C17">
            <v>759880</v>
          </cell>
          <cell r="D17">
            <v>3318446</v>
          </cell>
        </row>
        <row r="20">
          <cell r="C20">
            <v>282313</v>
          </cell>
        </row>
        <row r="21">
          <cell r="C21">
            <v>68222</v>
          </cell>
        </row>
        <row r="24">
          <cell r="C24">
            <v>3075949</v>
          </cell>
        </row>
        <row r="25">
          <cell r="C25">
            <v>532545</v>
          </cell>
        </row>
        <row r="26">
          <cell r="C26">
            <v>36497</v>
          </cell>
        </row>
        <row r="27">
          <cell r="C27">
            <v>87009</v>
          </cell>
        </row>
        <row r="28">
          <cell r="C28">
            <v>279812</v>
          </cell>
        </row>
        <row r="30">
          <cell r="C30">
            <v>182397</v>
          </cell>
        </row>
        <row r="31">
          <cell r="C31">
            <v>203376</v>
          </cell>
        </row>
        <row r="35">
          <cell r="C35">
            <v>74096</v>
          </cell>
        </row>
        <row r="36">
          <cell r="C36">
            <v>775700</v>
          </cell>
        </row>
        <row r="37">
          <cell r="C37">
            <v>57006</v>
          </cell>
        </row>
        <row r="38">
          <cell r="C38">
            <v>7679</v>
          </cell>
        </row>
        <row r="40">
          <cell r="C40">
            <v>157130</v>
          </cell>
        </row>
        <row r="44">
          <cell r="C44">
            <v>6831932</v>
          </cell>
        </row>
        <row r="45">
          <cell r="C45">
            <v>24300</v>
          </cell>
        </row>
        <row r="46">
          <cell r="C46">
            <v>297264</v>
          </cell>
        </row>
        <row r="47">
          <cell r="C47">
            <v>717147</v>
          </cell>
        </row>
        <row r="48">
          <cell r="C48">
            <v>6359679</v>
          </cell>
        </row>
        <row r="50">
          <cell r="C50">
            <v>114521</v>
          </cell>
        </row>
        <row r="51">
          <cell r="C51">
            <v>342099</v>
          </cell>
        </row>
        <row r="53">
          <cell r="C53">
            <v>117854</v>
          </cell>
        </row>
        <row r="54">
          <cell r="C54">
            <v>236408</v>
          </cell>
        </row>
        <row r="55">
          <cell r="C55">
            <v>170015</v>
          </cell>
          <cell r="D55">
            <v>147267</v>
          </cell>
        </row>
        <row r="56">
          <cell r="C56">
            <v>121010</v>
          </cell>
        </row>
        <row r="57">
          <cell r="C57">
            <v>4022498</v>
          </cell>
          <cell r="D57">
            <v>388393</v>
          </cell>
        </row>
        <row r="60">
          <cell r="C60">
            <v>5645</v>
          </cell>
        </row>
        <row r="61">
          <cell r="C61">
            <v>83962</v>
          </cell>
        </row>
        <row r="62">
          <cell r="C62">
            <v>23764</v>
          </cell>
        </row>
        <row r="63">
          <cell r="C63">
            <v>12441</v>
          </cell>
        </row>
        <row r="71">
          <cell r="C71">
            <v>149353</v>
          </cell>
        </row>
        <row r="73">
          <cell r="C73">
            <v>608182</v>
          </cell>
        </row>
        <row r="74">
          <cell r="C74">
            <v>12500256.214260001</v>
          </cell>
        </row>
        <row r="82">
          <cell r="F82">
            <v>-5165</v>
          </cell>
        </row>
      </sheetData>
      <sheetData sheetId="6">
        <row r="13">
          <cell r="D13">
            <v>10976816</v>
          </cell>
          <cell r="F13">
            <v>8411826</v>
          </cell>
        </row>
        <row r="14">
          <cell r="D14">
            <v>11146</v>
          </cell>
          <cell r="F14">
            <v>11212</v>
          </cell>
        </row>
        <row r="17">
          <cell r="F17">
            <v>690737</v>
          </cell>
        </row>
        <row r="18">
          <cell r="F18">
            <v>139674</v>
          </cell>
        </row>
        <row r="20">
          <cell r="D20">
            <v>69774</v>
          </cell>
          <cell r="F20">
            <v>55327</v>
          </cell>
        </row>
        <row r="21">
          <cell r="D21">
            <v>5109</v>
          </cell>
          <cell r="F21">
            <v>1937</v>
          </cell>
        </row>
        <row r="22">
          <cell r="D22">
            <v>3544120</v>
          </cell>
          <cell r="F22">
            <v>1161606</v>
          </cell>
        </row>
        <row r="30">
          <cell r="D30">
            <v>-34796</v>
          </cell>
        </row>
        <row r="35">
          <cell r="D35">
            <v>1495976</v>
          </cell>
        </row>
        <row r="37">
          <cell r="D37">
            <v>84881</v>
          </cell>
          <cell r="F37">
            <v>624596</v>
          </cell>
        </row>
        <row r="43">
          <cell r="D43">
            <v>-1486.78574</v>
          </cell>
          <cell r="F43">
            <v>7397</v>
          </cell>
        </row>
        <row r="44">
          <cell r="D44">
            <v>7119</v>
          </cell>
          <cell r="F44">
            <v>22414</v>
          </cell>
        </row>
        <row r="48">
          <cell r="D48">
            <v>3434892</v>
          </cell>
          <cell r="F48">
            <v>2872133</v>
          </cell>
        </row>
        <row r="49">
          <cell r="D49">
            <v>3148</v>
          </cell>
          <cell r="F49">
            <v>80</v>
          </cell>
        </row>
        <row r="50">
          <cell r="D50">
            <v>115735</v>
          </cell>
          <cell r="F50">
            <v>79380</v>
          </cell>
        </row>
        <row r="51">
          <cell r="D51">
            <v>142309</v>
          </cell>
          <cell r="F51">
            <v>54587</v>
          </cell>
        </row>
        <row r="53">
          <cell r="D53">
            <v>90151</v>
          </cell>
          <cell r="F53">
            <v>35458</v>
          </cell>
        </row>
        <row r="54">
          <cell r="D54">
            <v>24300</v>
          </cell>
          <cell r="F54">
            <v>0</v>
          </cell>
        </row>
        <row r="55">
          <cell r="D55">
            <v>0</v>
          </cell>
          <cell r="F55">
            <v>0</v>
          </cell>
        </row>
        <row r="56">
          <cell r="D56">
            <v>288870</v>
          </cell>
          <cell r="F56">
            <v>8523</v>
          </cell>
        </row>
        <row r="57">
          <cell r="D57">
            <v>0</v>
          </cell>
          <cell r="F57">
            <v>0</v>
          </cell>
        </row>
        <row r="58">
          <cell r="D58">
            <v>34349</v>
          </cell>
          <cell r="F58">
            <v>-157496</v>
          </cell>
        </row>
        <row r="59">
          <cell r="D59">
            <v>18262</v>
          </cell>
          <cell r="F59">
            <v>-23368</v>
          </cell>
        </row>
        <row r="60">
          <cell r="D60">
            <v>-627415</v>
          </cell>
          <cell r="F60">
            <v>3528414</v>
          </cell>
        </row>
        <row r="61">
          <cell r="D61">
            <v>-848842</v>
          </cell>
          <cell r="F61">
            <v>3694514</v>
          </cell>
        </row>
        <row r="62">
          <cell r="D62">
            <v>2906192</v>
          </cell>
          <cell r="F62">
            <v>1270894</v>
          </cell>
        </row>
        <row r="63">
          <cell r="D63">
            <v>840866</v>
          </cell>
          <cell r="F63">
            <v>752406</v>
          </cell>
        </row>
        <row r="66">
          <cell r="D66">
            <v>151936</v>
          </cell>
          <cell r="F66">
            <v>227820</v>
          </cell>
        </row>
        <row r="67">
          <cell r="D67">
            <v>9963</v>
          </cell>
          <cell r="F67">
            <v>5913</v>
          </cell>
        </row>
        <row r="68">
          <cell r="D68">
            <v>14665</v>
          </cell>
          <cell r="F68">
            <v>149433</v>
          </cell>
        </row>
        <row r="69">
          <cell r="D69">
            <v>11080</v>
          </cell>
          <cell r="F69">
            <v>143833</v>
          </cell>
        </row>
        <row r="70">
          <cell r="D70">
            <v>3585</v>
          </cell>
        </row>
        <row r="71">
          <cell r="D71">
            <v>3050296</v>
          </cell>
          <cell r="F71">
            <v>2023776</v>
          </cell>
        </row>
        <row r="73">
          <cell r="D73">
            <v>2196431</v>
          </cell>
          <cell r="F73">
            <v>1384571</v>
          </cell>
        </row>
        <row r="74">
          <cell r="D74">
            <v>256953</v>
          </cell>
          <cell r="F74">
            <v>152627</v>
          </cell>
        </row>
        <row r="79">
          <cell r="D79">
            <v>74217</v>
          </cell>
          <cell r="F79">
            <v>69537</v>
          </cell>
        </row>
        <row r="80">
          <cell r="D80">
            <v>11945</v>
          </cell>
          <cell r="F80">
            <v>48258</v>
          </cell>
        </row>
        <row r="87">
          <cell r="D87">
            <v>1077</v>
          </cell>
          <cell r="F87">
            <v>-37163</v>
          </cell>
        </row>
      </sheetData>
      <sheetData sheetId="7"/>
      <sheetData sheetId="8"/>
      <sheetData sheetId="9"/>
      <sheetData sheetId="10"/>
      <sheetData sheetId="11"/>
      <sheetData sheetId="12">
        <row r="49">
          <cell r="C49">
            <v>-25205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1428E-62C6-4868-9617-3BE44BCA269F}">
  <dimension ref="A1:I332"/>
  <sheetViews>
    <sheetView workbookViewId="0">
      <selection activeCell="J10" sqref="J10"/>
    </sheetView>
  </sheetViews>
  <sheetFormatPr defaultRowHeight="15" x14ac:dyDescent="0.25"/>
  <cols>
    <col min="1" max="1" width="54.85546875" customWidth="1"/>
    <col min="3" max="4" width="15.28515625" customWidth="1"/>
    <col min="6" max="6" width="9.85546875" bestFit="1" customWidth="1"/>
  </cols>
  <sheetData>
    <row r="1" spans="1:9" x14ac:dyDescent="0.25">
      <c r="A1" s="77" t="s">
        <v>122</v>
      </c>
      <c r="B1" s="88"/>
      <c r="C1" s="88"/>
      <c r="D1" s="88"/>
    </row>
    <row r="2" spans="1:9" x14ac:dyDescent="0.25">
      <c r="A2" s="33"/>
      <c r="B2" s="88"/>
      <c r="C2" s="88"/>
      <c r="D2" s="88"/>
    </row>
    <row r="3" spans="1:9" ht="15.75" x14ac:dyDescent="0.25">
      <c r="A3" s="136" t="s">
        <v>142</v>
      </c>
      <c r="B3" s="136"/>
      <c r="C3" s="136"/>
      <c r="D3" s="136"/>
    </row>
    <row r="4" spans="1:9" ht="15.75" x14ac:dyDescent="0.25">
      <c r="A4" s="136" t="s">
        <v>135</v>
      </c>
      <c r="B4" s="136"/>
      <c r="C4" s="136"/>
      <c r="D4" s="136"/>
    </row>
    <row r="5" spans="1:9" ht="15.75" thickBot="1" x14ac:dyDescent="0.3">
      <c r="A5" s="88"/>
      <c r="B5" s="88"/>
      <c r="C5" s="88"/>
      <c r="D5" s="78" t="s">
        <v>123</v>
      </c>
    </row>
    <row r="6" spans="1:9" ht="26.25" thickTop="1" x14ac:dyDescent="0.25">
      <c r="A6" s="100" t="s">
        <v>0</v>
      </c>
      <c r="B6" s="101" t="s">
        <v>1</v>
      </c>
      <c r="C6" s="102" t="s">
        <v>136</v>
      </c>
      <c r="D6" s="102" t="s">
        <v>134</v>
      </c>
      <c r="E6" s="1"/>
      <c r="F6" s="1"/>
      <c r="G6" s="1"/>
      <c r="H6" s="1"/>
      <c r="I6" s="1"/>
    </row>
    <row r="7" spans="1:9" x14ac:dyDescent="0.25">
      <c r="A7" s="2" t="s">
        <v>2</v>
      </c>
      <c r="B7" s="98"/>
      <c r="C7" s="4"/>
      <c r="D7" s="4"/>
      <c r="E7" s="1"/>
      <c r="F7" s="1"/>
      <c r="G7" s="1"/>
      <c r="H7" s="1"/>
      <c r="I7" s="1"/>
    </row>
    <row r="8" spans="1:9" x14ac:dyDescent="0.25">
      <c r="A8" s="6" t="s">
        <v>3</v>
      </c>
      <c r="B8" s="98">
        <v>5</v>
      </c>
      <c r="C8" s="8">
        <v>1132938</v>
      </c>
      <c r="D8" s="8">
        <f>'[1]Ф1 и Ф2 01072021'!D3</f>
        <v>3893931</v>
      </c>
      <c r="E8" s="1"/>
      <c r="F8" s="9"/>
      <c r="G8" s="1"/>
      <c r="H8" s="1"/>
      <c r="I8" s="1"/>
    </row>
    <row r="9" spans="1:9" x14ac:dyDescent="0.25">
      <c r="A9" s="6" t="s">
        <v>5</v>
      </c>
      <c r="B9" s="98">
        <v>6</v>
      </c>
      <c r="C9" s="8">
        <f>'[1]Ф1 и Ф2 01072021'!C4</f>
        <v>0</v>
      </c>
      <c r="D9" s="8">
        <f>'[1]Ф1 и Ф2 01072021'!D4</f>
        <v>250049</v>
      </c>
      <c r="E9" s="1"/>
      <c r="F9" s="9"/>
      <c r="G9" s="1"/>
      <c r="H9" s="1"/>
      <c r="I9" s="1"/>
    </row>
    <row r="10" spans="1:9" ht="25.5" x14ac:dyDescent="0.25">
      <c r="A10" s="6" t="s">
        <v>6</v>
      </c>
      <c r="B10" s="98">
        <v>7</v>
      </c>
      <c r="C10" s="8">
        <v>26088342</v>
      </c>
      <c r="D10" s="8">
        <f>'[1]Ф1 и Ф2 01072021'!D5</f>
        <v>15107133</v>
      </c>
      <c r="E10" s="1"/>
      <c r="F10" s="9"/>
      <c r="G10" s="1"/>
      <c r="H10" s="1"/>
      <c r="I10" s="1"/>
    </row>
    <row r="11" spans="1:9" x14ac:dyDescent="0.25">
      <c r="A11" s="6" t="s">
        <v>7</v>
      </c>
      <c r="B11" s="98">
        <v>8</v>
      </c>
      <c r="C11" s="8">
        <f>'[1]Ф1 и Ф2 01072021'!C6</f>
        <v>12319</v>
      </c>
      <c r="D11" s="8">
        <f>'[1]Ф1 и Ф2 01072021'!D6</f>
        <v>43014</v>
      </c>
      <c r="E11" s="1"/>
      <c r="F11" s="9"/>
      <c r="G11" s="1"/>
      <c r="H11" s="1"/>
      <c r="I11" s="1"/>
    </row>
    <row r="12" spans="1:9" x14ac:dyDescent="0.25">
      <c r="A12" s="6" t="s">
        <v>8</v>
      </c>
      <c r="B12" s="98">
        <v>9</v>
      </c>
      <c r="C12" s="8">
        <f>'[2]ББ КО-ко'!$C$25+'[2]ББ КО-ко'!$C$26+'[2]ББ КО-ко'!$C$27</f>
        <v>656051</v>
      </c>
      <c r="D12" s="8">
        <f>'[1]Ф1 и Ф2 01072021'!D7</f>
        <v>407562</v>
      </c>
      <c r="E12" s="1"/>
      <c r="F12" s="9"/>
      <c r="G12" s="1"/>
      <c r="H12" s="1"/>
      <c r="I12" s="1"/>
    </row>
    <row r="13" spans="1:9" x14ac:dyDescent="0.25">
      <c r="A13" s="6" t="s">
        <v>9</v>
      </c>
      <c r="B13" s="98">
        <v>10</v>
      </c>
      <c r="C13" s="8">
        <f>'[2]ББ КО-ко'!$C$20</f>
        <v>282313</v>
      </c>
      <c r="D13" s="8">
        <f>'[1]Ф1 и Ф2 01072021'!D8</f>
        <v>237804</v>
      </c>
      <c r="E13" s="1"/>
      <c r="F13" s="9"/>
      <c r="G13" s="1"/>
      <c r="H13" s="1"/>
      <c r="I13" s="1"/>
    </row>
    <row r="14" spans="1:9" ht="25.5" x14ac:dyDescent="0.25">
      <c r="A14" s="6" t="s">
        <v>10</v>
      </c>
      <c r="B14" s="98">
        <v>11</v>
      </c>
      <c r="C14" s="8">
        <f>'[2]ББ КО-ко'!$C$24+'[2]ББ КО-ко'!$C$21</f>
        <v>3144171</v>
      </c>
      <c r="D14" s="8">
        <f>'[1]Ф1 и Ф2 01072021'!D9</f>
        <v>3974751</v>
      </c>
      <c r="E14" s="1"/>
      <c r="F14" s="9"/>
      <c r="G14" s="1"/>
      <c r="H14" s="1"/>
      <c r="I14" s="1"/>
    </row>
    <row r="15" spans="1:9" x14ac:dyDescent="0.25">
      <c r="A15" s="5" t="s">
        <v>11</v>
      </c>
      <c r="B15" s="99">
        <v>13</v>
      </c>
      <c r="C15" s="8">
        <f>'[2]ББ КО-ко'!$C$31</f>
        <v>203376</v>
      </c>
      <c r="D15" s="8">
        <f>'[1]Ф1 и Ф2 01072021'!D10</f>
        <v>172568</v>
      </c>
      <c r="E15" s="1"/>
      <c r="F15" s="9"/>
      <c r="G15" s="1"/>
      <c r="H15" s="1"/>
      <c r="I15" s="1"/>
    </row>
    <row r="16" spans="1:9" x14ac:dyDescent="0.25">
      <c r="A16" s="6" t="s">
        <v>12</v>
      </c>
      <c r="B16" s="99">
        <v>12</v>
      </c>
      <c r="C16" s="8">
        <f>'[2]ББ КО-ко'!$C$36+'[2]ББ КО-ко'!$C$37</f>
        <v>832706</v>
      </c>
      <c r="D16" s="8">
        <f>'[1]Ф1 и Ф2 01072021'!D11</f>
        <v>887230</v>
      </c>
      <c r="E16" s="1"/>
      <c r="F16" s="9"/>
      <c r="G16" s="1"/>
      <c r="H16" s="1"/>
      <c r="I16" s="1"/>
    </row>
    <row r="17" spans="1:9" x14ac:dyDescent="0.25">
      <c r="A17" s="6" t="s">
        <v>13</v>
      </c>
      <c r="B17" s="99">
        <v>12</v>
      </c>
      <c r="C17" s="8">
        <f>'[2]ББ КО-ко'!$C$40</f>
        <v>157130</v>
      </c>
      <c r="D17" s="8">
        <f>'[1]Ф1 и Ф2 01072021'!D12</f>
        <v>175086</v>
      </c>
      <c r="E17" s="1"/>
      <c r="F17" s="9"/>
      <c r="G17" s="1"/>
      <c r="H17" s="1"/>
      <c r="I17" s="1"/>
    </row>
    <row r="18" spans="1:9" x14ac:dyDescent="0.25">
      <c r="A18" s="6" t="s">
        <v>14</v>
      </c>
      <c r="B18" s="99">
        <v>12</v>
      </c>
      <c r="C18" s="8">
        <f>'[2]ББ КО-ко'!$C$38</f>
        <v>7679</v>
      </c>
      <c r="D18" s="8">
        <f>'[1]Ф1 и Ф2 01072021'!D13</f>
        <v>11620</v>
      </c>
      <c r="E18" s="1"/>
      <c r="F18" s="9"/>
      <c r="G18" s="1"/>
      <c r="H18" s="1"/>
      <c r="I18" s="1"/>
    </row>
    <row r="19" spans="1:9" x14ac:dyDescent="0.25">
      <c r="A19" s="6" t="s">
        <v>15</v>
      </c>
      <c r="B19" s="99">
        <v>14</v>
      </c>
      <c r="C19" s="8">
        <f>'[2]ББ КО-ко'!$C$30</f>
        <v>182397</v>
      </c>
      <c r="D19" s="8">
        <f>'[1]Ф1 и Ф2 01072021'!D14</f>
        <v>1161376</v>
      </c>
      <c r="E19" s="1"/>
      <c r="F19" s="9"/>
      <c r="G19" s="1"/>
      <c r="H19" s="1"/>
      <c r="I19" s="1"/>
    </row>
    <row r="20" spans="1:9" x14ac:dyDescent="0.25">
      <c r="A20" s="6" t="s">
        <v>16</v>
      </c>
      <c r="B20" s="99">
        <v>13</v>
      </c>
      <c r="C20" s="8">
        <f>'[1]Ф1 и Ф2 01072021'!C15</f>
        <v>0</v>
      </c>
      <c r="D20" s="8">
        <f>'[1]Ф1 и Ф2 01072021'!D15</f>
        <v>0</v>
      </c>
      <c r="E20" s="1"/>
      <c r="F20" s="9"/>
      <c r="G20" s="1"/>
      <c r="H20" s="1"/>
      <c r="I20" s="1"/>
    </row>
    <row r="21" spans="1:9" x14ac:dyDescent="0.25">
      <c r="A21" s="6" t="s">
        <v>17</v>
      </c>
      <c r="B21" s="98">
        <v>15</v>
      </c>
      <c r="C21" s="8">
        <f>'[2]ББ КО-ко'!$C$35+'[2]ББ КО-ко'!$C$28</f>
        <v>353908</v>
      </c>
      <c r="D21" s="8">
        <f>'[1]Ф1 и Ф2 01072021'!D16</f>
        <v>148765</v>
      </c>
      <c r="E21" s="1"/>
      <c r="F21" s="9"/>
      <c r="G21" s="1"/>
      <c r="H21" s="1"/>
      <c r="I21" s="1"/>
    </row>
    <row r="22" spans="1:9" x14ac:dyDescent="0.25">
      <c r="A22" s="103" t="s">
        <v>18</v>
      </c>
      <c r="B22" s="104"/>
      <c r="C22" s="105">
        <f>SUM(C8:C21)</f>
        <v>33053330</v>
      </c>
      <c r="D22" s="105">
        <f>SUM(D8:D21)</f>
        <v>26470889</v>
      </c>
      <c r="E22" s="1"/>
      <c r="F22" s="1"/>
      <c r="G22" s="1"/>
      <c r="H22" s="1"/>
      <c r="I22" s="1"/>
    </row>
    <row r="23" spans="1:9" x14ac:dyDescent="0.25">
      <c r="A23" s="2" t="s">
        <v>19</v>
      </c>
      <c r="B23" s="98"/>
      <c r="C23" s="11"/>
      <c r="D23" s="11"/>
      <c r="E23" s="1"/>
      <c r="F23" s="1"/>
      <c r="G23" s="1"/>
      <c r="H23" s="1"/>
      <c r="I23" s="1"/>
    </row>
    <row r="24" spans="1:9" x14ac:dyDescent="0.25">
      <c r="A24" s="2" t="s">
        <v>20</v>
      </c>
      <c r="B24" s="98"/>
      <c r="C24" s="11"/>
      <c r="D24" s="11"/>
      <c r="E24" s="1"/>
      <c r="F24" s="1"/>
      <c r="G24" s="1"/>
      <c r="H24" s="1"/>
      <c r="I24" s="1"/>
    </row>
    <row r="25" spans="1:9" x14ac:dyDescent="0.25">
      <c r="A25" s="6" t="s">
        <v>21</v>
      </c>
      <c r="B25" s="98">
        <v>16</v>
      </c>
      <c r="C25" s="8">
        <f>'[2]ББ КО-ко'!$C$50+'[2]ББ КО-ко'!$C$51+'[2]ББ КО-ко'!$C$53</f>
        <v>574474</v>
      </c>
      <c r="D25" s="8">
        <f>'[1]Ф1 и Ф2 01072021'!D20</f>
        <v>615529</v>
      </c>
      <c r="E25" s="1"/>
      <c r="F25" s="9"/>
      <c r="G25" s="1"/>
      <c r="H25" s="1"/>
      <c r="I25" s="1"/>
    </row>
    <row r="26" spans="1:9" x14ac:dyDescent="0.25">
      <c r="A26" s="6" t="s">
        <v>22</v>
      </c>
      <c r="B26" s="98">
        <v>10</v>
      </c>
      <c r="C26" s="8">
        <f>'[2]ББ КО-ко'!$C$44</f>
        <v>6831932</v>
      </c>
      <c r="D26" s="8">
        <f>'[1]Ф1 и Ф2 01072021'!D21</f>
        <v>5418562</v>
      </c>
      <c r="E26" s="1"/>
      <c r="F26" s="9"/>
      <c r="G26" s="1"/>
      <c r="H26" s="1"/>
      <c r="I26" s="1"/>
    </row>
    <row r="27" spans="1:9" ht="25.5" x14ac:dyDescent="0.25">
      <c r="A27" s="6" t="s">
        <v>23</v>
      </c>
      <c r="B27" s="98">
        <v>11</v>
      </c>
      <c r="C27" s="8">
        <f>'[2]ББ КО-ко'!$C$45+'[2]ББ КО-ко'!$C$46+'[2]ББ КО-ко'!$C$47+'[2]ББ КО-ко'!$C$48</f>
        <v>7398390</v>
      </c>
      <c r="D27" s="8">
        <f>'[1]Ф1 и Ф2 01072021'!D22</f>
        <v>7678286</v>
      </c>
      <c r="E27" s="1"/>
      <c r="F27" s="9"/>
      <c r="G27" s="1"/>
      <c r="H27" s="1"/>
      <c r="I27" s="1"/>
    </row>
    <row r="28" spans="1:9" x14ac:dyDescent="0.25">
      <c r="A28" s="5" t="s">
        <v>24</v>
      </c>
      <c r="B28" s="98">
        <v>17</v>
      </c>
      <c r="C28" s="8">
        <f>'[2]ББ КО-ко'!$C$57</f>
        <v>4022498</v>
      </c>
      <c r="D28" s="8">
        <f>'[1]Ф1 и Ф2 01072021'!D23</f>
        <v>388392</v>
      </c>
      <c r="E28" s="1"/>
      <c r="F28" s="9"/>
      <c r="G28" s="1"/>
      <c r="H28" s="1"/>
      <c r="I28" s="1"/>
    </row>
    <row r="29" spans="1:9" x14ac:dyDescent="0.25">
      <c r="A29" s="6" t="s">
        <v>25</v>
      </c>
      <c r="B29" s="98">
        <v>13</v>
      </c>
      <c r="C29" s="8">
        <f>'[2]ББ КО-ко'!$C$62</f>
        <v>23764</v>
      </c>
      <c r="D29" s="8">
        <f>'[1]Ф1 и Ф2 01072021'!D24</f>
        <v>23764</v>
      </c>
      <c r="E29" s="1"/>
      <c r="F29" s="9"/>
      <c r="G29" s="1"/>
      <c r="H29" s="1"/>
      <c r="I29" s="1"/>
    </row>
    <row r="30" spans="1:9" x14ac:dyDescent="0.25">
      <c r="A30" s="6" t="s">
        <v>26</v>
      </c>
      <c r="B30" s="98">
        <v>18</v>
      </c>
      <c r="C30" s="8">
        <f>'[2]ББ КО-ко'!$C$60</f>
        <v>5645</v>
      </c>
      <c r="D30" s="8">
        <f>'[1]Ф1 и Ф2 01072021'!D25</f>
        <v>24452</v>
      </c>
      <c r="E30" s="1"/>
      <c r="F30" s="9"/>
      <c r="G30" s="1"/>
      <c r="H30" s="1"/>
      <c r="I30" s="1"/>
    </row>
    <row r="31" spans="1:9" x14ac:dyDescent="0.25">
      <c r="A31" s="6" t="s">
        <v>27</v>
      </c>
      <c r="B31" s="98"/>
      <c r="C31" s="8">
        <f>'[2]ББ КО-ко'!$C$56</f>
        <v>121010</v>
      </c>
      <c r="D31" s="8">
        <f>'[1]Ф1 и Ф2 01072021'!D26</f>
        <v>135850</v>
      </c>
      <c r="E31" s="1"/>
      <c r="F31" s="9"/>
      <c r="G31" s="1"/>
      <c r="H31" s="1"/>
      <c r="I31" s="1"/>
    </row>
    <row r="32" spans="1:9" x14ac:dyDescent="0.25">
      <c r="A32" s="12" t="s">
        <v>28</v>
      </c>
      <c r="B32" s="98">
        <v>19</v>
      </c>
      <c r="C32" s="8">
        <f>'[2]ББ КО-ко'!$C$63+'[2]ББ КО-ко'!$C$61+'[2]ББ КО-ко'!$C$55+'[2]ББ КО-ко'!$C$54</f>
        <v>502826</v>
      </c>
      <c r="D32" s="8">
        <f>'[1]Ф1 и Ф2 01072021'!D27</f>
        <v>330570</v>
      </c>
      <c r="E32" s="1"/>
      <c r="F32" s="9"/>
      <c r="G32" s="1"/>
      <c r="H32" s="1"/>
      <c r="I32" s="1"/>
    </row>
    <row r="33" spans="1:9" x14ac:dyDescent="0.25">
      <c r="A33" s="103" t="s">
        <v>29</v>
      </c>
      <c r="B33" s="106"/>
      <c r="C33" s="107">
        <f>SUM(C25:C32)</f>
        <v>19480539</v>
      </c>
      <c r="D33" s="107">
        <f>SUM(D25:D32)</f>
        <v>14615405</v>
      </c>
      <c r="E33" s="1"/>
      <c r="F33" s="1"/>
      <c r="G33" s="1"/>
      <c r="H33" s="1"/>
      <c r="I33" s="1"/>
    </row>
    <row r="34" spans="1:9" x14ac:dyDescent="0.25">
      <c r="A34" s="2" t="s">
        <v>30</v>
      </c>
      <c r="B34" s="7"/>
      <c r="C34" s="11"/>
      <c r="D34" s="11"/>
      <c r="E34" s="1"/>
      <c r="F34" s="1"/>
      <c r="G34" s="1"/>
      <c r="H34" s="1"/>
      <c r="I34" s="1"/>
    </row>
    <row r="35" spans="1:9" x14ac:dyDescent="0.25">
      <c r="A35" s="6" t="s">
        <v>31</v>
      </c>
      <c r="B35" s="98">
        <v>20</v>
      </c>
      <c r="C35" s="8">
        <f>'[1]Ф1 и Ф2 01072021'!C30</f>
        <v>300000</v>
      </c>
      <c r="D35" s="8">
        <f>'[1]Ф1 и Ф2 01072021'!D30</f>
        <v>300000</v>
      </c>
      <c r="E35" s="1"/>
      <c r="F35" s="9"/>
      <c r="G35" s="1"/>
      <c r="H35" s="1"/>
      <c r="I35" s="1"/>
    </row>
    <row r="36" spans="1:9" x14ac:dyDescent="0.25">
      <c r="A36" s="6" t="s">
        <v>32</v>
      </c>
      <c r="B36" s="98">
        <v>22</v>
      </c>
      <c r="C36" s="8">
        <f>'[2]ББ КО-ко'!$C$73</f>
        <v>608182</v>
      </c>
      <c r="D36" s="8">
        <f>'[1]Ф1 и Ф2 01072021'!D31</f>
        <v>624663</v>
      </c>
      <c r="E36" s="1"/>
      <c r="F36" s="9"/>
      <c r="G36" s="1"/>
      <c r="H36" s="9"/>
      <c r="I36" s="1"/>
    </row>
    <row r="37" spans="1:9" ht="25.5" x14ac:dyDescent="0.25">
      <c r="A37" s="6" t="s">
        <v>33</v>
      </c>
      <c r="B37" s="98">
        <v>22</v>
      </c>
      <c r="C37" s="8">
        <f>'[1]Ф1 и Ф2 01072021'!C32</f>
        <v>0</v>
      </c>
      <c r="D37" s="8">
        <f>'[1]Ф1 и Ф2 01072021'!D32</f>
        <v>-430</v>
      </c>
      <c r="E37" s="1"/>
      <c r="F37" s="9"/>
      <c r="G37" s="1"/>
      <c r="H37" s="1"/>
      <c r="I37" s="1"/>
    </row>
    <row r="38" spans="1:9" x14ac:dyDescent="0.25">
      <c r="A38" s="6" t="s">
        <v>34</v>
      </c>
      <c r="B38" s="98">
        <v>21</v>
      </c>
      <c r="C38" s="8">
        <f>'[2]ББ КО-ко'!$C$71</f>
        <v>149353</v>
      </c>
      <c r="D38" s="8">
        <f>'[1]Ф1 и Ф2 01072021'!D33</f>
        <v>8426</v>
      </c>
      <c r="E38" s="1"/>
      <c r="F38" s="9"/>
      <c r="G38" s="1"/>
      <c r="H38" s="1"/>
      <c r="I38" s="1"/>
    </row>
    <row r="39" spans="1:9" x14ac:dyDescent="0.25">
      <c r="A39" s="6" t="s">
        <v>35</v>
      </c>
      <c r="B39" s="98">
        <v>22</v>
      </c>
      <c r="C39" s="8">
        <f>'[1]Ф1 и Ф2 01072021'!C34</f>
        <v>15000</v>
      </c>
      <c r="D39" s="8">
        <f>'[1]Ф1 и Ф2 01072021'!D34</f>
        <v>15000</v>
      </c>
      <c r="E39" s="1"/>
      <c r="F39" s="9"/>
      <c r="G39" s="1"/>
      <c r="H39" s="1"/>
      <c r="I39" s="1"/>
    </row>
    <row r="40" spans="1:9" x14ac:dyDescent="0.25">
      <c r="A40" s="6" t="s">
        <v>36</v>
      </c>
      <c r="B40" s="98">
        <v>22</v>
      </c>
      <c r="C40" s="8">
        <f>'[2]ББ КО-ко'!$C$74</f>
        <v>12500256.214260001</v>
      </c>
      <c r="D40" s="8">
        <f>'[1]Ф1 и Ф2 01072021'!D35</f>
        <v>10907825</v>
      </c>
      <c r="E40" s="1"/>
      <c r="F40" s="9"/>
      <c r="G40" s="9"/>
      <c r="H40" s="9"/>
      <c r="I40" s="1"/>
    </row>
    <row r="41" spans="1:9" x14ac:dyDescent="0.25">
      <c r="A41" s="103" t="s">
        <v>37</v>
      </c>
      <c r="B41" s="106"/>
      <c r="C41" s="107">
        <f>SUM(C35:C40)</f>
        <v>13572791.214260001</v>
      </c>
      <c r="D41" s="107">
        <f>SUM(D35:D40)</f>
        <v>11855484</v>
      </c>
      <c r="E41" s="1"/>
      <c r="F41" s="1"/>
      <c r="G41" s="1"/>
      <c r="H41" s="1"/>
      <c r="I41" s="1"/>
    </row>
    <row r="42" spans="1:9" ht="15.75" thickBot="1" x14ac:dyDescent="0.3">
      <c r="A42" s="108" t="s">
        <v>38</v>
      </c>
      <c r="B42" s="109"/>
      <c r="C42" s="110">
        <f>C41+C33</f>
        <v>33053330.214260001</v>
      </c>
      <c r="D42" s="110">
        <f>D41+D33</f>
        <v>26470889</v>
      </c>
      <c r="E42" s="1"/>
      <c r="F42" s="1"/>
      <c r="G42" s="1"/>
      <c r="H42" s="1"/>
      <c r="I42" s="1"/>
    </row>
    <row r="43" spans="1:9" s="84" customFormat="1" ht="15.75" thickBot="1" x14ac:dyDescent="0.3">
      <c r="A43" s="94" t="s">
        <v>130</v>
      </c>
      <c r="B43" s="95"/>
      <c r="C43" s="96">
        <f>(C22-C17-C33)/122400*1000</f>
        <v>109605.07352941176</v>
      </c>
      <c r="D43" s="96">
        <f>(D22-D17-D33)/122400*1000</f>
        <v>95428.088235294112</v>
      </c>
      <c r="E43" s="97"/>
      <c r="F43" s="97"/>
      <c r="G43" s="97"/>
      <c r="H43" s="97"/>
      <c r="I43" s="97"/>
    </row>
    <row r="44" spans="1:9" x14ac:dyDescent="0.25">
      <c r="A44" s="5"/>
      <c r="B44" s="13"/>
      <c r="C44" s="132">
        <f>C22-C42</f>
        <v>-0.21426000073552132</v>
      </c>
      <c r="D44" s="132">
        <f>D22-D42</f>
        <v>0</v>
      </c>
      <c r="E44" s="1"/>
      <c r="F44" s="1"/>
      <c r="G44" s="1"/>
      <c r="H44" s="1"/>
      <c r="I44" s="1"/>
    </row>
    <row r="45" spans="1:9" x14ac:dyDescent="0.25">
      <c r="A45" s="5"/>
      <c r="B45" s="13"/>
      <c r="C45" s="133"/>
      <c r="D45" s="133"/>
      <c r="E45" s="1"/>
      <c r="F45" s="1"/>
      <c r="G45" s="1"/>
      <c r="H45" s="1"/>
      <c r="I45" s="1"/>
    </row>
    <row r="46" spans="1:9" x14ac:dyDescent="0.25">
      <c r="A46" s="5"/>
      <c r="B46" s="13"/>
      <c r="C46" s="133"/>
      <c r="D46" s="133"/>
      <c r="E46" s="1"/>
      <c r="F46" s="1"/>
      <c r="G46" s="1"/>
      <c r="H46" s="1"/>
      <c r="I46" s="1"/>
    </row>
    <row r="47" spans="1:9" x14ac:dyDescent="0.25">
      <c r="A47" s="14"/>
      <c r="B47" s="15"/>
      <c r="C47" s="134">
        <f>C39+C36</f>
        <v>623182</v>
      </c>
      <c r="D47" s="135"/>
      <c r="E47" s="1"/>
      <c r="F47" s="1"/>
      <c r="G47" s="1"/>
      <c r="H47" s="1"/>
      <c r="I47" s="1"/>
    </row>
    <row r="48" spans="1:9" x14ac:dyDescent="0.25">
      <c r="A48" s="5"/>
      <c r="B48" s="13"/>
      <c r="C48" s="133"/>
      <c r="D48" s="133"/>
      <c r="E48" s="1"/>
      <c r="F48" s="1"/>
      <c r="G48" s="1"/>
      <c r="H48" s="1"/>
      <c r="I48" s="1"/>
    </row>
    <row r="49" spans="1:9" x14ac:dyDescent="0.25">
      <c r="A49" s="5"/>
      <c r="B49" s="13"/>
      <c r="C49" s="13"/>
      <c r="D49" s="13"/>
      <c r="E49" s="1"/>
      <c r="F49" s="1"/>
      <c r="G49" s="1"/>
      <c r="H49" s="1"/>
      <c r="I49" s="1"/>
    </row>
    <row r="50" spans="1:9" x14ac:dyDescent="0.25">
      <c r="A50" s="5"/>
      <c r="B50" s="13"/>
      <c r="C50" s="16"/>
      <c r="D50" s="16"/>
      <c r="E50" s="1"/>
      <c r="F50" s="1"/>
      <c r="G50" s="1"/>
      <c r="H50" s="1"/>
      <c r="I50" s="1"/>
    </row>
    <row r="51" spans="1:9" x14ac:dyDescent="0.25">
      <c r="E51" s="1"/>
      <c r="F51" s="1"/>
      <c r="G51" s="1"/>
      <c r="H51" s="1"/>
      <c r="I51" s="1"/>
    </row>
    <row r="52" spans="1:9" x14ac:dyDescent="0.25">
      <c r="E52" s="1"/>
      <c r="F52" s="1"/>
      <c r="G52" s="1"/>
      <c r="H52" s="1"/>
      <c r="I52" s="1"/>
    </row>
    <row r="53" spans="1:9" x14ac:dyDescent="0.25">
      <c r="E53" s="1"/>
      <c r="F53" s="1"/>
      <c r="G53" s="1"/>
      <c r="H53" s="1"/>
      <c r="I53" s="1"/>
    </row>
    <row r="54" spans="1:9" x14ac:dyDescent="0.25">
      <c r="E54" s="1"/>
      <c r="F54" s="1"/>
      <c r="G54" s="1"/>
      <c r="H54" s="1"/>
      <c r="I54" s="1"/>
    </row>
    <row r="55" spans="1:9" x14ac:dyDescent="0.25">
      <c r="E55" s="1"/>
      <c r="F55" s="1"/>
      <c r="G55" s="1"/>
      <c r="H55" s="1"/>
      <c r="I55" s="1"/>
    </row>
    <row r="56" spans="1:9" x14ac:dyDescent="0.25">
      <c r="E56" s="1"/>
      <c r="F56" s="1"/>
      <c r="G56" s="1"/>
      <c r="H56" s="1"/>
      <c r="I56" s="1"/>
    </row>
    <row r="57" spans="1:9" x14ac:dyDescent="0.25">
      <c r="E57" s="1"/>
      <c r="F57" s="1"/>
      <c r="G57" s="1"/>
      <c r="H57" s="1"/>
      <c r="I57" s="1"/>
    </row>
    <row r="58" spans="1:9" x14ac:dyDescent="0.25">
      <c r="E58" s="1"/>
      <c r="F58" s="1"/>
      <c r="G58" s="1"/>
      <c r="H58" s="1"/>
      <c r="I58" s="1"/>
    </row>
    <row r="59" spans="1:9" x14ac:dyDescent="0.25">
      <c r="E59" s="1"/>
      <c r="F59" s="1"/>
      <c r="G59" s="1"/>
      <c r="H59" s="1"/>
      <c r="I59" s="1"/>
    </row>
    <row r="60" spans="1:9" x14ac:dyDescent="0.25">
      <c r="E60" s="1"/>
      <c r="F60" s="1"/>
      <c r="G60" s="1"/>
      <c r="H60" s="1"/>
      <c r="I60" s="1"/>
    </row>
    <row r="61" spans="1:9" x14ac:dyDescent="0.25">
      <c r="E61" s="1"/>
      <c r="F61" s="1"/>
      <c r="G61" s="1"/>
      <c r="H61" s="1"/>
      <c r="I61" s="1"/>
    </row>
    <row r="62" spans="1:9" x14ac:dyDescent="0.25">
      <c r="E62" s="1"/>
      <c r="F62" s="1"/>
      <c r="G62" s="1"/>
      <c r="H62" s="1"/>
      <c r="I62" s="1"/>
    </row>
    <row r="63" spans="1:9" x14ac:dyDescent="0.25">
      <c r="E63" s="1"/>
      <c r="F63" s="1"/>
      <c r="G63" s="1"/>
      <c r="H63" s="1"/>
      <c r="I63" s="1"/>
    </row>
    <row r="64" spans="1:9" x14ac:dyDescent="0.25">
      <c r="E64" s="1"/>
      <c r="F64" s="1"/>
      <c r="G64" s="1"/>
      <c r="H64" s="1"/>
      <c r="I64" s="1"/>
    </row>
    <row r="65" spans="5:9" x14ac:dyDescent="0.25">
      <c r="E65" s="1"/>
      <c r="F65" s="1"/>
      <c r="G65" s="1"/>
      <c r="H65" s="1"/>
      <c r="I65" s="1"/>
    </row>
    <row r="66" spans="5:9" x14ac:dyDescent="0.25">
      <c r="E66" s="1"/>
      <c r="F66" s="1"/>
      <c r="G66" s="1"/>
      <c r="H66" s="1"/>
      <c r="I66" s="1"/>
    </row>
    <row r="67" spans="5:9" x14ac:dyDescent="0.25">
      <c r="E67" s="1"/>
      <c r="F67" s="1"/>
      <c r="G67" s="1"/>
      <c r="H67" s="1"/>
      <c r="I67" s="1"/>
    </row>
    <row r="68" spans="5:9" x14ac:dyDescent="0.25">
      <c r="E68" s="1"/>
      <c r="F68" s="1"/>
      <c r="G68" s="1"/>
      <c r="H68" s="1"/>
      <c r="I68" s="1"/>
    </row>
    <row r="69" spans="5:9" x14ac:dyDescent="0.25">
      <c r="E69" s="1"/>
      <c r="F69" s="1"/>
      <c r="G69" s="1"/>
      <c r="H69" s="1"/>
      <c r="I69" s="1"/>
    </row>
    <row r="70" spans="5:9" x14ac:dyDescent="0.25">
      <c r="E70" s="1"/>
      <c r="F70" s="1"/>
      <c r="G70" s="1"/>
      <c r="H70" s="1"/>
      <c r="I70" s="1"/>
    </row>
    <row r="71" spans="5:9" x14ac:dyDescent="0.25">
      <c r="E71" s="1"/>
      <c r="F71" s="1"/>
      <c r="G71" s="1"/>
      <c r="H71" s="1"/>
      <c r="I71" s="1"/>
    </row>
    <row r="72" spans="5:9" x14ac:dyDescent="0.25">
      <c r="E72" s="1"/>
      <c r="F72" s="1"/>
      <c r="G72" s="1"/>
      <c r="H72" s="1"/>
      <c r="I72" s="1"/>
    </row>
    <row r="73" spans="5:9" x14ac:dyDescent="0.25">
      <c r="E73" s="1"/>
      <c r="F73" s="1"/>
      <c r="G73" s="1"/>
      <c r="H73" s="1"/>
      <c r="I73" s="1"/>
    </row>
    <row r="74" spans="5:9" x14ac:dyDescent="0.25">
      <c r="E74" s="1"/>
      <c r="F74" s="9"/>
      <c r="G74" s="1"/>
      <c r="H74" s="1"/>
      <c r="I74" s="1"/>
    </row>
    <row r="75" spans="5:9" x14ac:dyDescent="0.25">
      <c r="E75" s="1"/>
      <c r="F75" s="9"/>
      <c r="G75" s="1"/>
      <c r="H75" s="1"/>
      <c r="I75" s="1"/>
    </row>
    <row r="76" spans="5:9" x14ac:dyDescent="0.25">
      <c r="E76" s="1"/>
      <c r="F76" s="9"/>
      <c r="G76" s="1"/>
      <c r="H76" s="1"/>
      <c r="I76" s="1"/>
    </row>
    <row r="77" spans="5:9" x14ac:dyDescent="0.25">
      <c r="E77" s="1"/>
      <c r="F77" s="1"/>
      <c r="G77" s="1"/>
      <c r="H77" s="1"/>
      <c r="I77" s="1"/>
    </row>
    <row r="78" spans="5:9" x14ac:dyDescent="0.25">
      <c r="E78" s="1"/>
      <c r="F78" s="1"/>
      <c r="G78" s="1"/>
      <c r="H78" s="1"/>
      <c r="I78" s="1"/>
    </row>
    <row r="79" spans="5:9" x14ac:dyDescent="0.25">
      <c r="E79" s="1"/>
      <c r="F79" s="1"/>
      <c r="G79" s="1"/>
      <c r="H79" s="1"/>
      <c r="I79" s="1"/>
    </row>
    <row r="80" spans="5:9" x14ac:dyDescent="0.25">
      <c r="E80" s="1"/>
      <c r="F80" s="22"/>
      <c r="G80" s="1"/>
      <c r="H80" s="1"/>
      <c r="I80" s="1"/>
    </row>
    <row r="81" spans="5:9" x14ac:dyDescent="0.25">
      <c r="E81" s="1"/>
      <c r="F81" s="1"/>
      <c r="G81" s="1"/>
      <c r="H81" s="1"/>
      <c r="I81" s="1"/>
    </row>
    <row r="82" spans="5:9" x14ac:dyDescent="0.25">
      <c r="E82" s="1"/>
      <c r="F82" s="1"/>
      <c r="G82" s="1"/>
      <c r="H82" s="1"/>
      <c r="I82" s="1"/>
    </row>
    <row r="83" spans="5:9" x14ac:dyDescent="0.25">
      <c r="E83" s="1"/>
      <c r="F83" s="1"/>
      <c r="G83" s="9"/>
      <c r="H83" s="1"/>
      <c r="I83" s="1"/>
    </row>
    <row r="84" spans="5:9" x14ac:dyDescent="0.25">
      <c r="E84" s="1"/>
      <c r="F84" s="1"/>
      <c r="G84" s="1"/>
      <c r="H84" s="1"/>
      <c r="I84" s="1"/>
    </row>
    <row r="85" spans="5:9" x14ac:dyDescent="0.25">
      <c r="E85" s="1"/>
      <c r="F85" s="1"/>
      <c r="G85" s="1"/>
      <c r="H85" s="1"/>
      <c r="I85" s="1"/>
    </row>
    <row r="86" spans="5:9" x14ac:dyDescent="0.25">
      <c r="E86" s="1"/>
      <c r="F86" s="1"/>
      <c r="G86" s="1"/>
      <c r="H86" s="1"/>
      <c r="I86" s="1"/>
    </row>
    <row r="87" spans="5:9" x14ac:dyDescent="0.25">
      <c r="E87" s="1"/>
      <c r="F87" s="1"/>
      <c r="G87" s="1"/>
      <c r="H87" s="1"/>
      <c r="I87" s="1"/>
    </row>
    <row r="88" spans="5:9" x14ac:dyDescent="0.25">
      <c r="E88" s="1"/>
      <c r="F88" s="1"/>
      <c r="G88" s="1"/>
      <c r="H88" s="1"/>
      <c r="I88" s="1"/>
    </row>
    <row r="89" spans="5:9" x14ac:dyDescent="0.25">
      <c r="E89" s="1"/>
      <c r="F89" s="1"/>
      <c r="G89" s="1"/>
      <c r="H89" s="1"/>
      <c r="I89" s="1"/>
    </row>
    <row r="90" spans="5:9" x14ac:dyDescent="0.25">
      <c r="E90" s="1"/>
      <c r="F90" s="1"/>
      <c r="G90" s="1"/>
      <c r="H90" s="1"/>
      <c r="I90" s="1"/>
    </row>
    <row r="91" spans="5:9" x14ac:dyDescent="0.25">
      <c r="E91" s="1"/>
      <c r="F91" s="1"/>
      <c r="G91" s="1"/>
      <c r="H91" s="1"/>
      <c r="I91" s="1"/>
    </row>
    <row r="92" spans="5:9" x14ac:dyDescent="0.25">
      <c r="E92" s="1"/>
      <c r="F92" s="1"/>
      <c r="G92" s="1"/>
      <c r="H92" s="1"/>
      <c r="I92" s="1"/>
    </row>
    <row r="93" spans="5:9" x14ac:dyDescent="0.25">
      <c r="E93" s="1"/>
      <c r="F93" s="1"/>
      <c r="G93" s="1"/>
      <c r="H93" s="1"/>
      <c r="I93" s="1"/>
    </row>
    <row r="94" spans="5:9" x14ac:dyDescent="0.25">
      <c r="E94" s="1"/>
      <c r="F94" s="1"/>
      <c r="G94" s="1"/>
      <c r="H94" s="1"/>
      <c r="I94" s="1"/>
    </row>
    <row r="95" spans="5:9" x14ac:dyDescent="0.25">
      <c r="E95" s="1"/>
      <c r="F95" s="1"/>
      <c r="G95" s="1"/>
      <c r="H95" s="1"/>
      <c r="I95" s="1"/>
    </row>
    <row r="96" spans="5:9" x14ac:dyDescent="0.25">
      <c r="E96" s="1"/>
      <c r="F96" s="1"/>
      <c r="G96" s="1"/>
      <c r="H96" s="1"/>
      <c r="I96" s="1"/>
    </row>
    <row r="97" spans="1:9" x14ac:dyDescent="0.25">
      <c r="E97" s="1"/>
      <c r="F97" s="27"/>
      <c r="G97" s="1"/>
      <c r="H97" s="1"/>
      <c r="I97" s="1"/>
    </row>
    <row r="98" spans="1:9" x14ac:dyDescent="0.25">
      <c r="E98" s="1"/>
      <c r="F98" s="1"/>
      <c r="G98" s="1"/>
      <c r="H98" s="1"/>
      <c r="I98" s="1"/>
    </row>
    <row r="99" spans="1:9" x14ac:dyDescent="0.25">
      <c r="E99" s="1"/>
      <c r="F99" s="1"/>
      <c r="G99" s="1"/>
      <c r="H99" s="1"/>
      <c r="I99" s="1"/>
    </row>
    <row r="100" spans="1:9" x14ac:dyDescent="0.25">
      <c r="E100" s="1"/>
      <c r="F100" s="1"/>
      <c r="G100" s="1"/>
      <c r="H100" s="1"/>
      <c r="I100" s="1"/>
    </row>
    <row r="101" spans="1:9" x14ac:dyDescent="0.25">
      <c r="A101" s="30"/>
      <c r="B101" s="1"/>
      <c r="C101" s="1"/>
      <c r="D101" s="1"/>
      <c r="E101" s="1"/>
      <c r="F101" s="1"/>
      <c r="G101" s="1"/>
      <c r="H101" s="1"/>
      <c r="I101" s="1"/>
    </row>
    <row r="102" spans="1:9" x14ac:dyDescent="0.25">
      <c r="A102" s="30"/>
      <c r="B102" s="1"/>
      <c r="C102" s="1"/>
      <c r="D102" s="1"/>
      <c r="E102" s="1"/>
      <c r="F102" s="1"/>
      <c r="G102" s="1"/>
      <c r="H102" s="1"/>
      <c r="I102" s="1"/>
    </row>
    <row r="103" spans="1:9" x14ac:dyDescent="0.25">
      <c r="A103" s="30"/>
      <c r="B103" s="1"/>
      <c r="C103" s="1"/>
      <c r="D103" s="1"/>
      <c r="E103" s="1"/>
      <c r="F103" s="1"/>
      <c r="G103" s="1"/>
      <c r="H103" s="1"/>
      <c r="I103" s="1"/>
    </row>
    <row r="104" spans="1:9" x14ac:dyDescent="0.25">
      <c r="A104" s="30"/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31"/>
      <c r="B105" s="31"/>
      <c r="C105" s="31"/>
      <c r="D105" s="31"/>
      <c r="E105" s="31"/>
      <c r="F105" s="31"/>
      <c r="G105" s="31"/>
      <c r="H105" s="32"/>
      <c r="I105" s="1"/>
    </row>
    <row r="106" spans="1:9" x14ac:dyDescent="0.25">
      <c r="A106" s="33"/>
      <c r="B106" s="33"/>
      <c r="C106" s="33"/>
      <c r="D106" s="33"/>
      <c r="E106" s="33"/>
      <c r="F106" s="33"/>
      <c r="G106" s="33"/>
      <c r="H106" s="1"/>
      <c r="I106" s="1"/>
    </row>
    <row r="107" spans="1:9" x14ac:dyDescent="0.25">
      <c r="I107" s="1"/>
    </row>
    <row r="108" spans="1:9" x14ac:dyDescent="0.25">
      <c r="I108" s="1"/>
    </row>
    <row r="109" spans="1:9" x14ac:dyDescent="0.25">
      <c r="I109" s="1"/>
    </row>
    <row r="110" spans="1:9" x14ac:dyDescent="0.25">
      <c r="I110" s="1"/>
    </row>
    <row r="111" spans="1:9" x14ac:dyDescent="0.25">
      <c r="I111" s="1"/>
    </row>
    <row r="112" spans="1:9" x14ac:dyDescent="0.25">
      <c r="I112" s="1"/>
    </row>
    <row r="113" spans="1:9" x14ac:dyDescent="0.25">
      <c r="I113" s="1"/>
    </row>
    <row r="114" spans="1:9" x14ac:dyDescent="0.25">
      <c r="I114" s="1"/>
    </row>
    <row r="115" spans="1:9" x14ac:dyDescent="0.25">
      <c r="I115" s="1"/>
    </row>
    <row r="116" spans="1:9" x14ac:dyDescent="0.25">
      <c r="I116" s="1"/>
    </row>
    <row r="117" spans="1:9" x14ac:dyDescent="0.25">
      <c r="I117" s="1"/>
    </row>
    <row r="118" spans="1:9" x14ac:dyDescent="0.25">
      <c r="I118" s="1"/>
    </row>
    <row r="119" spans="1:9" x14ac:dyDescent="0.25">
      <c r="I119" s="1"/>
    </row>
    <row r="120" spans="1:9" x14ac:dyDescent="0.25">
      <c r="I120" s="1"/>
    </row>
    <row r="121" spans="1:9" x14ac:dyDescent="0.25">
      <c r="I121" s="1"/>
    </row>
    <row r="122" spans="1:9" x14ac:dyDescent="0.25">
      <c r="I122" s="1"/>
    </row>
    <row r="123" spans="1:9" x14ac:dyDescent="0.25">
      <c r="A123" s="47" t="s">
        <v>81</v>
      </c>
      <c r="B123" s="41">
        <v>0</v>
      </c>
      <c r="C123" s="41">
        <v>0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1"/>
    </row>
    <row r="124" spans="1:9" x14ac:dyDescent="0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5">
      <c r="A125" s="30"/>
      <c r="B125" s="1"/>
      <c r="C125" s="27"/>
      <c r="D125" s="27"/>
      <c r="E125" s="27"/>
      <c r="F125" s="27"/>
      <c r="G125" s="27"/>
      <c r="H125" s="1"/>
      <c r="I125" s="1"/>
    </row>
    <row r="126" spans="1:9" x14ac:dyDescent="0.25">
      <c r="A126" s="30"/>
      <c r="B126" s="1"/>
      <c r="C126" s="1"/>
      <c r="D126" s="1"/>
      <c r="E126" s="1"/>
      <c r="F126" s="1"/>
      <c r="G126" s="1"/>
      <c r="H126" s="1"/>
      <c r="I126" s="1"/>
    </row>
    <row r="127" spans="1:9" x14ac:dyDescent="0.25">
      <c r="A127" s="30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30"/>
      <c r="B128" s="1"/>
      <c r="C128" s="27"/>
      <c r="D128" s="27"/>
      <c r="E128" s="27"/>
      <c r="F128" s="27"/>
      <c r="G128" s="27"/>
      <c r="H128" s="1"/>
      <c r="I128" s="1"/>
    </row>
    <row r="129" spans="5:9" x14ac:dyDescent="0.25">
      <c r="E129" s="1"/>
      <c r="F129" s="1"/>
      <c r="G129" s="1"/>
      <c r="H129" s="1"/>
      <c r="I129" s="1"/>
    </row>
    <row r="130" spans="5:9" x14ac:dyDescent="0.25">
      <c r="E130" s="1"/>
      <c r="F130" s="1"/>
      <c r="G130" s="1"/>
      <c r="H130" s="1"/>
      <c r="I130" s="1"/>
    </row>
    <row r="131" spans="5:9" x14ac:dyDescent="0.25">
      <c r="E131" s="1"/>
      <c r="F131" s="1"/>
      <c r="G131" s="1"/>
      <c r="H131" s="1"/>
      <c r="I131" s="1"/>
    </row>
    <row r="132" spans="5:9" x14ac:dyDescent="0.25">
      <c r="E132" s="1"/>
      <c r="F132" s="1"/>
      <c r="G132" s="1"/>
      <c r="H132" s="1"/>
      <c r="I132" s="1"/>
    </row>
    <row r="133" spans="5:9" x14ac:dyDescent="0.25">
      <c r="E133" s="1"/>
      <c r="F133" s="1"/>
      <c r="G133" s="1"/>
      <c r="H133" s="1"/>
      <c r="I133" s="1"/>
    </row>
    <row r="134" spans="5:9" x14ac:dyDescent="0.25">
      <c r="E134" s="1"/>
      <c r="F134" s="1"/>
      <c r="G134" s="1"/>
      <c r="H134" s="1"/>
      <c r="I134" s="1"/>
    </row>
    <row r="135" spans="5:9" x14ac:dyDescent="0.25">
      <c r="E135" s="1"/>
      <c r="F135" s="1"/>
      <c r="G135" s="1"/>
      <c r="H135" s="1"/>
      <c r="I135" s="1"/>
    </row>
    <row r="136" spans="5:9" x14ac:dyDescent="0.25">
      <c r="E136" s="1"/>
      <c r="F136" s="1"/>
      <c r="G136" s="1"/>
      <c r="H136" s="1"/>
      <c r="I136" s="1"/>
    </row>
    <row r="137" spans="5:9" x14ac:dyDescent="0.25">
      <c r="E137" s="1"/>
      <c r="F137" s="1"/>
      <c r="G137" s="1"/>
      <c r="H137" s="1"/>
      <c r="I137" s="1"/>
    </row>
    <row r="138" spans="5:9" x14ac:dyDescent="0.25">
      <c r="E138" s="1"/>
      <c r="F138" s="1"/>
      <c r="G138" s="1"/>
      <c r="H138" s="1"/>
      <c r="I138" s="1"/>
    </row>
    <row r="139" spans="5:9" x14ac:dyDescent="0.25">
      <c r="E139" s="1"/>
      <c r="F139" s="1"/>
      <c r="G139" s="1"/>
      <c r="H139" s="1"/>
      <c r="I139" s="1"/>
    </row>
    <row r="140" spans="5:9" x14ac:dyDescent="0.25">
      <c r="E140" s="1"/>
      <c r="F140" s="1"/>
      <c r="G140" s="1"/>
      <c r="H140" s="1"/>
      <c r="I140" s="1"/>
    </row>
    <row r="141" spans="5:9" x14ac:dyDescent="0.25">
      <c r="E141" s="1"/>
      <c r="F141" s="1"/>
      <c r="G141" s="1"/>
      <c r="H141" s="1"/>
      <c r="I141" s="1"/>
    </row>
    <row r="142" spans="5:9" x14ac:dyDescent="0.25">
      <c r="E142" s="1"/>
      <c r="F142" s="1"/>
      <c r="G142" s="1"/>
      <c r="H142" s="1"/>
      <c r="I142" s="1"/>
    </row>
    <row r="143" spans="5:9" x14ac:dyDescent="0.25">
      <c r="E143" s="1"/>
      <c r="F143" s="1"/>
      <c r="G143" s="1"/>
      <c r="H143" s="1"/>
      <c r="I143" s="1"/>
    </row>
    <row r="144" spans="5:9" x14ac:dyDescent="0.25">
      <c r="E144" s="1"/>
      <c r="F144" s="1"/>
      <c r="G144" s="1"/>
      <c r="H144" s="1"/>
      <c r="I144" s="1"/>
    </row>
    <row r="145" spans="5:9" x14ac:dyDescent="0.25">
      <c r="E145" s="1"/>
      <c r="F145" s="1"/>
      <c r="G145" s="1"/>
      <c r="H145" s="1"/>
      <c r="I145" s="1"/>
    </row>
    <row r="146" spans="5:9" x14ac:dyDescent="0.25">
      <c r="E146" s="1"/>
      <c r="F146" s="1"/>
      <c r="G146" s="1"/>
      <c r="H146" s="1"/>
      <c r="I146" s="1"/>
    </row>
    <row r="147" spans="5:9" x14ac:dyDescent="0.25">
      <c r="E147" s="1"/>
      <c r="F147" s="1"/>
      <c r="G147" s="1"/>
      <c r="H147" s="1"/>
      <c r="I147" s="1"/>
    </row>
    <row r="148" spans="5:9" x14ac:dyDescent="0.25">
      <c r="E148" s="1"/>
      <c r="F148" s="1"/>
      <c r="G148" s="1"/>
      <c r="H148" s="1"/>
      <c r="I148" s="1"/>
    </row>
    <row r="149" spans="5:9" x14ac:dyDescent="0.25">
      <c r="E149" s="1"/>
      <c r="F149" s="1"/>
      <c r="G149" s="1"/>
      <c r="H149" s="1"/>
      <c r="I149" s="1"/>
    </row>
    <row r="150" spans="5:9" x14ac:dyDescent="0.25">
      <c r="E150" s="1"/>
      <c r="F150" s="1"/>
      <c r="G150" s="1"/>
      <c r="H150" s="1"/>
      <c r="I150" s="1"/>
    </row>
    <row r="151" spans="5:9" x14ac:dyDescent="0.25">
      <c r="E151" s="1"/>
      <c r="F151" s="1"/>
      <c r="G151" s="1"/>
      <c r="H151" s="1"/>
      <c r="I151" s="1"/>
    </row>
    <row r="152" spans="5:9" x14ac:dyDescent="0.25">
      <c r="E152" s="1"/>
      <c r="F152" s="1"/>
      <c r="G152" s="1"/>
      <c r="H152" s="1"/>
      <c r="I152" s="1"/>
    </row>
    <row r="153" spans="5:9" x14ac:dyDescent="0.25">
      <c r="E153" s="1"/>
      <c r="F153" s="1"/>
      <c r="G153" s="1"/>
      <c r="H153" s="1"/>
      <c r="I153" s="1"/>
    </row>
    <row r="154" spans="5:9" x14ac:dyDescent="0.25">
      <c r="E154" s="1"/>
      <c r="F154" s="1"/>
      <c r="G154" s="1"/>
      <c r="H154" s="1"/>
      <c r="I154" s="1"/>
    </row>
    <row r="155" spans="5:9" x14ac:dyDescent="0.25">
      <c r="E155" s="1"/>
      <c r="F155" s="1"/>
      <c r="G155" s="1"/>
      <c r="H155" s="1"/>
      <c r="I155" s="1"/>
    </row>
    <row r="156" spans="5:9" x14ac:dyDescent="0.25">
      <c r="E156" s="1"/>
      <c r="F156" s="1"/>
      <c r="G156" s="1"/>
      <c r="H156" s="1"/>
      <c r="I156" s="1"/>
    </row>
    <row r="157" spans="5:9" x14ac:dyDescent="0.25">
      <c r="E157" s="1"/>
      <c r="F157" s="1"/>
      <c r="G157" s="1"/>
      <c r="H157" s="1"/>
      <c r="I157" s="1"/>
    </row>
    <row r="158" spans="5:9" x14ac:dyDescent="0.25">
      <c r="E158" s="1"/>
      <c r="F158" s="1"/>
      <c r="G158" s="1"/>
      <c r="H158" s="1"/>
      <c r="I158" s="1"/>
    </row>
    <row r="159" spans="5:9" x14ac:dyDescent="0.25">
      <c r="E159" s="1"/>
      <c r="F159" s="1"/>
      <c r="G159" s="1"/>
      <c r="H159" s="1"/>
      <c r="I159" s="1"/>
    </row>
    <row r="160" spans="5:9" x14ac:dyDescent="0.25">
      <c r="E160" s="1"/>
      <c r="F160" s="1"/>
      <c r="G160" s="1"/>
      <c r="H160" s="1"/>
      <c r="I160" s="1"/>
    </row>
    <row r="161" spans="1:9" x14ac:dyDescent="0.25">
      <c r="E161" s="1"/>
      <c r="F161" s="1"/>
      <c r="G161" s="1"/>
      <c r="H161" s="1"/>
      <c r="I161" s="1"/>
    </row>
    <row r="162" spans="1:9" x14ac:dyDescent="0.25">
      <c r="E162" s="1"/>
      <c r="F162" s="1"/>
      <c r="G162" s="1"/>
      <c r="H162" s="1"/>
      <c r="I162" s="1"/>
    </row>
    <row r="163" spans="1:9" x14ac:dyDescent="0.25">
      <c r="E163" s="1"/>
      <c r="F163" s="1"/>
      <c r="G163" s="1"/>
      <c r="H163" s="1"/>
      <c r="I163" s="1"/>
    </row>
    <row r="164" spans="1:9" x14ac:dyDescent="0.25">
      <c r="E164" s="1"/>
      <c r="F164" s="1"/>
      <c r="G164" s="1"/>
      <c r="H164" s="1"/>
      <c r="I164" s="1"/>
    </row>
    <row r="165" spans="1:9" x14ac:dyDescent="0.25">
      <c r="E165" s="1"/>
      <c r="F165" s="1"/>
      <c r="G165" s="1"/>
      <c r="H165" s="1"/>
      <c r="I165" s="1"/>
    </row>
    <row r="166" spans="1:9" x14ac:dyDescent="0.25">
      <c r="E166" s="1"/>
      <c r="F166" s="1"/>
      <c r="G166" s="1"/>
      <c r="H166" s="1"/>
      <c r="I166" s="1"/>
    </row>
    <row r="167" spans="1:9" x14ac:dyDescent="0.25">
      <c r="E167" s="1"/>
      <c r="F167" s="1"/>
      <c r="G167" s="1"/>
      <c r="H167" s="1"/>
      <c r="I167" s="1"/>
    </row>
    <row r="168" spans="1:9" x14ac:dyDescent="0.25">
      <c r="E168" s="1"/>
      <c r="F168" s="1"/>
      <c r="G168" s="1"/>
      <c r="H168" s="1"/>
      <c r="I168" s="1"/>
    </row>
    <row r="169" spans="1:9" x14ac:dyDescent="0.25">
      <c r="E169" s="1"/>
      <c r="F169" s="1"/>
      <c r="G169" s="1"/>
      <c r="H169" s="1"/>
      <c r="I169" s="1"/>
    </row>
    <row r="170" spans="1:9" x14ac:dyDescent="0.25">
      <c r="E170" s="1"/>
      <c r="F170" s="1"/>
      <c r="G170" s="1"/>
      <c r="H170" s="1"/>
      <c r="I170" s="1"/>
    </row>
    <row r="171" spans="1:9" x14ac:dyDescent="0.25">
      <c r="A171" s="30"/>
      <c r="B171" s="1"/>
      <c r="C171" s="1"/>
      <c r="D171" s="1"/>
      <c r="E171" s="1"/>
      <c r="F171" s="1"/>
      <c r="G171" s="1"/>
      <c r="H171" s="1"/>
      <c r="I171" s="1"/>
    </row>
    <row r="172" spans="1:9" x14ac:dyDescent="0.25">
      <c r="A172" s="30"/>
      <c r="B172" s="1"/>
      <c r="C172" s="9">
        <v>0</v>
      </c>
      <c r="D172" s="1"/>
      <c r="E172" s="1"/>
      <c r="F172" s="1"/>
      <c r="G172" s="1"/>
      <c r="H172" s="1"/>
      <c r="I172" s="1"/>
    </row>
    <row r="173" spans="1:9" x14ac:dyDescent="0.25">
      <c r="A173" s="30"/>
      <c r="B173" s="1"/>
      <c r="C173" s="1"/>
      <c r="D173" s="1"/>
      <c r="E173" s="1"/>
      <c r="F173" s="1"/>
      <c r="G173" s="1"/>
      <c r="H173" s="1"/>
      <c r="I173" s="1"/>
    </row>
    <row r="174" spans="1:9" x14ac:dyDescent="0.25">
      <c r="A174" s="30"/>
      <c r="B174" s="1"/>
      <c r="C174" s="1"/>
      <c r="D174" s="1"/>
      <c r="E174" s="1"/>
      <c r="F174" s="1"/>
      <c r="G174" s="1"/>
      <c r="H174" s="1"/>
      <c r="I174" s="1"/>
    </row>
    <row r="175" spans="1:9" x14ac:dyDescent="0.25">
      <c r="A175" s="30"/>
      <c r="B175" s="1"/>
      <c r="C175" s="1"/>
      <c r="D175" s="1"/>
      <c r="E175" s="1"/>
      <c r="F175" s="1"/>
      <c r="G175" s="1"/>
      <c r="H175" s="1"/>
      <c r="I175" s="1"/>
    </row>
    <row r="176" spans="1:9" x14ac:dyDescent="0.25">
      <c r="A176" s="30"/>
      <c r="B176" s="1"/>
      <c r="C176" s="1"/>
      <c r="D176" s="1"/>
      <c r="E176" s="1"/>
      <c r="F176" s="1"/>
      <c r="G176" s="1"/>
      <c r="H176" s="1"/>
      <c r="I176" s="1"/>
    </row>
    <row r="177" spans="1:9" x14ac:dyDescent="0.25">
      <c r="A177" s="30"/>
      <c r="B177" s="1"/>
      <c r="C177" s="1"/>
      <c r="D177" s="1"/>
      <c r="E177" s="1"/>
      <c r="F177" s="1"/>
      <c r="G177" s="1"/>
      <c r="H177" s="1"/>
      <c r="I177" s="1"/>
    </row>
    <row r="178" spans="1:9" x14ac:dyDescent="0.25">
      <c r="A178" s="30"/>
      <c r="B178" s="1"/>
      <c r="C178" s="1"/>
      <c r="D178" s="1"/>
      <c r="E178" s="1"/>
      <c r="F178" s="1"/>
      <c r="G178" s="1"/>
      <c r="H178" s="1"/>
      <c r="I178" s="1"/>
    </row>
    <row r="179" spans="1:9" x14ac:dyDescent="0.25">
      <c r="A179" s="30"/>
      <c r="B179" s="1"/>
      <c r="C179" s="1"/>
      <c r="D179" s="1"/>
      <c r="E179" s="1"/>
      <c r="F179" s="1"/>
      <c r="G179" s="1"/>
      <c r="H179" s="1"/>
      <c r="I179" s="1"/>
    </row>
    <row r="180" spans="1:9" x14ac:dyDescent="0.25">
      <c r="A180" s="30"/>
      <c r="B180" s="1"/>
      <c r="C180" s="1"/>
      <c r="D180" s="1"/>
      <c r="E180" s="1"/>
      <c r="F180" s="1"/>
      <c r="G180" s="1"/>
      <c r="H180" s="1"/>
      <c r="I180" s="1"/>
    </row>
    <row r="181" spans="1:9" x14ac:dyDescent="0.25">
      <c r="A181" s="30"/>
      <c r="B181" s="1"/>
      <c r="C181" s="1"/>
      <c r="D181" s="1"/>
      <c r="E181" s="1"/>
      <c r="F181" s="1"/>
      <c r="G181" s="1"/>
      <c r="H181" s="1"/>
      <c r="I181" s="1"/>
    </row>
    <row r="182" spans="1:9" x14ac:dyDescent="0.25">
      <c r="A182" s="30"/>
      <c r="B182" s="1"/>
      <c r="C182" s="1"/>
      <c r="D182" s="1"/>
      <c r="E182" s="1"/>
      <c r="F182" s="1"/>
      <c r="G182" s="1"/>
      <c r="H182" s="1"/>
      <c r="I182" s="1"/>
    </row>
    <row r="183" spans="1:9" x14ac:dyDescent="0.25">
      <c r="A183" s="30"/>
      <c r="B183" s="1"/>
      <c r="C183" s="1"/>
      <c r="D183" s="1"/>
      <c r="E183" s="1"/>
      <c r="F183" s="1"/>
      <c r="G183" s="1"/>
      <c r="H183" s="1"/>
      <c r="I183" s="1"/>
    </row>
    <row r="184" spans="1:9" x14ac:dyDescent="0.25">
      <c r="A184" s="30"/>
      <c r="B184" s="1"/>
      <c r="C184" s="1"/>
      <c r="D184" s="1"/>
      <c r="E184" s="1"/>
      <c r="F184" s="1"/>
      <c r="G184" s="1"/>
      <c r="H184" s="1"/>
      <c r="I184" s="1"/>
    </row>
    <row r="185" spans="1:9" x14ac:dyDescent="0.25">
      <c r="A185" s="30"/>
      <c r="B185" s="1"/>
      <c r="C185" s="1"/>
      <c r="D185" s="1"/>
      <c r="E185" s="1"/>
      <c r="F185" s="1"/>
      <c r="G185" s="1"/>
      <c r="H185" s="1"/>
      <c r="I185" s="1"/>
    </row>
    <row r="186" spans="1:9" x14ac:dyDescent="0.25">
      <c r="A186" s="30"/>
      <c r="B186" s="1"/>
      <c r="C186" s="1"/>
      <c r="D186" s="1"/>
      <c r="E186" s="1"/>
      <c r="F186" s="1"/>
      <c r="G186" s="1"/>
      <c r="H186" s="1"/>
      <c r="I186" s="1"/>
    </row>
    <row r="187" spans="1:9" x14ac:dyDescent="0.25">
      <c r="A187" s="30"/>
      <c r="B187" s="1"/>
      <c r="C187" s="1"/>
      <c r="D187" s="1"/>
      <c r="E187" s="1"/>
      <c r="F187" s="1"/>
      <c r="G187" s="1"/>
      <c r="H187" s="1"/>
      <c r="I187" s="1"/>
    </row>
    <row r="188" spans="1:9" x14ac:dyDescent="0.25">
      <c r="A188" s="30"/>
      <c r="B188" s="1"/>
      <c r="C188" s="1"/>
      <c r="D188" s="1"/>
      <c r="E188" s="1"/>
      <c r="F188" s="1"/>
      <c r="G188" s="1"/>
      <c r="H188" s="1"/>
      <c r="I188" s="1"/>
    </row>
    <row r="189" spans="1:9" x14ac:dyDescent="0.25">
      <c r="A189" s="30"/>
      <c r="B189" s="1"/>
      <c r="C189" s="1"/>
      <c r="D189" s="1"/>
      <c r="E189" s="1"/>
      <c r="F189" s="1"/>
      <c r="G189" s="1"/>
      <c r="H189" s="1"/>
      <c r="I189" s="1"/>
    </row>
    <row r="190" spans="1:9" x14ac:dyDescent="0.25">
      <c r="A190" s="30"/>
      <c r="B190" s="1"/>
      <c r="C190" s="1"/>
      <c r="D190" s="1"/>
      <c r="E190" s="1"/>
      <c r="F190" s="1"/>
      <c r="G190" s="1"/>
      <c r="H190" s="1"/>
      <c r="I190" s="1"/>
    </row>
    <row r="191" spans="1:9" x14ac:dyDescent="0.25">
      <c r="A191" s="30"/>
      <c r="B191" s="1"/>
      <c r="C191" s="1"/>
      <c r="D191" s="1"/>
      <c r="E191" s="1"/>
      <c r="F191" s="1"/>
      <c r="G191" s="1"/>
      <c r="H191" s="1"/>
      <c r="I191" s="1"/>
    </row>
    <row r="192" spans="1:9" x14ac:dyDescent="0.25">
      <c r="A192" s="30"/>
      <c r="B192" s="1"/>
      <c r="C192" s="1"/>
      <c r="D192" s="1"/>
      <c r="E192" s="1"/>
      <c r="F192" s="1"/>
      <c r="G192" s="1"/>
      <c r="H192" s="1"/>
      <c r="I192" s="1"/>
    </row>
    <row r="193" spans="1:9" x14ac:dyDescent="0.25">
      <c r="A193" s="30"/>
      <c r="B193" s="1"/>
      <c r="C193" s="1"/>
      <c r="D193" s="1"/>
      <c r="E193" s="1"/>
      <c r="F193" s="1"/>
      <c r="G193" s="1"/>
      <c r="H193" s="1"/>
      <c r="I193" s="1"/>
    </row>
    <row r="194" spans="1:9" x14ac:dyDescent="0.25">
      <c r="A194" s="30"/>
      <c r="B194" s="1"/>
      <c r="C194" s="1"/>
      <c r="D194" s="1"/>
      <c r="E194" s="1"/>
      <c r="F194" s="1"/>
      <c r="G194" s="1"/>
      <c r="H194" s="1"/>
      <c r="I194" s="1"/>
    </row>
    <row r="195" spans="1:9" x14ac:dyDescent="0.25">
      <c r="A195" s="30"/>
      <c r="B195" s="1"/>
      <c r="C195" s="1"/>
      <c r="D195" s="1"/>
      <c r="E195" s="1"/>
      <c r="F195" s="1"/>
      <c r="G195" s="1"/>
      <c r="H195" s="1"/>
      <c r="I195" s="1"/>
    </row>
    <row r="196" spans="1:9" x14ac:dyDescent="0.25">
      <c r="A196" s="30"/>
      <c r="B196" s="1"/>
      <c r="C196" s="1"/>
      <c r="D196" s="1"/>
      <c r="E196" s="1"/>
      <c r="F196" s="1"/>
      <c r="G196" s="1"/>
      <c r="H196" s="1"/>
      <c r="I196" s="1"/>
    </row>
    <row r="197" spans="1:9" x14ac:dyDescent="0.25">
      <c r="A197" s="30"/>
      <c r="B197" s="1"/>
      <c r="C197" s="1"/>
      <c r="D197" s="1"/>
      <c r="E197" s="1"/>
      <c r="F197" s="1"/>
      <c r="G197" s="1"/>
      <c r="H197" s="1"/>
      <c r="I197" s="1"/>
    </row>
    <row r="198" spans="1:9" x14ac:dyDescent="0.25">
      <c r="A198" s="30"/>
      <c r="B198" s="1"/>
      <c r="C198" s="1"/>
      <c r="D198" s="1"/>
      <c r="E198" s="1"/>
      <c r="F198" s="1"/>
      <c r="G198" s="1"/>
      <c r="H198" s="1"/>
      <c r="I198" s="1"/>
    </row>
    <row r="199" spans="1:9" x14ac:dyDescent="0.25">
      <c r="A199" s="30"/>
      <c r="B199" s="1"/>
      <c r="C199" s="1"/>
      <c r="D199" s="1"/>
      <c r="E199" s="1"/>
      <c r="F199" s="1"/>
      <c r="G199" s="1"/>
      <c r="H199" s="1"/>
      <c r="I199" s="1"/>
    </row>
    <row r="200" spans="1:9" x14ac:dyDescent="0.25">
      <c r="A200" s="30"/>
      <c r="B200" s="1"/>
      <c r="C200" s="1"/>
      <c r="D200" s="1"/>
      <c r="E200" s="1"/>
      <c r="F200" s="1"/>
      <c r="G200" s="1"/>
      <c r="H200" s="1"/>
      <c r="I200" s="1"/>
    </row>
    <row r="201" spans="1:9" x14ac:dyDescent="0.25">
      <c r="A201" s="30"/>
      <c r="B201" s="1"/>
      <c r="C201" s="1"/>
      <c r="D201" s="1"/>
      <c r="E201" s="1"/>
      <c r="F201" s="1"/>
      <c r="G201" s="1"/>
      <c r="H201" s="1"/>
      <c r="I201" s="1"/>
    </row>
    <row r="202" spans="1:9" x14ac:dyDescent="0.25">
      <c r="A202" s="30"/>
      <c r="B202" s="1"/>
      <c r="C202" s="1"/>
      <c r="D202" s="1"/>
      <c r="E202" s="1"/>
      <c r="F202" s="1"/>
      <c r="G202" s="1"/>
      <c r="H202" s="1"/>
      <c r="I202" s="1"/>
    </row>
    <row r="203" spans="1:9" x14ac:dyDescent="0.25">
      <c r="A203" s="30"/>
      <c r="B203" s="1"/>
      <c r="C203" s="1"/>
      <c r="D203" s="1"/>
      <c r="E203" s="1"/>
      <c r="F203" s="1"/>
      <c r="G203" s="1"/>
      <c r="H203" s="1"/>
      <c r="I203" s="1"/>
    </row>
    <row r="204" spans="1:9" x14ac:dyDescent="0.25">
      <c r="A204" s="30"/>
      <c r="B204" s="1"/>
      <c r="C204" s="1"/>
      <c r="D204" s="1"/>
      <c r="E204" s="1"/>
      <c r="F204" s="1"/>
      <c r="G204" s="1"/>
      <c r="H204" s="1"/>
      <c r="I204" s="1"/>
    </row>
    <row r="205" spans="1:9" x14ac:dyDescent="0.25">
      <c r="A205" s="30"/>
      <c r="B205" s="1"/>
      <c r="C205" s="1"/>
      <c r="D205" s="1"/>
      <c r="E205" s="1"/>
      <c r="F205" s="1"/>
      <c r="G205" s="1"/>
      <c r="H205" s="1"/>
      <c r="I205" s="1"/>
    </row>
    <row r="206" spans="1:9" x14ac:dyDescent="0.25">
      <c r="A206" s="30"/>
      <c r="B206" s="1"/>
      <c r="C206" s="1"/>
      <c r="D206" s="1"/>
      <c r="E206" s="1"/>
      <c r="F206" s="1"/>
      <c r="G206" s="1"/>
      <c r="H206" s="1"/>
      <c r="I206" s="1"/>
    </row>
    <row r="207" spans="1:9" x14ac:dyDescent="0.25">
      <c r="A207" s="30"/>
      <c r="B207" s="1"/>
      <c r="C207" s="1"/>
      <c r="D207" s="1"/>
      <c r="E207" s="1"/>
      <c r="F207" s="1"/>
      <c r="G207" s="1"/>
      <c r="H207" s="1"/>
      <c r="I207" s="1"/>
    </row>
    <row r="208" spans="1:9" x14ac:dyDescent="0.25">
      <c r="A208" s="30"/>
      <c r="B208" s="1"/>
      <c r="C208" s="1"/>
      <c r="D208" s="1"/>
      <c r="E208" s="1"/>
      <c r="F208" s="1"/>
      <c r="G208" s="1"/>
      <c r="H208" s="1"/>
      <c r="I208" s="1"/>
    </row>
    <row r="209" spans="1:9" x14ac:dyDescent="0.25">
      <c r="A209" s="30"/>
      <c r="B209" s="1"/>
      <c r="C209" s="1"/>
      <c r="D209" s="1"/>
      <c r="E209" s="1"/>
      <c r="F209" s="1"/>
      <c r="G209" s="1"/>
      <c r="H209" s="1"/>
      <c r="I209" s="1"/>
    </row>
    <row r="210" spans="1:9" x14ac:dyDescent="0.25">
      <c r="A210" s="30"/>
      <c r="B210" s="1"/>
      <c r="C210" s="1"/>
      <c r="D210" s="1"/>
      <c r="E210" s="1"/>
      <c r="F210" s="1"/>
      <c r="G210" s="1"/>
      <c r="H210" s="1"/>
      <c r="I210" s="1"/>
    </row>
    <row r="211" spans="1:9" x14ac:dyDescent="0.25">
      <c r="A211" s="30"/>
      <c r="B211" s="1"/>
      <c r="C211" s="1"/>
      <c r="D211" s="1"/>
      <c r="E211" s="1"/>
      <c r="F211" s="1"/>
      <c r="G211" s="1"/>
      <c r="H211" s="1"/>
      <c r="I211" s="1"/>
    </row>
    <row r="212" spans="1:9" x14ac:dyDescent="0.25">
      <c r="A212" s="30"/>
      <c r="B212" s="1"/>
      <c r="C212" s="1"/>
      <c r="D212" s="1"/>
      <c r="E212" s="1"/>
      <c r="F212" s="1"/>
      <c r="G212" s="1"/>
      <c r="H212" s="1"/>
      <c r="I212" s="1"/>
    </row>
    <row r="213" spans="1:9" x14ac:dyDescent="0.25">
      <c r="A213" s="30"/>
      <c r="B213" s="1"/>
      <c r="C213" s="1"/>
      <c r="D213" s="1"/>
      <c r="E213" s="1"/>
      <c r="F213" s="1"/>
      <c r="G213" s="1"/>
      <c r="H213" s="1"/>
      <c r="I213" s="1"/>
    </row>
    <row r="214" spans="1:9" x14ac:dyDescent="0.25">
      <c r="A214" s="30"/>
      <c r="B214" s="1"/>
      <c r="C214" s="1"/>
      <c r="D214" s="1"/>
      <c r="E214" s="1"/>
      <c r="F214" s="1"/>
      <c r="G214" s="1"/>
      <c r="H214" s="1"/>
      <c r="I214" s="1"/>
    </row>
    <row r="215" spans="1:9" x14ac:dyDescent="0.25">
      <c r="A215" s="30"/>
      <c r="B215" s="1"/>
      <c r="C215" s="1"/>
      <c r="D215" s="1"/>
      <c r="E215" s="1"/>
      <c r="F215" s="1"/>
      <c r="G215" s="1"/>
      <c r="H215" s="1"/>
      <c r="I215" s="1"/>
    </row>
    <row r="216" spans="1:9" x14ac:dyDescent="0.25">
      <c r="A216" s="30"/>
      <c r="B216" s="1"/>
      <c r="C216" s="1"/>
      <c r="D216" s="1"/>
      <c r="E216" s="1"/>
      <c r="F216" s="1"/>
      <c r="G216" s="1"/>
      <c r="H216" s="1"/>
      <c r="I216" s="1"/>
    </row>
    <row r="217" spans="1:9" x14ac:dyDescent="0.25">
      <c r="A217" s="30"/>
      <c r="B217" s="1"/>
      <c r="C217" s="1"/>
      <c r="D217" s="1"/>
      <c r="E217" s="1"/>
      <c r="F217" s="1"/>
      <c r="G217" s="1"/>
      <c r="H217" s="1"/>
      <c r="I217" s="1"/>
    </row>
    <row r="218" spans="1:9" x14ac:dyDescent="0.25">
      <c r="A218" s="30"/>
      <c r="B218" s="1"/>
      <c r="C218" s="1"/>
      <c r="D218" s="1"/>
      <c r="E218" s="1"/>
      <c r="F218" s="1"/>
      <c r="G218" s="1"/>
      <c r="H218" s="1"/>
      <c r="I218" s="1"/>
    </row>
    <row r="219" spans="1:9" x14ac:dyDescent="0.25">
      <c r="A219" s="30"/>
      <c r="B219" s="1"/>
      <c r="C219" s="1"/>
      <c r="D219" s="1"/>
      <c r="E219" s="1"/>
      <c r="F219" s="1"/>
      <c r="G219" s="1"/>
      <c r="H219" s="1"/>
      <c r="I219" s="1"/>
    </row>
    <row r="220" spans="1:9" x14ac:dyDescent="0.25">
      <c r="A220" s="30"/>
      <c r="B220" s="1"/>
      <c r="C220" s="1"/>
      <c r="D220" s="1"/>
      <c r="E220" s="1"/>
      <c r="F220" s="1"/>
      <c r="G220" s="1"/>
      <c r="H220" s="1"/>
      <c r="I220" s="1"/>
    </row>
    <row r="221" spans="1:9" x14ac:dyDescent="0.25">
      <c r="A221" s="30"/>
      <c r="B221" s="1"/>
      <c r="C221" s="1"/>
      <c r="D221" s="1"/>
      <c r="E221" s="1"/>
      <c r="F221" s="1"/>
      <c r="G221" s="1"/>
      <c r="H221" s="1"/>
      <c r="I221" s="1"/>
    </row>
    <row r="222" spans="1:9" x14ac:dyDescent="0.25">
      <c r="A222" s="30"/>
      <c r="B222" s="1"/>
      <c r="C222" s="1"/>
      <c r="D222" s="1"/>
      <c r="E222" s="1"/>
      <c r="F222" s="1"/>
      <c r="G222" s="1"/>
      <c r="H222" s="1"/>
      <c r="I222" s="1"/>
    </row>
    <row r="223" spans="1:9" x14ac:dyDescent="0.25">
      <c r="A223" s="30"/>
      <c r="B223" s="1"/>
      <c r="C223" s="1"/>
      <c r="D223" s="1"/>
      <c r="E223" s="1"/>
      <c r="F223" s="1"/>
      <c r="G223" s="1"/>
      <c r="H223" s="1"/>
      <c r="I223" s="1"/>
    </row>
    <row r="224" spans="1:9" x14ac:dyDescent="0.25">
      <c r="A224" s="30"/>
      <c r="B224" s="1"/>
      <c r="C224" s="1"/>
      <c r="D224" s="1"/>
      <c r="E224" s="1"/>
      <c r="F224" s="1"/>
      <c r="G224" s="1"/>
      <c r="H224" s="1"/>
      <c r="I224" s="1"/>
    </row>
    <row r="225" spans="1:9" x14ac:dyDescent="0.25">
      <c r="A225" s="30"/>
      <c r="B225" s="1"/>
      <c r="C225" s="1"/>
      <c r="D225" s="1"/>
      <c r="E225" s="1"/>
      <c r="F225" s="1"/>
      <c r="G225" s="1"/>
      <c r="H225" s="1"/>
      <c r="I225" s="1"/>
    </row>
    <row r="226" spans="1:9" x14ac:dyDescent="0.25">
      <c r="A226" s="30"/>
      <c r="B226" s="1"/>
      <c r="C226" s="1"/>
      <c r="D226" s="1"/>
      <c r="E226" s="1"/>
      <c r="F226" s="1"/>
      <c r="G226" s="1"/>
      <c r="H226" s="1"/>
      <c r="I226" s="1"/>
    </row>
    <row r="227" spans="1:9" x14ac:dyDescent="0.25">
      <c r="A227" s="30"/>
      <c r="B227" s="1"/>
      <c r="C227" s="1"/>
      <c r="D227" s="1"/>
      <c r="E227" s="1"/>
      <c r="F227" s="1"/>
      <c r="G227" s="1"/>
      <c r="H227" s="1"/>
      <c r="I227" s="1"/>
    </row>
    <row r="228" spans="1:9" x14ac:dyDescent="0.25">
      <c r="A228" s="30"/>
      <c r="B228" s="1"/>
      <c r="C228" s="1"/>
      <c r="D228" s="1"/>
      <c r="E228" s="1"/>
      <c r="F228" s="1"/>
      <c r="G228" s="1"/>
      <c r="H228" s="1"/>
      <c r="I228" s="1"/>
    </row>
    <row r="229" spans="1:9" x14ac:dyDescent="0.25">
      <c r="A229" s="30"/>
      <c r="B229" s="1"/>
      <c r="C229" s="1"/>
      <c r="D229" s="1"/>
      <c r="E229" s="1"/>
      <c r="F229" s="1"/>
      <c r="G229" s="1"/>
      <c r="H229" s="1"/>
      <c r="I229" s="1"/>
    </row>
    <row r="230" spans="1:9" x14ac:dyDescent="0.25">
      <c r="A230" s="30"/>
      <c r="B230" s="1"/>
      <c r="C230" s="1"/>
      <c r="D230" s="1"/>
      <c r="E230" s="1"/>
      <c r="F230" s="1"/>
      <c r="G230" s="1"/>
      <c r="H230" s="1"/>
      <c r="I230" s="1"/>
    </row>
    <row r="231" spans="1:9" x14ac:dyDescent="0.25">
      <c r="A231" s="30"/>
      <c r="B231" s="1"/>
      <c r="C231" s="1"/>
      <c r="D231" s="1"/>
      <c r="E231" s="1"/>
      <c r="F231" s="1"/>
      <c r="G231" s="1"/>
      <c r="H231" s="1"/>
      <c r="I231" s="1"/>
    </row>
    <row r="232" spans="1:9" x14ac:dyDescent="0.25">
      <c r="A232" s="30"/>
      <c r="B232" s="1"/>
      <c r="C232" s="1"/>
      <c r="D232" s="1"/>
      <c r="E232" s="1"/>
      <c r="F232" s="1"/>
      <c r="G232" s="1"/>
      <c r="H232" s="1"/>
      <c r="I232" s="1"/>
    </row>
    <row r="233" spans="1:9" x14ac:dyDescent="0.25">
      <c r="A233" s="30"/>
      <c r="B233" s="1"/>
      <c r="C233" s="1"/>
      <c r="D233" s="1"/>
      <c r="E233" s="1"/>
      <c r="F233" s="1"/>
      <c r="G233" s="1"/>
      <c r="H233" s="1"/>
      <c r="I233" s="1"/>
    </row>
    <row r="234" spans="1:9" x14ac:dyDescent="0.25">
      <c r="A234" s="30"/>
      <c r="B234" s="1"/>
      <c r="C234" s="1"/>
      <c r="D234" s="1"/>
      <c r="E234" s="1"/>
      <c r="F234" s="1"/>
      <c r="G234" s="1"/>
      <c r="H234" s="1"/>
      <c r="I234" s="1"/>
    </row>
    <row r="235" spans="1:9" x14ac:dyDescent="0.25">
      <c r="A235" s="30"/>
      <c r="B235" s="1"/>
      <c r="C235" s="1"/>
      <c r="D235" s="1"/>
      <c r="E235" s="1"/>
      <c r="F235" s="1"/>
      <c r="G235" s="1"/>
      <c r="H235" s="1"/>
      <c r="I235" s="1"/>
    </row>
    <row r="236" spans="1:9" x14ac:dyDescent="0.25">
      <c r="A236" s="30"/>
      <c r="B236" s="1"/>
      <c r="C236" s="1"/>
      <c r="D236" s="1"/>
      <c r="E236" s="1"/>
      <c r="F236" s="1"/>
      <c r="G236" s="1"/>
      <c r="H236" s="1"/>
      <c r="I236" s="1"/>
    </row>
    <row r="237" spans="1:9" x14ac:dyDescent="0.25">
      <c r="A237" s="30"/>
      <c r="B237" s="1"/>
      <c r="C237" s="1"/>
      <c r="D237" s="1"/>
      <c r="E237" s="1"/>
      <c r="F237" s="1"/>
      <c r="G237" s="1"/>
      <c r="H237" s="1"/>
      <c r="I237" s="1"/>
    </row>
    <row r="238" spans="1:9" x14ac:dyDescent="0.25">
      <c r="A238" s="30"/>
      <c r="B238" s="1"/>
      <c r="C238" s="1"/>
      <c r="D238" s="1"/>
      <c r="E238" s="1"/>
      <c r="F238" s="1"/>
      <c r="G238" s="1"/>
      <c r="H238" s="1"/>
      <c r="I238" s="1"/>
    </row>
    <row r="239" spans="1:9" x14ac:dyDescent="0.25">
      <c r="A239" s="30"/>
      <c r="B239" s="1"/>
      <c r="C239" s="1"/>
      <c r="D239" s="1"/>
      <c r="E239" s="1"/>
      <c r="F239" s="1"/>
      <c r="G239" s="1"/>
      <c r="H239" s="1"/>
      <c r="I239" s="1"/>
    </row>
    <row r="240" spans="1:9" x14ac:dyDescent="0.25">
      <c r="A240" s="30"/>
      <c r="B240" s="1"/>
      <c r="C240" s="1"/>
      <c r="D240" s="1"/>
      <c r="E240" s="1"/>
      <c r="F240" s="1"/>
      <c r="G240" s="1"/>
      <c r="H240" s="1"/>
      <c r="I240" s="1"/>
    </row>
    <row r="241" spans="1:9" x14ac:dyDescent="0.25">
      <c r="A241" s="30"/>
      <c r="B241" s="1"/>
      <c r="C241" s="1"/>
      <c r="D241" s="1"/>
      <c r="E241" s="1"/>
      <c r="F241" s="1"/>
      <c r="G241" s="1"/>
      <c r="H241" s="1"/>
      <c r="I241" s="1"/>
    </row>
    <row r="242" spans="1:9" x14ac:dyDescent="0.25">
      <c r="A242" s="30"/>
      <c r="B242" s="1"/>
      <c r="C242" s="1"/>
      <c r="D242" s="1"/>
      <c r="E242" s="1"/>
      <c r="F242" s="1"/>
      <c r="G242" s="1"/>
      <c r="H242" s="1"/>
      <c r="I242" s="1"/>
    </row>
    <row r="243" spans="1:9" x14ac:dyDescent="0.25">
      <c r="A243" s="30"/>
      <c r="B243" s="1"/>
      <c r="C243" s="1"/>
      <c r="D243" s="1"/>
      <c r="E243" s="1"/>
      <c r="F243" s="1"/>
      <c r="G243" s="1"/>
      <c r="H243" s="1"/>
      <c r="I243" s="1"/>
    </row>
    <row r="244" spans="1:9" x14ac:dyDescent="0.25">
      <c r="A244" s="30"/>
      <c r="B244" s="1"/>
      <c r="C244" s="1"/>
      <c r="D244" s="1"/>
      <c r="E244" s="1"/>
      <c r="F244" s="1"/>
      <c r="G244" s="1"/>
      <c r="H244" s="1"/>
      <c r="I244" s="1"/>
    </row>
    <row r="245" spans="1:9" x14ac:dyDescent="0.25">
      <c r="A245" s="30"/>
      <c r="B245" s="1"/>
      <c r="C245" s="1"/>
      <c r="D245" s="1"/>
      <c r="E245" s="1"/>
      <c r="F245" s="1"/>
      <c r="G245" s="1"/>
      <c r="H245" s="1"/>
      <c r="I245" s="1"/>
    </row>
    <row r="246" spans="1:9" x14ac:dyDescent="0.25">
      <c r="A246" s="30"/>
      <c r="B246" s="1"/>
      <c r="C246" s="1"/>
      <c r="D246" s="1"/>
      <c r="E246" s="1"/>
      <c r="F246" s="1"/>
      <c r="G246" s="1"/>
      <c r="H246" s="1"/>
      <c r="I246" s="1"/>
    </row>
    <row r="247" spans="1:9" x14ac:dyDescent="0.25">
      <c r="A247" s="30"/>
      <c r="B247" s="1"/>
      <c r="C247" s="1"/>
      <c r="D247" s="1"/>
      <c r="E247" s="1"/>
      <c r="F247" s="1"/>
      <c r="G247" s="1"/>
      <c r="H247" s="1"/>
      <c r="I247" s="1"/>
    </row>
    <row r="248" spans="1:9" x14ac:dyDescent="0.25">
      <c r="A248" s="30"/>
      <c r="B248" s="1"/>
      <c r="C248" s="1"/>
      <c r="D248" s="1"/>
      <c r="E248" s="1"/>
      <c r="F248" s="1"/>
      <c r="G248" s="1"/>
      <c r="H248" s="1"/>
      <c r="I248" s="1"/>
    </row>
    <row r="249" spans="1:9" x14ac:dyDescent="0.25">
      <c r="A249" s="30"/>
      <c r="B249" s="1"/>
      <c r="C249" s="1"/>
      <c r="D249" s="1"/>
      <c r="E249" s="1"/>
      <c r="F249" s="1"/>
      <c r="G249" s="1"/>
      <c r="H249" s="1"/>
      <c r="I249" s="1"/>
    </row>
    <row r="250" spans="1:9" x14ac:dyDescent="0.25">
      <c r="A250" s="30"/>
      <c r="B250" s="1"/>
      <c r="C250" s="1"/>
      <c r="D250" s="1"/>
      <c r="E250" s="1"/>
      <c r="F250" s="1"/>
      <c r="G250" s="1"/>
      <c r="H250" s="1"/>
      <c r="I250" s="1"/>
    </row>
    <row r="251" spans="1:9" x14ac:dyDescent="0.25">
      <c r="A251" s="30"/>
      <c r="B251" s="1"/>
      <c r="C251" s="1"/>
      <c r="D251" s="1"/>
      <c r="E251" s="1"/>
      <c r="F251" s="1"/>
      <c r="G251" s="1"/>
      <c r="H251" s="1"/>
      <c r="I251" s="1"/>
    </row>
    <row r="252" spans="1:9" x14ac:dyDescent="0.25">
      <c r="A252" s="30"/>
      <c r="B252" s="1"/>
      <c r="C252" s="1"/>
      <c r="D252" s="1"/>
      <c r="E252" s="1"/>
      <c r="F252" s="1"/>
      <c r="G252" s="1"/>
      <c r="H252" s="1"/>
      <c r="I252" s="1"/>
    </row>
    <row r="253" spans="1:9" x14ac:dyDescent="0.25">
      <c r="A253" s="30"/>
      <c r="B253" s="1"/>
      <c r="C253" s="1"/>
      <c r="D253" s="1"/>
      <c r="E253" s="1"/>
      <c r="F253" s="1"/>
      <c r="G253" s="1"/>
      <c r="H253" s="1"/>
      <c r="I253" s="1"/>
    </row>
    <row r="254" spans="1:9" x14ac:dyDescent="0.25">
      <c r="A254" s="30"/>
      <c r="B254" s="1"/>
      <c r="C254" s="1"/>
      <c r="D254" s="1"/>
      <c r="E254" s="1"/>
      <c r="F254" s="1"/>
      <c r="G254" s="1"/>
      <c r="H254" s="1"/>
      <c r="I254" s="1"/>
    </row>
    <row r="255" spans="1:9" x14ac:dyDescent="0.25">
      <c r="A255" s="30"/>
      <c r="B255" s="1"/>
      <c r="C255" s="1"/>
      <c r="D255" s="1"/>
      <c r="E255" s="1"/>
      <c r="F255" s="1"/>
      <c r="G255" s="1"/>
      <c r="H255" s="1"/>
      <c r="I255" s="1"/>
    </row>
    <row r="256" spans="1:9" x14ac:dyDescent="0.25">
      <c r="A256" s="30"/>
      <c r="B256" s="1"/>
      <c r="C256" s="1"/>
      <c r="D256" s="1"/>
      <c r="E256" s="1"/>
      <c r="F256" s="1"/>
      <c r="G256" s="1"/>
      <c r="H256" s="1"/>
      <c r="I256" s="1"/>
    </row>
    <row r="257" spans="1:9" x14ac:dyDescent="0.25">
      <c r="A257" s="30"/>
      <c r="B257" s="1"/>
      <c r="C257" s="1"/>
      <c r="D257" s="1"/>
      <c r="E257" s="1"/>
      <c r="F257" s="1"/>
      <c r="G257" s="1"/>
      <c r="H257" s="1"/>
      <c r="I257" s="1"/>
    </row>
    <row r="258" spans="1:9" x14ac:dyDescent="0.25">
      <c r="A258" s="30"/>
      <c r="B258" s="1"/>
      <c r="C258" s="1"/>
      <c r="D258" s="1"/>
      <c r="E258" s="1"/>
      <c r="F258" s="1"/>
      <c r="G258" s="1"/>
      <c r="H258" s="1"/>
      <c r="I258" s="1"/>
    </row>
    <row r="259" spans="1:9" x14ac:dyDescent="0.25">
      <c r="A259" s="30"/>
      <c r="B259" s="1"/>
      <c r="C259" s="1"/>
      <c r="D259" s="1"/>
      <c r="E259" s="1"/>
      <c r="F259" s="1"/>
      <c r="G259" s="1"/>
      <c r="H259" s="1"/>
      <c r="I259" s="1"/>
    </row>
    <row r="260" spans="1:9" x14ac:dyDescent="0.25">
      <c r="A260" s="30"/>
      <c r="B260" s="1"/>
      <c r="C260" s="1"/>
      <c r="D260" s="1"/>
      <c r="E260" s="1"/>
      <c r="F260" s="1"/>
      <c r="G260" s="1"/>
      <c r="H260" s="1"/>
      <c r="I260" s="1"/>
    </row>
    <row r="261" spans="1:9" x14ac:dyDescent="0.25">
      <c r="A261" s="30"/>
      <c r="B261" s="1"/>
      <c r="C261" s="1"/>
      <c r="D261" s="1"/>
      <c r="E261" s="1"/>
      <c r="F261" s="1"/>
      <c r="G261" s="1"/>
      <c r="H261" s="1"/>
      <c r="I261" s="1"/>
    </row>
    <row r="262" spans="1:9" x14ac:dyDescent="0.25">
      <c r="A262" s="30"/>
      <c r="B262" s="1"/>
      <c r="C262" s="1"/>
      <c r="D262" s="1"/>
      <c r="E262" s="1"/>
      <c r="F262" s="1"/>
      <c r="G262" s="1"/>
      <c r="H262" s="1"/>
      <c r="I262" s="1"/>
    </row>
    <row r="263" spans="1:9" x14ac:dyDescent="0.25">
      <c r="A263" s="30"/>
      <c r="B263" s="1"/>
      <c r="C263" s="1"/>
      <c r="D263" s="1"/>
      <c r="E263" s="1"/>
      <c r="F263" s="1"/>
      <c r="G263" s="1"/>
      <c r="H263" s="1"/>
      <c r="I263" s="1"/>
    </row>
    <row r="264" spans="1:9" x14ac:dyDescent="0.25">
      <c r="A264" s="30"/>
      <c r="B264" s="1"/>
      <c r="C264" s="1"/>
      <c r="D264" s="1"/>
      <c r="E264" s="1"/>
      <c r="F264" s="1"/>
      <c r="G264" s="1"/>
      <c r="H264" s="1"/>
      <c r="I264" s="1"/>
    </row>
    <row r="265" spans="1:9" x14ac:dyDescent="0.25">
      <c r="A265" s="30"/>
      <c r="B265" s="1"/>
      <c r="C265" s="1"/>
      <c r="D265" s="1"/>
      <c r="E265" s="1"/>
      <c r="F265" s="1"/>
      <c r="G265" s="1"/>
      <c r="H265" s="1"/>
      <c r="I265" s="1"/>
    </row>
    <row r="266" spans="1:9" x14ac:dyDescent="0.25">
      <c r="A266" s="30"/>
      <c r="B266" s="1"/>
      <c r="C266" s="1"/>
      <c r="D266" s="1"/>
      <c r="E266" s="1"/>
      <c r="F266" s="1"/>
      <c r="G266" s="1"/>
      <c r="H266" s="1"/>
      <c r="I266" s="1"/>
    </row>
    <row r="267" spans="1:9" x14ac:dyDescent="0.25">
      <c r="A267" s="30"/>
      <c r="B267" s="1"/>
      <c r="C267" s="1"/>
      <c r="D267" s="1"/>
      <c r="E267" s="1"/>
      <c r="F267" s="1"/>
      <c r="G267" s="1"/>
      <c r="H267" s="1"/>
      <c r="I267" s="1"/>
    </row>
    <row r="268" spans="1:9" x14ac:dyDescent="0.25">
      <c r="A268" s="30"/>
      <c r="B268" s="1"/>
      <c r="C268" s="1"/>
      <c r="D268" s="1"/>
      <c r="E268" s="1"/>
      <c r="F268" s="1"/>
      <c r="G268" s="1"/>
      <c r="H268" s="1"/>
      <c r="I268" s="1"/>
    </row>
    <row r="269" spans="1:9" x14ac:dyDescent="0.25">
      <c r="A269" s="30"/>
      <c r="B269" s="1"/>
      <c r="C269" s="1"/>
      <c r="D269" s="1"/>
      <c r="E269" s="1"/>
      <c r="F269" s="1"/>
      <c r="G269" s="1"/>
      <c r="H269" s="1"/>
      <c r="I269" s="1"/>
    </row>
    <row r="270" spans="1:9" x14ac:dyDescent="0.25">
      <c r="A270" s="30"/>
      <c r="B270" s="1"/>
      <c r="C270" s="1"/>
      <c r="D270" s="1"/>
      <c r="E270" s="1"/>
      <c r="F270" s="1"/>
      <c r="G270" s="1"/>
      <c r="H270" s="1"/>
      <c r="I270" s="1"/>
    </row>
    <row r="271" spans="1:9" x14ac:dyDescent="0.25">
      <c r="A271" s="30"/>
      <c r="B271" s="1"/>
      <c r="C271" s="1"/>
      <c r="D271" s="1"/>
      <c r="E271" s="1"/>
      <c r="F271" s="1"/>
      <c r="G271" s="1"/>
      <c r="H271" s="1"/>
      <c r="I271" s="1"/>
    </row>
    <row r="272" spans="1:9" x14ac:dyDescent="0.25">
      <c r="A272" s="30"/>
      <c r="B272" s="1"/>
      <c r="C272" s="1"/>
      <c r="D272" s="1"/>
      <c r="E272" s="1"/>
      <c r="F272" s="1"/>
      <c r="G272" s="1"/>
      <c r="H272" s="1"/>
      <c r="I272" s="1"/>
    </row>
    <row r="273" spans="1:9" x14ac:dyDescent="0.25">
      <c r="A273" s="30"/>
      <c r="B273" s="1"/>
      <c r="C273" s="1"/>
      <c r="D273" s="1"/>
      <c r="E273" s="1"/>
      <c r="F273" s="1"/>
      <c r="G273" s="1"/>
      <c r="H273" s="1"/>
      <c r="I273" s="1"/>
    </row>
    <row r="274" spans="1:9" x14ac:dyDescent="0.25">
      <c r="A274" s="30"/>
      <c r="B274" s="1"/>
      <c r="C274" s="1"/>
      <c r="D274" s="1"/>
      <c r="E274" s="1"/>
      <c r="F274" s="1"/>
      <c r="G274" s="1"/>
      <c r="H274" s="1"/>
      <c r="I274" s="1"/>
    </row>
    <row r="275" spans="1:9" x14ac:dyDescent="0.25">
      <c r="A275" s="30"/>
      <c r="B275" s="1"/>
      <c r="C275" s="1"/>
      <c r="D275" s="1"/>
      <c r="E275" s="1"/>
      <c r="F275" s="1"/>
      <c r="G275" s="1"/>
      <c r="H275" s="1"/>
      <c r="I275" s="1"/>
    </row>
    <row r="276" spans="1:9" x14ac:dyDescent="0.25">
      <c r="A276" s="30"/>
      <c r="B276" s="1"/>
      <c r="C276" s="1"/>
      <c r="D276" s="1"/>
      <c r="E276" s="1"/>
      <c r="F276" s="1"/>
      <c r="G276" s="1"/>
      <c r="H276" s="1"/>
      <c r="I276" s="1"/>
    </row>
    <row r="277" spans="1:9" x14ac:dyDescent="0.25">
      <c r="A277" s="30"/>
      <c r="B277" s="1"/>
      <c r="C277" s="1"/>
      <c r="D277" s="1"/>
      <c r="E277" s="1"/>
      <c r="F277" s="1"/>
      <c r="G277" s="1"/>
      <c r="H277" s="1"/>
      <c r="I277" s="1"/>
    </row>
    <row r="278" spans="1:9" x14ac:dyDescent="0.25">
      <c r="A278" s="30"/>
      <c r="B278" s="1"/>
      <c r="C278" s="1"/>
      <c r="D278" s="1"/>
      <c r="E278" s="1"/>
      <c r="F278" s="1"/>
      <c r="G278" s="1"/>
      <c r="H278" s="1"/>
      <c r="I278" s="1"/>
    </row>
    <row r="279" spans="1:9" x14ac:dyDescent="0.25">
      <c r="A279" s="30"/>
      <c r="B279" s="1"/>
      <c r="C279" s="1"/>
      <c r="D279" s="1"/>
      <c r="E279" s="1"/>
      <c r="F279" s="1"/>
      <c r="G279" s="1"/>
      <c r="H279" s="1"/>
      <c r="I279" s="1"/>
    </row>
    <row r="280" spans="1:9" x14ac:dyDescent="0.25">
      <c r="A280" s="30"/>
      <c r="B280" s="1"/>
      <c r="C280" s="1"/>
      <c r="D280" s="1"/>
      <c r="E280" s="1"/>
      <c r="F280" s="1"/>
      <c r="G280" s="1"/>
      <c r="H280" s="1"/>
      <c r="I280" s="1"/>
    </row>
    <row r="281" spans="1:9" x14ac:dyDescent="0.25">
      <c r="A281" s="30"/>
      <c r="B281" s="1"/>
      <c r="C281" s="1"/>
      <c r="D281" s="1"/>
      <c r="E281" s="1"/>
      <c r="F281" s="1"/>
      <c r="G281" s="1"/>
      <c r="H281" s="1"/>
      <c r="I281" s="1"/>
    </row>
    <row r="282" spans="1:9" x14ac:dyDescent="0.25">
      <c r="A282" s="30"/>
      <c r="B282" s="1"/>
      <c r="C282" s="1"/>
      <c r="D282" s="1"/>
      <c r="E282" s="1"/>
      <c r="F282" s="1"/>
      <c r="G282" s="1"/>
      <c r="H282" s="1"/>
      <c r="I282" s="1"/>
    </row>
    <row r="283" spans="1:9" x14ac:dyDescent="0.25">
      <c r="A283" s="30"/>
      <c r="B283" s="1"/>
      <c r="C283" s="1"/>
      <c r="D283" s="1"/>
      <c r="E283" s="1"/>
      <c r="F283" s="1"/>
      <c r="G283" s="1"/>
      <c r="H283" s="1"/>
      <c r="I283" s="1"/>
    </row>
    <row r="284" spans="1:9" x14ac:dyDescent="0.25">
      <c r="A284" s="30"/>
      <c r="B284" s="1"/>
      <c r="C284" s="1"/>
      <c r="D284" s="1"/>
      <c r="E284" s="1"/>
      <c r="F284" s="1"/>
      <c r="G284" s="1"/>
      <c r="H284" s="1"/>
      <c r="I284" s="1"/>
    </row>
    <row r="285" spans="1:9" x14ac:dyDescent="0.25">
      <c r="A285" s="30"/>
      <c r="B285" s="1"/>
      <c r="C285" s="1"/>
      <c r="D285" s="1"/>
      <c r="E285" s="1"/>
      <c r="F285" s="1"/>
      <c r="G285" s="1"/>
      <c r="H285" s="1"/>
      <c r="I285" s="1"/>
    </row>
    <row r="286" spans="1:9" x14ac:dyDescent="0.25">
      <c r="A286" s="30"/>
      <c r="B286" s="1"/>
      <c r="C286" s="1"/>
      <c r="D286" s="1"/>
      <c r="E286" s="1"/>
      <c r="F286" s="1"/>
      <c r="G286" s="1"/>
      <c r="H286" s="1"/>
      <c r="I286" s="1"/>
    </row>
    <row r="287" spans="1:9" x14ac:dyDescent="0.25">
      <c r="A287" s="30"/>
      <c r="B287" s="1"/>
      <c r="C287" s="1"/>
      <c r="D287" s="1"/>
      <c r="E287" s="1"/>
      <c r="F287" s="1"/>
      <c r="G287" s="1"/>
      <c r="H287" s="1"/>
      <c r="I287" s="1"/>
    </row>
    <row r="288" spans="1:9" x14ac:dyDescent="0.25">
      <c r="A288" s="30"/>
      <c r="B288" s="1"/>
      <c r="C288" s="1"/>
      <c r="D288" s="1"/>
      <c r="E288" s="1"/>
      <c r="F288" s="1"/>
      <c r="G288" s="1"/>
      <c r="H288" s="1"/>
      <c r="I288" s="1"/>
    </row>
    <row r="289" spans="1:9" x14ac:dyDescent="0.25">
      <c r="A289" s="30"/>
      <c r="B289" s="1"/>
      <c r="C289" s="1"/>
      <c r="D289" s="1"/>
      <c r="E289" s="1"/>
      <c r="F289" s="1"/>
      <c r="G289" s="1"/>
      <c r="H289" s="1"/>
      <c r="I289" s="1"/>
    </row>
    <row r="290" spans="1:9" x14ac:dyDescent="0.25">
      <c r="A290" s="30"/>
      <c r="B290" s="1"/>
      <c r="C290" s="1"/>
      <c r="D290" s="1"/>
      <c r="E290" s="1"/>
      <c r="F290" s="1"/>
      <c r="G290" s="1"/>
      <c r="H290" s="1"/>
      <c r="I290" s="1"/>
    </row>
    <row r="291" spans="1:9" x14ac:dyDescent="0.25">
      <c r="A291" s="30"/>
      <c r="B291" s="1"/>
      <c r="C291" s="1"/>
      <c r="D291" s="1"/>
      <c r="E291" s="1"/>
      <c r="F291" s="1"/>
      <c r="G291" s="1"/>
      <c r="H291" s="1"/>
      <c r="I291" s="1"/>
    </row>
    <row r="292" spans="1:9" x14ac:dyDescent="0.25">
      <c r="A292" s="30"/>
      <c r="B292" s="1"/>
      <c r="C292" s="1"/>
      <c r="D292" s="1"/>
      <c r="E292" s="1"/>
      <c r="F292" s="1"/>
      <c r="G292" s="1"/>
      <c r="H292" s="1"/>
      <c r="I292" s="1"/>
    </row>
    <row r="293" spans="1:9" x14ac:dyDescent="0.25">
      <c r="A293" s="30"/>
      <c r="B293" s="1"/>
      <c r="C293" s="1"/>
      <c r="D293" s="1"/>
      <c r="E293" s="1"/>
      <c r="F293" s="1"/>
      <c r="G293" s="1"/>
      <c r="H293" s="1"/>
      <c r="I293" s="1"/>
    </row>
    <row r="294" spans="1:9" x14ac:dyDescent="0.25">
      <c r="A294" s="30"/>
      <c r="B294" s="1"/>
      <c r="C294" s="1"/>
      <c r="D294" s="1"/>
      <c r="E294" s="1"/>
      <c r="F294" s="1"/>
      <c r="G294" s="1"/>
      <c r="H294" s="1"/>
      <c r="I294" s="1"/>
    </row>
    <row r="295" spans="1:9" x14ac:dyDescent="0.25">
      <c r="A295" s="30"/>
      <c r="B295" s="1"/>
      <c r="C295" s="1"/>
      <c r="D295" s="1"/>
      <c r="E295" s="1"/>
      <c r="F295" s="1"/>
      <c r="G295" s="1"/>
      <c r="H295" s="1"/>
      <c r="I295" s="1"/>
    </row>
    <row r="296" spans="1:9" x14ac:dyDescent="0.25">
      <c r="A296" s="30"/>
      <c r="B296" s="1"/>
      <c r="C296" s="1"/>
      <c r="D296" s="1"/>
      <c r="E296" s="1"/>
      <c r="F296" s="1"/>
      <c r="G296" s="1"/>
      <c r="H296" s="1"/>
      <c r="I296" s="1"/>
    </row>
    <row r="297" spans="1:9" x14ac:dyDescent="0.25">
      <c r="A297" s="30"/>
      <c r="B297" s="1"/>
      <c r="C297" s="1"/>
      <c r="D297" s="1"/>
      <c r="E297" s="1"/>
      <c r="F297" s="1"/>
      <c r="G297" s="1"/>
      <c r="H297" s="1"/>
      <c r="I297" s="1"/>
    </row>
    <row r="298" spans="1:9" x14ac:dyDescent="0.25">
      <c r="A298" s="30"/>
      <c r="B298" s="1"/>
      <c r="C298" s="1"/>
      <c r="D298" s="1"/>
      <c r="E298" s="1"/>
      <c r="F298" s="1"/>
      <c r="G298" s="1"/>
      <c r="H298" s="1"/>
      <c r="I298" s="1"/>
    </row>
    <row r="299" spans="1:9" x14ac:dyDescent="0.25">
      <c r="A299" s="30"/>
      <c r="B299" s="1"/>
      <c r="C299" s="1"/>
      <c r="D299" s="1"/>
      <c r="E299" s="1"/>
      <c r="F299" s="1"/>
      <c r="G299" s="1"/>
      <c r="H299" s="1"/>
      <c r="I299" s="1"/>
    </row>
    <row r="300" spans="1:9" x14ac:dyDescent="0.25">
      <c r="A300" s="30"/>
      <c r="B300" s="1"/>
      <c r="C300" s="1"/>
      <c r="D300" s="1"/>
      <c r="E300" s="1"/>
      <c r="F300" s="1"/>
      <c r="G300" s="1"/>
      <c r="H300" s="1"/>
      <c r="I300" s="1"/>
    </row>
    <row r="301" spans="1:9" x14ac:dyDescent="0.25">
      <c r="A301" s="30"/>
      <c r="B301" s="1"/>
      <c r="C301" s="1"/>
      <c r="D301" s="1"/>
      <c r="E301" s="1"/>
      <c r="F301" s="1"/>
      <c r="G301" s="1"/>
      <c r="H301" s="1"/>
      <c r="I301" s="1"/>
    </row>
    <row r="302" spans="1:9" x14ac:dyDescent="0.25">
      <c r="A302" s="30"/>
      <c r="B302" s="1"/>
      <c r="C302" s="1"/>
      <c r="D302" s="1"/>
      <c r="E302" s="1"/>
      <c r="F302" s="1"/>
      <c r="G302" s="1"/>
      <c r="H302" s="1"/>
      <c r="I302" s="1"/>
    </row>
    <row r="303" spans="1:9" x14ac:dyDescent="0.25">
      <c r="A303" s="30"/>
      <c r="B303" s="1"/>
      <c r="C303" s="1"/>
      <c r="D303" s="1"/>
      <c r="E303" s="1"/>
      <c r="F303" s="1"/>
      <c r="G303" s="1"/>
      <c r="H303" s="1"/>
      <c r="I303" s="1"/>
    </row>
    <row r="304" spans="1:9" x14ac:dyDescent="0.25">
      <c r="A304" s="30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30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30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30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30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30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30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30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30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30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30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30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30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30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30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30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30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30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30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30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30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30"/>
      <c r="B325" s="1"/>
      <c r="C325" s="1"/>
      <c r="D325" s="1"/>
      <c r="E325" s="1"/>
      <c r="F325" s="1"/>
      <c r="G325" s="1"/>
      <c r="H325" s="1"/>
      <c r="I325" s="1"/>
    </row>
    <row r="326" spans="1:9" x14ac:dyDescent="0.25">
      <c r="A326" s="30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30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30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30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30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30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30"/>
      <c r="B332" s="1"/>
      <c r="C332" s="1"/>
      <c r="D332" s="1"/>
      <c r="E332" s="1"/>
      <c r="F332" s="1"/>
      <c r="G332" s="1"/>
      <c r="H332" s="1"/>
      <c r="I332" s="1"/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30428-0DB3-4F71-ABFA-A6EA6D79C216}">
  <dimension ref="A1:N452"/>
  <sheetViews>
    <sheetView topLeftCell="A28" workbookViewId="0">
      <selection activeCell="C6" sqref="C6:D6"/>
    </sheetView>
  </sheetViews>
  <sheetFormatPr defaultRowHeight="15" x14ac:dyDescent="0.25"/>
  <cols>
    <col min="1" max="1" width="55.7109375" style="88" customWidth="1"/>
    <col min="2" max="2" width="9.140625" style="88"/>
    <col min="3" max="3" width="16" style="88" customWidth="1"/>
    <col min="4" max="4" width="16" style="116" customWidth="1"/>
    <col min="5" max="5" width="11.28515625" style="88" bestFit="1" customWidth="1"/>
    <col min="6" max="6" width="11" style="88" bestFit="1" customWidth="1"/>
    <col min="7" max="7" width="9.140625" style="125"/>
    <col min="8" max="8" width="13.5703125" style="125" customWidth="1"/>
    <col min="9" max="9" width="14.85546875" style="125" customWidth="1"/>
    <col min="10" max="13" width="9.140625" style="125"/>
    <col min="14" max="14" width="13.42578125" style="125" customWidth="1"/>
    <col min="15" max="16384" width="9.140625" style="88"/>
  </cols>
  <sheetData>
    <row r="1" spans="1:9" x14ac:dyDescent="0.25">
      <c r="A1" s="77" t="s">
        <v>121</v>
      </c>
      <c r="D1" s="117"/>
    </row>
    <row r="2" spans="1:9" x14ac:dyDescent="0.25">
      <c r="A2" s="33"/>
      <c r="D2" s="117"/>
    </row>
    <row r="3" spans="1:9" ht="32.25" customHeight="1" x14ac:dyDescent="0.25">
      <c r="A3" s="138" t="s">
        <v>143</v>
      </c>
      <c r="B3" s="138"/>
      <c r="C3" s="138"/>
      <c r="D3" s="138"/>
    </row>
    <row r="4" spans="1:9" ht="15.75" x14ac:dyDescent="0.25">
      <c r="A4" s="136" t="s">
        <v>135</v>
      </c>
      <c r="B4" s="136"/>
      <c r="C4" s="136"/>
      <c r="D4" s="136"/>
    </row>
    <row r="5" spans="1:9" ht="15.75" thickBot="1" x14ac:dyDescent="0.3">
      <c r="D5" s="119" t="s">
        <v>123</v>
      </c>
    </row>
    <row r="6" spans="1:9" ht="51.75" thickTop="1" x14ac:dyDescent="0.25">
      <c r="A6" s="100" t="s">
        <v>0</v>
      </c>
      <c r="B6" s="111" t="s">
        <v>1</v>
      </c>
      <c r="C6" s="112" t="s">
        <v>146</v>
      </c>
      <c r="D6" s="112" t="s">
        <v>147</v>
      </c>
      <c r="H6" s="125" t="s">
        <v>131</v>
      </c>
      <c r="I6" s="125" t="s">
        <v>133</v>
      </c>
    </row>
    <row r="7" spans="1:9" x14ac:dyDescent="0.25">
      <c r="A7" s="6" t="s">
        <v>39</v>
      </c>
      <c r="B7" s="7">
        <v>23</v>
      </c>
      <c r="C7" s="8">
        <f>'[2]ОПУ КО-ко'!$D$13+'[2]ОПУ КО-ко'!$D$14-'[2]ОПУ КО-ко'!$D$63</f>
        <v>10147096</v>
      </c>
      <c r="D7" s="8">
        <f>'[2]ОПУ КО-ко'!$F$13+'[2]ОПУ КО-ко'!$F$14+-'[2]ОПУ КО-ко'!$F$63</f>
        <v>7670632</v>
      </c>
      <c r="H7" s="125">
        <v>6088028</v>
      </c>
      <c r="I7" s="125">
        <v>4818984</v>
      </c>
    </row>
    <row r="8" spans="1:9" x14ac:dyDescent="0.25">
      <c r="A8" s="6" t="s">
        <v>40</v>
      </c>
      <c r="B8" s="7">
        <v>23</v>
      </c>
      <c r="C8" s="8">
        <v>-730168</v>
      </c>
      <c r="D8" s="8">
        <v>-1110647</v>
      </c>
      <c r="H8" s="125">
        <v>-584447</v>
      </c>
      <c r="I8" s="125">
        <v>-934049</v>
      </c>
    </row>
    <row r="9" spans="1:9" ht="27" customHeight="1" x14ac:dyDescent="0.25">
      <c r="A9" s="17" t="s">
        <v>41</v>
      </c>
      <c r="B9" s="18"/>
      <c r="C9" s="19">
        <f>C7+C8</f>
        <v>9416928</v>
      </c>
      <c r="D9" s="19">
        <f>D7+D8</f>
        <v>6559985</v>
      </c>
      <c r="E9" s="115"/>
      <c r="G9" s="125">
        <f>H7+H8</f>
        <v>5503581</v>
      </c>
      <c r="H9" s="125">
        <v>5503581</v>
      </c>
      <c r="I9" s="125">
        <v>3884935</v>
      </c>
    </row>
    <row r="10" spans="1:9" x14ac:dyDescent="0.25">
      <c r="A10" s="12" t="s">
        <v>42</v>
      </c>
      <c r="B10" s="7">
        <v>23</v>
      </c>
      <c r="C10" s="8">
        <v>-1368861</v>
      </c>
      <c r="D10" s="8">
        <f>-('[2]ОПУ КО-ко'!$F$17-'[2]ОПУ КО-ко'!$F$18)</f>
        <v>-551063</v>
      </c>
      <c r="H10" s="125">
        <v>-513402</v>
      </c>
      <c r="I10" s="125">
        <v>90139</v>
      </c>
    </row>
    <row r="11" spans="1:9" ht="25.5" x14ac:dyDescent="0.25">
      <c r="A11" s="103" t="s">
        <v>43</v>
      </c>
      <c r="B11" s="106"/>
      <c r="C11" s="107">
        <f>C9+C10</f>
        <v>8048067</v>
      </c>
      <c r="D11" s="107">
        <f>D9+D10</f>
        <v>6008922</v>
      </c>
      <c r="G11" s="125">
        <f>G9+H10</f>
        <v>4990179</v>
      </c>
      <c r="H11" s="125">
        <v>4990179</v>
      </c>
      <c r="I11" s="125">
        <v>3975074</v>
      </c>
    </row>
    <row r="12" spans="1:9" x14ac:dyDescent="0.25">
      <c r="A12" s="6" t="s">
        <v>44</v>
      </c>
      <c r="B12" s="7">
        <v>23</v>
      </c>
      <c r="C12" s="8">
        <f>-('[2]ОПУ КО-ко'!$D$48+'[2]ОПУ КО-ко'!$D$49)</f>
        <v>-3438040</v>
      </c>
      <c r="D12" s="8">
        <f>-('[2]ОПУ КО-ко'!$F$48+'[2]ОПУ КО-ко'!$F$49)</f>
        <v>-2872213</v>
      </c>
      <c r="H12" s="125">
        <v>-2311158</v>
      </c>
      <c r="I12" s="125">
        <v>-2009188</v>
      </c>
    </row>
    <row r="13" spans="1:9" x14ac:dyDescent="0.25">
      <c r="A13" s="6" t="s">
        <v>45</v>
      </c>
      <c r="B13" s="7">
        <v>23</v>
      </c>
      <c r="C13" s="8">
        <f>'[2]ОПУ КО-ко'!$D$50+'[2]ОПУ КО-ко'!$D$51</f>
        <v>258044</v>
      </c>
      <c r="D13" s="8">
        <f>'[2]ОПУ КО-ко'!$F$50+'[2]ОПУ КО-ко'!$F$51</f>
        <v>133967</v>
      </c>
      <c r="E13" s="115"/>
      <c r="H13" s="125">
        <v>105160</v>
      </c>
      <c r="I13" s="125">
        <v>109276</v>
      </c>
    </row>
    <row r="14" spans="1:9" ht="25.5" x14ac:dyDescent="0.25">
      <c r="A14" s="6" t="s">
        <v>46</v>
      </c>
      <c r="B14" s="7">
        <v>23</v>
      </c>
      <c r="C14" s="8">
        <f>-('[2]ОПУ КО-ко'!$D$54+'[2]ОПУ КО-ко'!$D$56+'[2]ОПУ КО-ко'!$D$58+'[2]ОПУ КО-ко'!$D$60)</f>
        <v>279896</v>
      </c>
      <c r="D14" s="8">
        <f>-('[2]ОПУ КО-ко'!$F$54+'[2]ОПУ КО-ко'!$F$56+'[2]ОПУ КО-ко'!$F$58+'[2]ОПУ КО-ко'!$F$60)</f>
        <v>-3379441</v>
      </c>
      <c r="E14" s="115"/>
      <c r="F14" s="115"/>
      <c r="H14" s="125">
        <v>-721415</v>
      </c>
      <c r="I14" s="125">
        <v>485816</v>
      </c>
    </row>
    <row r="15" spans="1:9" ht="25.5" x14ac:dyDescent="0.25">
      <c r="A15" s="12" t="s">
        <v>47</v>
      </c>
      <c r="B15" s="7">
        <v>23</v>
      </c>
      <c r="C15" s="8">
        <f>'[2]ОПУ КО-ко'!$D$55+'[2]ОПУ КО-ко'!$D$57+'[2]ОПУ КО-ко'!$D$59+'[2]ОПУ КО-ко'!$D$61</f>
        <v>-830580</v>
      </c>
      <c r="D15" s="8">
        <f>'[2]ОПУ КО-ко'!$F$55+'[2]ОПУ КО-ко'!$F$57+'[2]ОПУ КО-ко'!$F$59+'[2]ОПУ КО-ко'!$F$61</f>
        <v>3671146</v>
      </c>
      <c r="H15" s="125">
        <v>29231</v>
      </c>
      <c r="I15" s="125">
        <v>-129575</v>
      </c>
    </row>
    <row r="16" spans="1:9" ht="25.5" x14ac:dyDescent="0.25">
      <c r="A16" s="103" t="s">
        <v>48</v>
      </c>
      <c r="B16" s="106"/>
      <c r="C16" s="107">
        <f>C12+C13+C14+C15</f>
        <v>-3730680</v>
      </c>
      <c r="D16" s="107">
        <f>D12+D13+D14+D15</f>
        <v>-2446541</v>
      </c>
      <c r="G16" s="125">
        <f>H12+H13+H14+H15</f>
        <v>-2898182</v>
      </c>
      <c r="H16" s="125">
        <v>-2898182</v>
      </c>
      <c r="I16" s="125">
        <v>-1543671</v>
      </c>
    </row>
    <row r="17" spans="1:9" x14ac:dyDescent="0.25">
      <c r="A17" s="6" t="s">
        <v>49</v>
      </c>
      <c r="B17" s="7">
        <v>23</v>
      </c>
      <c r="C17" s="8">
        <f>'[2]ОПУ КО-ко'!$D$20</f>
        <v>69774</v>
      </c>
      <c r="D17" s="8">
        <f>'[2]ОПУ КО-ко'!$F$20</f>
        <v>55327</v>
      </c>
      <c r="H17" s="125">
        <v>51090</v>
      </c>
      <c r="I17" s="125">
        <v>18646</v>
      </c>
    </row>
    <row r="18" spans="1:9" x14ac:dyDescent="0.25">
      <c r="A18" s="12" t="s">
        <v>50</v>
      </c>
      <c r="B18" s="7">
        <v>23</v>
      </c>
      <c r="C18" s="8">
        <f>-'[2]ОПУ КО-ко'!$D$62</f>
        <v>-2906192</v>
      </c>
      <c r="D18" s="8">
        <f>-'[2]ОПУ КО-ко'!$F$62</f>
        <v>-1270894</v>
      </c>
      <c r="H18" s="125">
        <v>-1876143</v>
      </c>
      <c r="I18" s="125">
        <v>-858538</v>
      </c>
    </row>
    <row r="19" spans="1:9" x14ac:dyDescent="0.25">
      <c r="A19" s="103" t="s">
        <v>51</v>
      </c>
      <c r="B19" s="106"/>
      <c r="C19" s="107">
        <f>C17+C18</f>
        <v>-2836418</v>
      </c>
      <c r="D19" s="107">
        <f>D17+D18</f>
        <v>-1215567</v>
      </c>
      <c r="E19" s="115"/>
      <c r="G19" s="125">
        <f>H17+H18</f>
        <v>-1825053</v>
      </c>
      <c r="H19" s="125">
        <v>-1825053</v>
      </c>
      <c r="I19" s="125">
        <v>-839892</v>
      </c>
    </row>
    <row r="20" spans="1:9" x14ac:dyDescent="0.25">
      <c r="A20" s="6" t="s">
        <v>52</v>
      </c>
      <c r="B20" s="7">
        <v>24</v>
      </c>
      <c r="C20" s="8">
        <f>'[2]ОПУ КО-ко'!$D$22-'[2]ОПУ КО-ко'!$D$66-'[2]ОПУ КО-ко'!$D$37</f>
        <v>3307303</v>
      </c>
      <c r="D20" s="8">
        <f>'[2]ОПУ КО-ко'!$F$22-'[2]ОПУ КО-ко'!$F$37-'[2]ОПУ КО-ко'!$F$66</f>
        <v>309190</v>
      </c>
      <c r="H20" s="125">
        <v>1458015</v>
      </c>
      <c r="I20" s="125">
        <v>1314790</v>
      </c>
    </row>
    <row r="21" spans="1:9" x14ac:dyDescent="0.25">
      <c r="A21" s="6" t="s">
        <v>53</v>
      </c>
      <c r="B21" s="7"/>
      <c r="C21" s="8">
        <f>'[2]ОПУ КО-ко'!$D$37</f>
        <v>84881</v>
      </c>
      <c r="D21" s="8">
        <f>'[2]ОПУ КО-ко'!$F$37</f>
        <v>624596</v>
      </c>
      <c r="H21" s="125">
        <v>1018481</v>
      </c>
      <c r="I21" s="125">
        <v>317978</v>
      </c>
    </row>
    <row r="22" spans="1:9" ht="25.5" x14ac:dyDescent="0.25">
      <c r="A22" s="6" t="s">
        <v>54</v>
      </c>
      <c r="B22" s="7"/>
      <c r="C22" s="8">
        <f>'[2]ОПУ КО-ко'!$D$43</f>
        <v>-1486.78574</v>
      </c>
      <c r="D22" s="8">
        <f>'[2]ОПУ КО-ко'!$F$43</f>
        <v>7397</v>
      </c>
      <c r="H22" s="125">
        <v>-2599</v>
      </c>
      <c r="I22" s="125">
        <v>8466</v>
      </c>
    </row>
    <row r="23" spans="1:9" x14ac:dyDescent="0.25">
      <c r="A23" s="12" t="s">
        <v>55</v>
      </c>
      <c r="B23" s="21"/>
      <c r="C23" s="8">
        <f>'[2]ОПУ КО-ко'!$D$21+'[2]ОПУ КО-ко'!$D$44-'[2]ОПУ КО-ко'!$D$53-'[2]ОПУ КО-ко'!$D$67-'[2]ОПУ КО-ко'!$D$68+'[2]ОПУ КО-ко'!$D$69-'[2]ОПУ КО-ко'!$D$80</f>
        <v>-103416</v>
      </c>
      <c r="D23" s="8">
        <f>'[2]ОПУ КО-ко'!$F$21+'[2]ОПУ КО-ко'!$F$44-'[2]ОПУ КО-ко'!$F$53-'[2]ОПУ КО-ко'!$F$67-'[2]ОПУ КО-ко'!$F$68+'[2]ОПУ КО-ко'!$F$69-'[2]ОПУ КО-ко'!$F$80</f>
        <v>-70878</v>
      </c>
      <c r="H23" s="125">
        <v>-40049</v>
      </c>
      <c r="I23" s="125">
        <v>-109054</v>
      </c>
    </row>
    <row r="24" spans="1:9" x14ac:dyDescent="0.25">
      <c r="A24" s="103" t="s">
        <v>56</v>
      </c>
      <c r="B24" s="106"/>
      <c r="C24" s="107">
        <f>C20+C21+C22+C23</f>
        <v>3287281.2142599998</v>
      </c>
      <c r="D24" s="107">
        <f>D20+D21+D22+D23</f>
        <v>870305</v>
      </c>
      <c r="G24" s="125">
        <f>H20+H21+H22+H23</f>
        <v>2433848</v>
      </c>
      <c r="H24" s="125">
        <v>2433848</v>
      </c>
      <c r="I24" s="125">
        <v>1532180</v>
      </c>
    </row>
    <row r="25" spans="1:9" x14ac:dyDescent="0.25">
      <c r="A25" s="6" t="s">
        <v>57</v>
      </c>
      <c r="B25" s="7"/>
      <c r="C25" s="8">
        <f>-'[2]ОПУ КО-ко'!$D$73</f>
        <v>-2196431</v>
      </c>
      <c r="D25" s="8">
        <f>-'[2]ОПУ КО-ко'!$F$73</f>
        <v>-1384571</v>
      </c>
      <c r="H25" s="125">
        <v>-1380977</v>
      </c>
      <c r="I25" s="125">
        <v>-829582</v>
      </c>
    </row>
    <row r="26" spans="1:9" x14ac:dyDescent="0.25">
      <c r="A26" s="6" t="s">
        <v>58</v>
      </c>
      <c r="B26" s="7"/>
      <c r="C26" s="8">
        <f>-('[2]ОПУ КО-ко'!$D$71-'[2]ОПУ КО-ко'!$D$73-'[2]ОПУ КО-ко'!$D$74-'[2]ОПУ КО-ко'!$D$79)</f>
        <v>-522695</v>
      </c>
      <c r="D26" s="8">
        <f>-('[2]ОПУ КО-ко'!$F$71-'[2]ОПУ КО-ко'!$F$73-'[2]ОПУ КО-ко'!$F$74-'[2]ОПУ КО-ко'!$F$79)</f>
        <v>-417041</v>
      </c>
      <c r="H26" s="125">
        <v>-359368</v>
      </c>
      <c r="I26" s="125">
        <v>-249313</v>
      </c>
    </row>
    <row r="27" spans="1:9" x14ac:dyDescent="0.25">
      <c r="A27" s="6" t="s">
        <v>59</v>
      </c>
      <c r="B27" s="7"/>
      <c r="C27" s="8">
        <f>-'[2]ОПУ КО-ко'!$D$74</f>
        <v>-256953</v>
      </c>
      <c r="D27" s="8">
        <f>-'[2]ОПУ КО-ко'!$F$74</f>
        <v>-152627</v>
      </c>
      <c r="H27" s="125">
        <v>-162818</v>
      </c>
      <c r="I27" s="125">
        <v>-97366</v>
      </c>
    </row>
    <row r="28" spans="1:9" x14ac:dyDescent="0.25">
      <c r="A28" s="6" t="s">
        <v>60</v>
      </c>
      <c r="B28" s="7"/>
      <c r="C28" s="8">
        <f>-'[2]ОПУ КО-ко'!$D$79</f>
        <v>-74217</v>
      </c>
      <c r="D28" s="8">
        <f>-'[2]ОПУ КО-ко'!$F$79</f>
        <v>-69537</v>
      </c>
      <c r="H28" s="125">
        <v>-50793</v>
      </c>
      <c r="I28" s="125">
        <v>-43507</v>
      </c>
    </row>
    <row r="29" spans="1:9" x14ac:dyDescent="0.25">
      <c r="A29" s="103" t="s">
        <v>61</v>
      </c>
      <c r="B29" s="106"/>
      <c r="C29" s="107">
        <f>C25+C26+C27+C28</f>
        <v>-3050296</v>
      </c>
      <c r="D29" s="107">
        <f>D25+D26+D27+D28</f>
        <v>-2023776</v>
      </c>
      <c r="G29" s="125">
        <f>H25+H26+H27+H28</f>
        <v>-1953956</v>
      </c>
      <c r="H29" s="125">
        <v>-1953956</v>
      </c>
      <c r="I29" s="125">
        <v>-1219768</v>
      </c>
    </row>
    <row r="30" spans="1:9" x14ac:dyDescent="0.25">
      <c r="A30" s="103" t="s">
        <v>62</v>
      </c>
      <c r="B30" s="106"/>
      <c r="C30" s="113">
        <f>C11+C16+C19+C24+C29</f>
        <v>1717954.2142599998</v>
      </c>
      <c r="D30" s="113">
        <f>D11+D16+D19+D24+D29</f>
        <v>1193343</v>
      </c>
      <c r="G30" s="125">
        <f>G11+G16+G19+G24+G29</f>
        <v>746836</v>
      </c>
      <c r="H30" s="125">
        <v>746836</v>
      </c>
      <c r="I30" s="125">
        <v>1903923</v>
      </c>
    </row>
    <row r="31" spans="1:9" x14ac:dyDescent="0.25">
      <c r="A31" s="6" t="s">
        <v>63</v>
      </c>
      <c r="B31" s="7"/>
      <c r="C31" s="8">
        <f>-'[2]ОПУ КО-ко'!$D$87</f>
        <v>-1077</v>
      </c>
      <c r="D31" s="8">
        <f>-'[2]ОПУ КО-ко'!$F$87</f>
        <v>37163</v>
      </c>
      <c r="H31" s="125">
        <v>7506</v>
      </c>
      <c r="I31" s="125">
        <v>41303</v>
      </c>
    </row>
    <row r="32" spans="1:9" ht="15.75" thickBot="1" x14ac:dyDescent="0.3">
      <c r="A32" s="108" t="s">
        <v>64</v>
      </c>
      <c r="B32" s="109"/>
      <c r="C32" s="114">
        <f>C30+C31</f>
        <v>1716877.2142599998</v>
      </c>
      <c r="D32" s="114">
        <f>D30+D31</f>
        <v>1230506</v>
      </c>
      <c r="G32" s="125">
        <f>G30+H31</f>
        <v>754342</v>
      </c>
      <c r="H32" s="125">
        <v>754342</v>
      </c>
      <c r="I32" s="125">
        <v>1945226</v>
      </c>
    </row>
    <row r="33" spans="1:14" x14ac:dyDescent="0.25">
      <c r="A33" s="6" t="s">
        <v>65</v>
      </c>
      <c r="B33" s="3"/>
      <c r="C33" s="20">
        <v>0</v>
      </c>
      <c r="D33" s="20">
        <v>0</v>
      </c>
      <c r="H33" s="125">
        <v>0</v>
      </c>
      <c r="I33" s="125">
        <v>0</v>
      </c>
    </row>
    <row r="34" spans="1:14" ht="25.5" x14ac:dyDescent="0.25">
      <c r="A34" s="23" t="s">
        <v>66</v>
      </c>
      <c r="B34" s="3" t="s">
        <v>4</v>
      </c>
      <c r="C34" s="20">
        <v>0</v>
      </c>
      <c r="D34" s="20">
        <v>0</v>
      </c>
      <c r="H34" s="125">
        <v>0</v>
      </c>
      <c r="I34" s="125">
        <v>0</v>
      </c>
    </row>
    <row r="35" spans="1:14" x14ac:dyDescent="0.25">
      <c r="A35" s="6" t="s">
        <v>129</v>
      </c>
      <c r="B35" s="3"/>
      <c r="C35" s="20">
        <f>'[2]ББ КО-ко'!$F$82</f>
        <v>-5165</v>
      </c>
      <c r="D35" s="20">
        <v>-3314</v>
      </c>
      <c r="H35" s="125">
        <v>-1064</v>
      </c>
      <c r="I35" s="125">
        <v>-349</v>
      </c>
    </row>
    <row r="36" spans="1:14" ht="25.5" x14ac:dyDescent="0.25">
      <c r="A36" s="6" t="s">
        <v>67</v>
      </c>
      <c r="B36" s="3"/>
      <c r="C36" s="20">
        <v>0</v>
      </c>
      <c r="D36" s="20">
        <v>0</v>
      </c>
      <c r="H36" s="125">
        <v>0</v>
      </c>
      <c r="I36" s="125">
        <v>0</v>
      </c>
    </row>
    <row r="37" spans="1:14" ht="25.5" x14ac:dyDescent="0.25">
      <c r="A37" s="23" t="s">
        <v>68</v>
      </c>
      <c r="B37" s="3" t="s">
        <v>4</v>
      </c>
      <c r="C37" s="20">
        <v>0</v>
      </c>
      <c r="D37" s="20">
        <v>0</v>
      </c>
      <c r="H37" s="125">
        <v>0</v>
      </c>
      <c r="I37" s="125">
        <v>0</v>
      </c>
    </row>
    <row r="38" spans="1:14" ht="38.25" x14ac:dyDescent="0.25">
      <c r="A38" s="6" t="s">
        <v>69</v>
      </c>
      <c r="B38" s="3"/>
      <c r="C38" s="24">
        <v>0</v>
      </c>
      <c r="D38" s="24">
        <v>0</v>
      </c>
      <c r="H38" s="125">
        <v>0</v>
      </c>
      <c r="I38" s="125">
        <v>0</v>
      </c>
    </row>
    <row r="39" spans="1:14" ht="38.25" x14ac:dyDescent="0.25">
      <c r="A39" s="12" t="s">
        <v>70</v>
      </c>
      <c r="B39" s="25"/>
      <c r="C39" s="26">
        <v>0</v>
      </c>
      <c r="D39" s="26">
        <v>0</v>
      </c>
      <c r="H39" s="125">
        <v>0</v>
      </c>
      <c r="I39" s="125">
        <v>0</v>
      </c>
    </row>
    <row r="40" spans="1:14" ht="25.5" x14ac:dyDescent="0.25">
      <c r="A40" s="10" t="s">
        <v>71</v>
      </c>
      <c r="B40" s="4"/>
      <c r="C40" s="20">
        <f>C35</f>
        <v>-5165</v>
      </c>
      <c r="D40" s="20">
        <f>D35</f>
        <v>-3314</v>
      </c>
      <c r="H40" s="125">
        <v>-1064</v>
      </c>
      <c r="I40" s="125">
        <v>-349</v>
      </c>
    </row>
    <row r="41" spans="1:14" ht="15.75" thickBot="1" x14ac:dyDescent="0.3">
      <c r="A41" s="108" t="s">
        <v>72</v>
      </c>
      <c r="B41" s="109">
        <v>20</v>
      </c>
      <c r="C41" s="114">
        <f>C32+C40</f>
        <v>1711712.2142599998</v>
      </c>
      <c r="D41" s="114">
        <f>D32+D40</f>
        <v>1227192</v>
      </c>
      <c r="H41" s="125">
        <v>753278</v>
      </c>
      <c r="I41" s="125">
        <v>1944877</v>
      </c>
    </row>
    <row r="42" spans="1:14" x14ac:dyDescent="0.25">
      <c r="A42" s="28" t="s">
        <v>73</v>
      </c>
      <c r="B42" s="25"/>
      <c r="C42" s="29"/>
      <c r="D42" s="29"/>
    </row>
    <row r="43" spans="1:14" s="84" customFormat="1" x14ac:dyDescent="0.25">
      <c r="A43" s="91" t="s">
        <v>74</v>
      </c>
      <c r="B43" s="92">
        <v>20</v>
      </c>
      <c r="C43" s="93">
        <f>C41/122400*1000</f>
        <v>13984.576913888886</v>
      </c>
      <c r="D43" s="93">
        <f>D41/122400*1000</f>
        <v>10026.078431372549</v>
      </c>
      <c r="G43" s="126"/>
      <c r="H43" s="126">
        <v>6154.2320261437908</v>
      </c>
      <c r="I43" s="126">
        <v>15889.517973856209</v>
      </c>
      <c r="J43" s="126"/>
      <c r="K43" s="126"/>
      <c r="L43" s="126"/>
      <c r="M43" s="126"/>
      <c r="N43" s="126"/>
    </row>
    <row r="44" spans="1:14" x14ac:dyDescent="0.25">
      <c r="D44" s="117"/>
    </row>
    <row r="45" spans="1:14" x14ac:dyDescent="0.25">
      <c r="D45" s="117"/>
    </row>
    <row r="46" spans="1:14" x14ac:dyDescent="0.25">
      <c r="D46" s="117"/>
    </row>
    <row r="47" spans="1:14" x14ac:dyDescent="0.25">
      <c r="D47" s="117"/>
    </row>
    <row r="48" spans="1:14" x14ac:dyDescent="0.25">
      <c r="D48" s="117"/>
    </row>
    <row r="49" spans="4:4" x14ac:dyDescent="0.25">
      <c r="D49" s="117"/>
    </row>
    <row r="50" spans="4:4" x14ac:dyDescent="0.25">
      <c r="D50" s="117"/>
    </row>
    <row r="51" spans="4:4" x14ac:dyDescent="0.25">
      <c r="D51" s="117"/>
    </row>
    <row r="52" spans="4:4" x14ac:dyDescent="0.25">
      <c r="D52" s="117"/>
    </row>
    <row r="53" spans="4:4" x14ac:dyDescent="0.25">
      <c r="D53" s="117"/>
    </row>
    <row r="54" spans="4:4" x14ac:dyDescent="0.25">
      <c r="D54" s="117"/>
    </row>
    <row r="55" spans="4:4" x14ac:dyDescent="0.25">
      <c r="D55" s="117"/>
    </row>
    <row r="56" spans="4:4" x14ac:dyDescent="0.25">
      <c r="D56" s="117"/>
    </row>
    <row r="57" spans="4:4" x14ac:dyDescent="0.25">
      <c r="D57" s="117"/>
    </row>
    <row r="58" spans="4:4" x14ac:dyDescent="0.25">
      <c r="D58" s="117"/>
    </row>
    <row r="59" spans="4:4" x14ac:dyDescent="0.25">
      <c r="D59" s="117"/>
    </row>
    <row r="60" spans="4:4" x14ac:dyDescent="0.25">
      <c r="D60" s="117"/>
    </row>
    <row r="61" spans="4:4" x14ac:dyDescent="0.25">
      <c r="D61" s="117"/>
    </row>
    <row r="62" spans="4:4" x14ac:dyDescent="0.25">
      <c r="D62" s="117"/>
    </row>
    <row r="63" spans="4:4" x14ac:dyDescent="0.25">
      <c r="D63" s="117"/>
    </row>
    <row r="64" spans="4:4" x14ac:dyDescent="0.25">
      <c r="D64" s="117"/>
    </row>
    <row r="65" spans="4:4" x14ac:dyDescent="0.25">
      <c r="D65" s="117"/>
    </row>
    <row r="66" spans="4:4" x14ac:dyDescent="0.25">
      <c r="D66" s="117"/>
    </row>
    <row r="67" spans="4:4" x14ac:dyDescent="0.25">
      <c r="D67" s="117"/>
    </row>
    <row r="68" spans="4:4" x14ac:dyDescent="0.25">
      <c r="D68" s="117"/>
    </row>
    <row r="69" spans="4:4" x14ac:dyDescent="0.25">
      <c r="D69" s="117"/>
    </row>
    <row r="70" spans="4:4" x14ac:dyDescent="0.25">
      <c r="D70" s="117"/>
    </row>
    <row r="71" spans="4:4" x14ac:dyDescent="0.25">
      <c r="D71" s="117"/>
    </row>
    <row r="72" spans="4:4" x14ac:dyDescent="0.25">
      <c r="D72" s="117"/>
    </row>
    <row r="73" spans="4:4" x14ac:dyDescent="0.25">
      <c r="D73" s="117"/>
    </row>
    <row r="74" spans="4:4" x14ac:dyDescent="0.25">
      <c r="D74" s="117"/>
    </row>
    <row r="75" spans="4:4" x14ac:dyDescent="0.25">
      <c r="D75" s="117"/>
    </row>
    <row r="76" spans="4:4" x14ac:dyDescent="0.25">
      <c r="D76" s="117"/>
    </row>
    <row r="77" spans="4:4" x14ac:dyDescent="0.25">
      <c r="D77" s="117"/>
    </row>
    <row r="78" spans="4:4" x14ac:dyDescent="0.25">
      <c r="D78" s="117"/>
    </row>
    <row r="79" spans="4:4" x14ac:dyDescent="0.25">
      <c r="D79" s="117"/>
    </row>
    <row r="80" spans="4:4" x14ac:dyDescent="0.25">
      <c r="D80" s="117"/>
    </row>
    <row r="81" spans="4:4" x14ac:dyDescent="0.25">
      <c r="D81" s="117"/>
    </row>
    <row r="82" spans="4:4" x14ac:dyDescent="0.25">
      <c r="D82" s="117"/>
    </row>
    <row r="83" spans="4:4" x14ac:dyDescent="0.25">
      <c r="D83" s="117"/>
    </row>
    <row r="84" spans="4:4" x14ac:dyDescent="0.25">
      <c r="D84" s="117"/>
    </row>
    <row r="85" spans="4:4" x14ac:dyDescent="0.25">
      <c r="D85" s="117"/>
    </row>
    <row r="86" spans="4:4" x14ac:dyDescent="0.25">
      <c r="D86" s="117"/>
    </row>
    <row r="87" spans="4:4" x14ac:dyDescent="0.25">
      <c r="D87" s="117"/>
    </row>
    <row r="88" spans="4:4" x14ac:dyDescent="0.25">
      <c r="D88" s="117"/>
    </row>
    <row r="89" spans="4:4" x14ac:dyDescent="0.25">
      <c r="D89" s="117"/>
    </row>
    <row r="90" spans="4:4" x14ac:dyDescent="0.25">
      <c r="D90" s="117"/>
    </row>
    <row r="91" spans="4:4" x14ac:dyDescent="0.25">
      <c r="D91" s="117"/>
    </row>
    <row r="92" spans="4:4" x14ac:dyDescent="0.25">
      <c r="D92" s="117"/>
    </row>
    <row r="93" spans="4:4" x14ac:dyDescent="0.25">
      <c r="D93" s="117"/>
    </row>
    <row r="94" spans="4:4" x14ac:dyDescent="0.25">
      <c r="D94" s="117"/>
    </row>
    <row r="95" spans="4:4" x14ac:dyDescent="0.25">
      <c r="D95" s="117"/>
    </row>
    <row r="96" spans="4:4" x14ac:dyDescent="0.25">
      <c r="D96" s="117"/>
    </row>
    <row r="97" spans="4:4" x14ac:dyDescent="0.25">
      <c r="D97" s="117"/>
    </row>
    <row r="98" spans="4:4" x14ac:dyDescent="0.25">
      <c r="D98" s="117"/>
    </row>
    <row r="99" spans="4:4" x14ac:dyDescent="0.25">
      <c r="D99" s="117"/>
    </row>
    <row r="100" spans="4:4" x14ac:dyDescent="0.25">
      <c r="D100" s="117"/>
    </row>
    <row r="101" spans="4:4" x14ac:dyDescent="0.25">
      <c r="D101" s="117"/>
    </row>
    <row r="102" spans="4:4" x14ac:dyDescent="0.25">
      <c r="D102" s="117"/>
    </row>
    <row r="103" spans="4:4" x14ac:dyDescent="0.25">
      <c r="D103" s="117"/>
    </row>
    <row r="104" spans="4:4" x14ac:dyDescent="0.25">
      <c r="D104" s="117"/>
    </row>
    <row r="105" spans="4:4" x14ac:dyDescent="0.25">
      <c r="D105" s="117"/>
    </row>
    <row r="106" spans="4:4" x14ac:dyDescent="0.25">
      <c r="D106" s="117"/>
    </row>
    <row r="107" spans="4:4" x14ac:dyDescent="0.25">
      <c r="D107" s="117"/>
    </row>
    <row r="108" spans="4:4" x14ac:dyDescent="0.25">
      <c r="D108" s="117"/>
    </row>
    <row r="109" spans="4:4" x14ac:dyDescent="0.25">
      <c r="D109" s="117"/>
    </row>
    <row r="110" spans="4:4" x14ac:dyDescent="0.25">
      <c r="D110" s="117"/>
    </row>
    <row r="111" spans="4:4" x14ac:dyDescent="0.25">
      <c r="D111" s="117"/>
    </row>
    <row r="112" spans="4:4" x14ac:dyDescent="0.25">
      <c r="D112" s="117"/>
    </row>
    <row r="113" spans="4:4" x14ac:dyDescent="0.25">
      <c r="D113" s="117"/>
    </row>
    <row r="114" spans="4:4" x14ac:dyDescent="0.25">
      <c r="D114" s="117"/>
    </row>
    <row r="115" spans="4:4" x14ac:dyDescent="0.25">
      <c r="D115" s="117"/>
    </row>
    <row r="116" spans="4:4" x14ac:dyDescent="0.25">
      <c r="D116" s="117"/>
    </row>
    <row r="117" spans="4:4" x14ac:dyDescent="0.25">
      <c r="D117" s="117"/>
    </row>
    <row r="118" spans="4:4" x14ac:dyDescent="0.25">
      <c r="D118" s="117"/>
    </row>
    <row r="119" spans="4:4" x14ac:dyDescent="0.25">
      <c r="D119" s="117"/>
    </row>
    <row r="120" spans="4:4" x14ac:dyDescent="0.25">
      <c r="D120" s="117"/>
    </row>
    <row r="121" spans="4:4" x14ac:dyDescent="0.25">
      <c r="D121" s="117"/>
    </row>
    <row r="122" spans="4:4" x14ac:dyDescent="0.25">
      <c r="D122" s="117"/>
    </row>
    <row r="123" spans="4:4" x14ac:dyDescent="0.25">
      <c r="D123" s="117"/>
    </row>
    <row r="124" spans="4:4" x14ac:dyDescent="0.25">
      <c r="D124" s="117"/>
    </row>
    <row r="125" spans="4:4" x14ac:dyDescent="0.25">
      <c r="D125" s="117"/>
    </row>
    <row r="126" spans="4:4" x14ac:dyDescent="0.25">
      <c r="D126" s="117"/>
    </row>
    <row r="127" spans="4:4" x14ac:dyDescent="0.25">
      <c r="D127" s="117"/>
    </row>
    <row r="128" spans="4:4" x14ac:dyDescent="0.25">
      <c r="D128" s="117"/>
    </row>
    <row r="129" spans="4:4" x14ac:dyDescent="0.25">
      <c r="D129" s="117"/>
    </row>
    <row r="130" spans="4:4" x14ac:dyDescent="0.25">
      <c r="D130" s="117"/>
    </row>
    <row r="131" spans="4:4" x14ac:dyDescent="0.25">
      <c r="D131" s="117"/>
    </row>
    <row r="132" spans="4:4" x14ac:dyDescent="0.25">
      <c r="D132" s="117"/>
    </row>
    <row r="133" spans="4:4" x14ac:dyDescent="0.25">
      <c r="D133" s="117"/>
    </row>
    <row r="134" spans="4:4" x14ac:dyDescent="0.25">
      <c r="D134" s="117"/>
    </row>
    <row r="135" spans="4:4" x14ac:dyDescent="0.25">
      <c r="D135" s="117"/>
    </row>
    <row r="136" spans="4:4" x14ac:dyDescent="0.25">
      <c r="D136" s="117"/>
    </row>
    <row r="137" spans="4:4" x14ac:dyDescent="0.25">
      <c r="D137" s="117"/>
    </row>
    <row r="138" spans="4:4" x14ac:dyDescent="0.25">
      <c r="D138" s="117"/>
    </row>
    <row r="139" spans="4:4" x14ac:dyDescent="0.25">
      <c r="D139" s="117"/>
    </row>
    <row r="140" spans="4:4" x14ac:dyDescent="0.25">
      <c r="D140" s="117"/>
    </row>
    <row r="141" spans="4:4" x14ac:dyDescent="0.25">
      <c r="D141" s="117"/>
    </row>
    <row r="142" spans="4:4" x14ac:dyDescent="0.25">
      <c r="D142" s="117"/>
    </row>
    <row r="143" spans="4:4" x14ac:dyDescent="0.25">
      <c r="D143" s="117"/>
    </row>
    <row r="144" spans="4:4" x14ac:dyDescent="0.25">
      <c r="D144" s="117"/>
    </row>
    <row r="145" spans="4:4" x14ac:dyDescent="0.25">
      <c r="D145" s="117"/>
    </row>
    <row r="146" spans="4:4" x14ac:dyDescent="0.25">
      <c r="D146" s="117"/>
    </row>
    <row r="147" spans="4:4" x14ac:dyDescent="0.25">
      <c r="D147" s="117"/>
    </row>
    <row r="148" spans="4:4" x14ac:dyDescent="0.25">
      <c r="D148" s="117"/>
    </row>
    <row r="149" spans="4:4" x14ac:dyDescent="0.25">
      <c r="D149" s="117"/>
    </row>
    <row r="150" spans="4:4" x14ac:dyDescent="0.25">
      <c r="D150" s="117"/>
    </row>
    <row r="151" spans="4:4" x14ac:dyDescent="0.25">
      <c r="D151" s="117"/>
    </row>
    <row r="152" spans="4:4" x14ac:dyDescent="0.25">
      <c r="D152" s="117"/>
    </row>
    <row r="153" spans="4:4" x14ac:dyDescent="0.25">
      <c r="D153" s="117"/>
    </row>
    <row r="154" spans="4:4" x14ac:dyDescent="0.25">
      <c r="D154" s="117"/>
    </row>
    <row r="155" spans="4:4" x14ac:dyDescent="0.25">
      <c r="D155" s="117"/>
    </row>
    <row r="156" spans="4:4" x14ac:dyDescent="0.25">
      <c r="D156" s="117"/>
    </row>
    <row r="157" spans="4:4" x14ac:dyDescent="0.25">
      <c r="D157" s="117"/>
    </row>
    <row r="158" spans="4:4" x14ac:dyDescent="0.25">
      <c r="D158" s="117"/>
    </row>
    <row r="159" spans="4:4" x14ac:dyDescent="0.25">
      <c r="D159" s="117"/>
    </row>
    <row r="160" spans="4:4" x14ac:dyDescent="0.25">
      <c r="D160" s="117"/>
    </row>
    <row r="161" spans="4:4" x14ac:dyDescent="0.25">
      <c r="D161" s="117"/>
    </row>
    <row r="162" spans="4:4" x14ac:dyDescent="0.25">
      <c r="D162" s="117"/>
    </row>
    <row r="163" spans="4:4" x14ac:dyDescent="0.25">
      <c r="D163" s="117"/>
    </row>
    <row r="164" spans="4:4" x14ac:dyDescent="0.25">
      <c r="D164" s="117"/>
    </row>
    <row r="165" spans="4:4" x14ac:dyDescent="0.25">
      <c r="D165" s="117"/>
    </row>
    <row r="166" spans="4:4" x14ac:dyDescent="0.25">
      <c r="D166" s="117"/>
    </row>
    <row r="167" spans="4:4" x14ac:dyDescent="0.25">
      <c r="D167" s="117"/>
    </row>
    <row r="168" spans="4:4" x14ac:dyDescent="0.25">
      <c r="D168" s="117"/>
    </row>
    <row r="169" spans="4:4" x14ac:dyDescent="0.25">
      <c r="D169" s="117"/>
    </row>
    <row r="170" spans="4:4" x14ac:dyDescent="0.25">
      <c r="D170" s="117"/>
    </row>
    <row r="171" spans="4:4" x14ac:dyDescent="0.25">
      <c r="D171" s="117"/>
    </row>
    <row r="172" spans="4:4" x14ac:dyDescent="0.25">
      <c r="D172" s="117"/>
    </row>
    <row r="173" spans="4:4" x14ac:dyDescent="0.25">
      <c r="D173" s="117"/>
    </row>
    <row r="174" spans="4:4" x14ac:dyDescent="0.25">
      <c r="D174" s="117"/>
    </row>
    <row r="175" spans="4:4" x14ac:dyDescent="0.25">
      <c r="D175" s="117"/>
    </row>
    <row r="176" spans="4:4" x14ac:dyDescent="0.25">
      <c r="D176" s="117"/>
    </row>
    <row r="177" spans="4:4" x14ac:dyDescent="0.25">
      <c r="D177" s="117"/>
    </row>
    <row r="178" spans="4:4" x14ac:dyDescent="0.25">
      <c r="D178" s="117"/>
    </row>
    <row r="179" spans="4:4" x14ac:dyDescent="0.25">
      <c r="D179" s="117"/>
    </row>
    <row r="180" spans="4:4" x14ac:dyDescent="0.25">
      <c r="D180" s="117"/>
    </row>
    <row r="181" spans="4:4" x14ac:dyDescent="0.25">
      <c r="D181" s="117"/>
    </row>
    <row r="182" spans="4:4" x14ac:dyDescent="0.25">
      <c r="D182" s="117"/>
    </row>
    <row r="183" spans="4:4" x14ac:dyDescent="0.25">
      <c r="D183" s="117"/>
    </row>
    <row r="184" spans="4:4" x14ac:dyDescent="0.25">
      <c r="D184" s="117"/>
    </row>
    <row r="185" spans="4:4" x14ac:dyDescent="0.25">
      <c r="D185" s="117"/>
    </row>
    <row r="186" spans="4:4" x14ac:dyDescent="0.25">
      <c r="D186" s="117"/>
    </row>
    <row r="187" spans="4:4" x14ac:dyDescent="0.25">
      <c r="D187" s="117"/>
    </row>
    <row r="188" spans="4:4" x14ac:dyDescent="0.25">
      <c r="D188" s="117"/>
    </row>
    <row r="189" spans="4:4" x14ac:dyDescent="0.25">
      <c r="D189" s="117"/>
    </row>
    <row r="190" spans="4:4" x14ac:dyDescent="0.25">
      <c r="D190" s="117"/>
    </row>
    <row r="191" spans="4:4" x14ac:dyDescent="0.25">
      <c r="D191" s="117"/>
    </row>
    <row r="192" spans="4:4" x14ac:dyDescent="0.25">
      <c r="D192" s="117"/>
    </row>
    <row r="193" spans="4:4" x14ac:dyDescent="0.25">
      <c r="D193" s="117"/>
    </row>
    <row r="194" spans="4:4" x14ac:dyDescent="0.25">
      <c r="D194" s="117"/>
    </row>
    <row r="195" spans="4:4" x14ac:dyDescent="0.25">
      <c r="D195" s="117"/>
    </row>
    <row r="196" spans="4:4" x14ac:dyDescent="0.25">
      <c r="D196" s="117"/>
    </row>
    <row r="197" spans="4:4" x14ac:dyDescent="0.25">
      <c r="D197" s="117"/>
    </row>
    <row r="198" spans="4:4" x14ac:dyDescent="0.25">
      <c r="D198" s="117"/>
    </row>
    <row r="199" spans="4:4" x14ac:dyDescent="0.25">
      <c r="D199" s="117"/>
    </row>
    <row r="200" spans="4:4" x14ac:dyDescent="0.25">
      <c r="D200" s="117"/>
    </row>
    <row r="201" spans="4:4" x14ac:dyDescent="0.25">
      <c r="D201" s="117"/>
    </row>
    <row r="202" spans="4:4" x14ac:dyDescent="0.25">
      <c r="D202" s="117"/>
    </row>
    <row r="203" spans="4:4" x14ac:dyDescent="0.25">
      <c r="D203" s="117"/>
    </row>
    <row r="204" spans="4:4" x14ac:dyDescent="0.25">
      <c r="D204" s="117"/>
    </row>
    <row r="205" spans="4:4" x14ac:dyDescent="0.25">
      <c r="D205" s="117"/>
    </row>
    <row r="206" spans="4:4" x14ac:dyDescent="0.25">
      <c r="D206" s="117"/>
    </row>
    <row r="207" spans="4:4" x14ac:dyDescent="0.25">
      <c r="D207" s="117"/>
    </row>
    <row r="208" spans="4:4" x14ac:dyDescent="0.25">
      <c r="D208" s="117"/>
    </row>
    <row r="209" spans="4:4" x14ac:dyDescent="0.25">
      <c r="D209" s="117"/>
    </row>
    <row r="210" spans="4:4" x14ac:dyDescent="0.25">
      <c r="D210" s="117"/>
    </row>
    <row r="211" spans="4:4" x14ac:dyDescent="0.25">
      <c r="D211" s="117"/>
    </row>
    <row r="212" spans="4:4" x14ac:dyDescent="0.25">
      <c r="D212" s="117"/>
    </row>
    <row r="213" spans="4:4" x14ac:dyDescent="0.25">
      <c r="D213" s="117"/>
    </row>
    <row r="214" spans="4:4" x14ac:dyDescent="0.25">
      <c r="D214" s="117"/>
    </row>
    <row r="215" spans="4:4" x14ac:dyDescent="0.25">
      <c r="D215" s="117"/>
    </row>
    <row r="216" spans="4:4" x14ac:dyDescent="0.25">
      <c r="D216" s="117"/>
    </row>
    <row r="217" spans="4:4" x14ac:dyDescent="0.25">
      <c r="D217" s="117"/>
    </row>
    <row r="218" spans="4:4" x14ac:dyDescent="0.25">
      <c r="D218" s="117"/>
    </row>
    <row r="219" spans="4:4" x14ac:dyDescent="0.25">
      <c r="D219" s="117"/>
    </row>
    <row r="220" spans="4:4" x14ac:dyDescent="0.25">
      <c r="D220" s="117"/>
    </row>
    <row r="221" spans="4:4" x14ac:dyDescent="0.25">
      <c r="D221" s="117"/>
    </row>
    <row r="222" spans="4:4" x14ac:dyDescent="0.25">
      <c r="D222" s="117"/>
    </row>
    <row r="223" spans="4:4" x14ac:dyDescent="0.25">
      <c r="D223" s="117"/>
    </row>
    <row r="224" spans="4:4" x14ac:dyDescent="0.25">
      <c r="D224" s="117"/>
    </row>
    <row r="225" spans="4:4" x14ac:dyDescent="0.25">
      <c r="D225" s="117"/>
    </row>
    <row r="226" spans="4:4" x14ac:dyDescent="0.25">
      <c r="D226" s="117"/>
    </row>
    <row r="227" spans="4:4" x14ac:dyDescent="0.25">
      <c r="D227" s="117"/>
    </row>
    <row r="228" spans="4:4" x14ac:dyDescent="0.25">
      <c r="D228" s="117"/>
    </row>
    <row r="229" spans="4:4" x14ac:dyDescent="0.25">
      <c r="D229" s="117"/>
    </row>
    <row r="230" spans="4:4" x14ac:dyDescent="0.25">
      <c r="D230" s="117"/>
    </row>
    <row r="231" spans="4:4" x14ac:dyDescent="0.25">
      <c r="D231" s="117"/>
    </row>
    <row r="232" spans="4:4" x14ac:dyDescent="0.25">
      <c r="D232" s="117"/>
    </row>
    <row r="233" spans="4:4" x14ac:dyDescent="0.25">
      <c r="D233" s="117"/>
    </row>
    <row r="234" spans="4:4" x14ac:dyDescent="0.25">
      <c r="D234" s="117"/>
    </row>
    <row r="235" spans="4:4" x14ac:dyDescent="0.25">
      <c r="D235" s="117"/>
    </row>
    <row r="236" spans="4:4" x14ac:dyDescent="0.25">
      <c r="D236" s="117"/>
    </row>
    <row r="237" spans="4:4" x14ac:dyDescent="0.25">
      <c r="D237" s="117"/>
    </row>
    <row r="238" spans="4:4" x14ac:dyDescent="0.25">
      <c r="D238" s="117"/>
    </row>
    <row r="239" spans="4:4" x14ac:dyDescent="0.25">
      <c r="D239" s="117"/>
    </row>
    <row r="240" spans="4:4" x14ac:dyDescent="0.25">
      <c r="D240" s="117"/>
    </row>
    <row r="241" spans="4:4" x14ac:dyDescent="0.25">
      <c r="D241" s="117"/>
    </row>
    <row r="242" spans="4:4" x14ac:dyDescent="0.25">
      <c r="D242" s="117"/>
    </row>
    <row r="243" spans="4:4" x14ac:dyDescent="0.25">
      <c r="D243" s="117"/>
    </row>
    <row r="244" spans="4:4" x14ac:dyDescent="0.25">
      <c r="D244" s="117"/>
    </row>
    <row r="245" spans="4:4" x14ac:dyDescent="0.25">
      <c r="D245" s="117"/>
    </row>
    <row r="246" spans="4:4" x14ac:dyDescent="0.25">
      <c r="D246" s="117"/>
    </row>
    <row r="247" spans="4:4" x14ac:dyDescent="0.25">
      <c r="D247" s="117"/>
    </row>
    <row r="248" spans="4:4" x14ac:dyDescent="0.25">
      <c r="D248" s="117"/>
    </row>
    <row r="249" spans="4:4" x14ac:dyDescent="0.25">
      <c r="D249" s="117"/>
    </row>
    <row r="250" spans="4:4" x14ac:dyDescent="0.25">
      <c r="D250" s="117"/>
    </row>
    <row r="251" spans="4:4" x14ac:dyDescent="0.25">
      <c r="D251" s="117"/>
    </row>
    <row r="252" spans="4:4" x14ac:dyDescent="0.25">
      <c r="D252" s="117"/>
    </row>
    <row r="253" spans="4:4" x14ac:dyDescent="0.25">
      <c r="D253" s="117"/>
    </row>
    <row r="254" spans="4:4" x14ac:dyDescent="0.25">
      <c r="D254" s="117"/>
    </row>
    <row r="255" spans="4:4" x14ac:dyDescent="0.25">
      <c r="D255" s="117"/>
    </row>
    <row r="256" spans="4:4" x14ac:dyDescent="0.25">
      <c r="D256" s="117"/>
    </row>
    <row r="257" spans="4:4" x14ac:dyDescent="0.25">
      <c r="D257" s="117"/>
    </row>
    <row r="258" spans="4:4" x14ac:dyDescent="0.25">
      <c r="D258" s="117"/>
    </row>
    <row r="259" spans="4:4" x14ac:dyDescent="0.25">
      <c r="D259" s="117"/>
    </row>
    <row r="260" spans="4:4" x14ac:dyDescent="0.25">
      <c r="D260" s="117"/>
    </row>
    <row r="261" spans="4:4" x14ac:dyDescent="0.25">
      <c r="D261" s="117"/>
    </row>
    <row r="262" spans="4:4" x14ac:dyDescent="0.25">
      <c r="D262" s="117"/>
    </row>
    <row r="263" spans="4:4" x14ac:dyDescent="0.25">
      <c r="D263" s="117"/>
    </row>
    <row r="264" spans="4:4" x14ac:dyDescent="0.25">
      <c r="D264" s="117"/>
    </row>
    <row r="265" spans="4:4" x14ac:dyDescent="0.25">
      <c r="D265" s="117"/>
    </row>
    <row r="266" spans="4:4" x14ac:dyDescent="0.25">
      <c r="D266" s="117"/>
    </row>
    <row r="267" spans="4:4" x14ac:dyDescent="0.25">
      <c r="D267" s="117"/>
    </row>
    <row r="268" spans="4:4" x14ac:dyDescent="0.25">
      <c r="D268" s="117"/>
    </row>
    <row r="269" spans="4:4" x14ac:dyDescent="0.25">
      <c r="D269" s="117"/>
    </row>
    <row r="270" spans="4:4" x14ac:dyDescent="0.25">
      <c r="D270" s="117"/>
    </row>
    <row r="271" spans="4:4" x14ac:dyDescent="0.25">
      <c r="D271" s="117"/>
    </row>
    <row r="272" spans="4:4" x14ac:dyDescent="0.25">
      <c r="D272" s="117"/>
    </row>
    <row r="273" spans="4:4" x14ac:dyDescent="0.25">
      <c r="D273" s="117"/>
    </row>
    <row r="274" spans="4:4" x14ac:dyDescent="0.25">
      <c r="D274" s="117"/>
    </row>
    <row r="275" spans="4:4" x14ac:dyDescent="0.25">
      <c r="D275" s="117"/>
    </row>
    <row r="276" spans="4:4" x14ac:dyDescent="0.25">
      <c r="D276" s="117"/>
    </row>
    <row r="277" spans="4:4" x14ac:dyDescent="0.25">
      <c r="D277" s="117"/>
    </row>
    <row r="278" spans="4:4" x14ac:dyDescent="0.25">
      <c r="D278" s="117"/>
    </row>
    <row r="279" spans="4:4" x14ac:dyDescent="0.25">
      <c r="D279" s="117"/>
    </row>
    <row r="280" spans="4:4" x14ac:dyDescent="0.25">
      <c r="D280" s="117"/>
    </row>
    <row r="281" spans="4:4" x14ac:dyDescent="0.25">
      <c r="D281" s="117"/>
    </row>
    <row r="282" spans="4:4" x14ac:dyDescent="0.25">
      <c r="D282" s="117"/>
    </row>
    <row r="283" spans="4:4" x14ac:dyDescent="0.25">
      <c r="D283" s="117"/>
    </row>
    <row r="284" spans="4:4" x14ac:dyDescent="0.25">
      <c r="D284" s="117"/>
    </row>
    <row r="285" spans="4:4" x14ac:dyDescent="0.25">
      <c r="D285" s="117"/>
    </row>
    <row r="286" spans="4:4" x14ac:dyDescent="0.25">
      <c r="D286" s="117"/>
    </row>
    <row r="287" spans="4:4" x14ac:dyDescent="0.25">
      <c r="D287" s="117"/>
    </row>
    <row r="288" spans="4:4" x14ac:dyDescent="0.25">
      <c r="D288" s="117"/>
    </row>
    <row r="289" spans="4:4" x14ac:dyDescent="0.25">
      <c r="D289" s="117"/>
    </row>
    <row r="290" spans="4:4" x14ac:dyDescent="0.25">
      <c r="D290" s="117"/>
    </row>
    <row r="291" spans="4:4" x14ac:dyDescent="0.25">
      <c r="D291" s="117"/>
    </row>
    <row r="292" spans="4:4" x14ac:dyDescent="0.25">
      <c r="D292" s="117"/>
    </row>
    <row r="293" spans="4:4" x14ac:dyDescent="0.25">
      <c r="D293" s="117"/>
    </row>
    <row r="294" spans="4:4" x14ac:dyDescent="0.25">
      <c r="D294" s="117"/>
    </row>
    <row r="295" spans="4:4" x14ac:dyDescent="0.25">
      <c r="D295" s="117"/>
    </row>
    <row r="296" spans="4:4" x14ac:dyDescent="0.25">
      <c r="D296" s="117"/>
    </row>
    <row r="297" spans="4:4" x14ac:dyDescent="0.25">
      <c r="D297" s="117"/>
    </row>
    <row r="298" spans="4:4" x14ac:dyDescent="0.25">
      <c r="D298" s="117"/>
    </row>
    <row r="299" spans="4:4" x14ac:dyDescent="0.25">
      <c r="D299" s="117"/>
    </row>
    <row r="300" spans="4:4" x14ac:dyDescent="0.25">
      <c r="D300" s="117"/>
    </row>
    <row r="301" spans="4:4" x14ac:dyDescent="0.25">
      <c r="D301" s="117"/>
    </row>
    <row r="302" spans="4:4" x14ac:dyDescent="0.25">
      <c r="D302" s="117"/>
    </row>
    <row r="303" spans="4:4" x14ac:dyDescent="0.25">
      <c r="D303" s="117"/>
    </row>
    <row r="304" spans="4:4" x14ac:dyDescent="0.25">
      <c r="D304" s="117"/>
    </row>
    <row r="305" spans="4:4" x14ac:dyDescent="0.25">
      <c r="D305" s="117"/>
    </row>
    <row r="306" spans="4:4" x14ac:dyDescent="0.25">
      <c r="D306" s="117"/>
    </row>
    <row r="307" spans="4:4" x14ac:dyDescent="0.25">
      <c r="D307" s="117"/>
    </row>
    <row r="308" spans="4:4" x14ac:dyDescent="0.25">
      <c r="D308" s="117"/>
    </row>
    <row r="309" spans="4:4" x14ac:dyDescent="0.25">
      <c r="D309" s="117"/>
    </row>
    <row r="310" spans="4:4" x14ac:dyDescent="0.25">
      <c r="D310" s="117"/>
    </row>
    <row r="311" spans="4:4" x14ac:dyDescent="0.25">
      <c r="D311" s="117"/>
    </row>
    <row r="312" spans="4:4" x14ac:dyDescent="0.25">
      <c r="D312" s="117"/>
    </row>
    <row r="313" spans="4:4" x14ac:dyDescent="0.25">
      <c r="D313" s="117"/>
    </row>
    <row r="314" spans="4:4" x14ac:dyDescent="0.25">
      <c r="D314" s="117"/>
    </row>
    <row r="315" spans="4:4" x14ac:dyDescent="0.25">
      <c r="D315" s="117"/>
    </row>
    <row r="316" spans="4:4" x14ac:dyDescent="0.25">
      <c r="D316" s="117"/>
    </row>
    <row r="317" spans="4:4" x14ac:dyDescent="0.25">
      <c r="D317" s="117"/>
    </row>
    <row r="318" spans="4:4" x14ac:dyDescent="0.25">
      <c r="D318" s="117"/>
    </row>
    <row r="319" spans="4:4" x14ac:dyDescent="0.25">
      <c r="D319" s="117"/>
    </row>
    <row r="320" spans="4:4" x14ac:dyDescent="0.25">
      <c r="D320" s="117"/>
    </row>
    <row r="321" spans="4:4" x14ac:dyDescent="0.25">
      <c r="D321" s="117"/>
    </row>
    <row r="322" spans="4:4" x14ac:dyDescent="0.25">
      <c r="D322" s="117"/>
    </row>
    <row r="323" spans="4:4" x14ac:dyDescent="0.25">
      <c r="D323" s="117"/>
    </row>
    <row r="324" spans="4:4" x14ac:dyDescent="0.25">
      <c r="D324" s="117"/>
    </row>
    <row r="325" spans="4:4" x14ac:dyDescent="0.25">
      <c r="D325" s="117"/>
    </row>
    <row r="326" spans="4:4" x14ac:dyDescent="0.25">
      <c r="D326" s="117"/>
    </row>
    <row r="327" spans="4:4" x14ac:dyDescent="0.25">
      <c r="D327" s="117"/>
    </row>
    <row r="328" spans="4:4" x14ac:dyDescent="0.25">
      <c r="D328" s="117"/>
    </row>
    <row r="329" spans="4:4" x14ac:dyDescent="0.25">
      <c r="D329" s="117"/>
    </row>
    <row r="330" spans="4:4" x14ac:dyDescent="0.25">
      <c r="D330" s="117"/>
    </row>
    <row r="331" spans="4:4" x14ac:dyDescent="0.25">
      <c r="D331" s="117"/>
    </row>
    <row r="332" spans="4:4" x14ac:dyDescent="0.25">
      <c r="D332" s="117"/>
    </row>
    <row r="333" spans="4:4" x14ac:dyDescent="0.25">
      <c r="D333" s="117"/>
    </row>
    <row r="334" spans="4:4" x14ac:dyDescent="0.25">
      <c r="D334" s="117"/>
    </row>
    <row r="335" spans="4:4" x14ac:dyDescent="0.25">
      <c r="D335" s="117"/>
    </row>
    <row r="336" spans="4:4" x14ac:dyDescent="0.25">
      <c r="D336" s="117"/>
    </row>
    <row r="337" spans="4:4" x14ac:dyDescent="0.25">
      <c r="D337" s="117"/>
    </row>
    <row r="338" spans="4:4" x14ac:dyDescent="0.25">
      <c r="D338" s="117"/>
    </row>
    <row r="339" spans="4:4" x14ac:dyDescent="0.25">
      <c r="D339" s="117"/>
    </row>
    <row r="340" spans="4:4" x14ac:dyDescent="0.25">
      <c r="D340" s="117"/>
    </row>
    <row r="341" spans="4:4" x14ac:dyDescent="0.25">
      <c r="D341" s="117"/>
    </row>
    <row r="342" spans="4:4" x14ac:dyDescent="0.25">
      <c r="D342" s="117"/>
    </row>
    <row r="343" spans="4:4" x14ac:dyDescent="0.25">
      <c r="D343" s="117"/>
    </row>
    <row r="344" spans="4:4" x14ac:dyDescent="0.25">
      <c r="D344" s="117"/>
    </row>
    <row r="345" spans="4:4" x14ac:dyDescent="0.25">
      <c r="D345" s="117"/>
    </row>
    <row r="346" spans="4:4" x14ac:dyDescent="0.25">
      <c r="D346" s="117"/>
    </row>
    <row r="347" spans="4:4" x14ac:dyDescent="0.25">
      <c r="D347" s="117"/>
    </row>
    <row r="348" spans="4:4" x14ac:dyDescent="0.25">
      <c r="D348" s="117"/>
    </row>
    <row r="349" spans="4:4" x14ac:dyDescent="0.25">
      <c r="D349" s="117"/>
    </row>
    <row r="350" spans="4:4" x14ac:dyDescent="0.25">
      <c r="D350" s="117"/>
    </row>
    <row r="351" spans="4:4" x14ac:dyDescent="0.25">
      <c r="D351" s="117"/>
    </row>
    <row r="352" spans="4:4" x14ac:dyDescent="0.25">
      <c r="D352" s="117"/>
    </row>
    <row r="353" spans="4:4" x14ac:dyDescent="0.25">
      <c r="D353" s="117"/>
    </row>
    <row r="354" spans="4:4" x14ac:dyDescent="0.25">
      <c r="D354" s="117"/>
    </row>
    <row r="355" spans="4:4" x14ac:dyDescent="0.25">
      <c r="D355" s="117"/>
    </row>
    <row r="356" spans="4:4" x14ac:dyDescent="0.25">
      <c r="D356" s="117"/>
    </row>
    <row r="357" spans="4:4" x14ac:dyDescent="0.25">
      <c r="D357" s="117"/>
    </row>
    <row r="358" spans="4:4" x14ac:dyDescent="0.25">
      <c r="D358" s="117"/>
    </row>
    <row r="359" spans="4:4" x14ac:dyDescent="0.25">
      <c r="D359" s="117"/>
    </row>
    <row r="360" spans="4:4" x14ac:dyDescent="0.25">
      <c r="D360" s="117"/>
    </row>
    <row r="361" spans="4:4" x14ac:dyDescent="0.25">
      <c r="D361" s="117"/>
    </row>
    <row r="362" spans="4:4" x14ac:dyDescent="0.25">
      <c r="D362" s="117"/>
    </row>
    <row r="363" spans="4:4" x14ac:dyDescent="0.25">
      <c r="D363" s="117"/>
    </row>
    <row r="364" spans="4:4" x14ac:dyDescent="0.25">
      <c r="D364" s="117"/>
    </row>
    <row r="365" spans="4:4" x14ac:dyDescent="0.25">
      <c r="D365" s="117"/>
    </row>
    <row r="366" spans="4:4" x14ac:dyDescent="0.25">
      <c r="D366" s="117"/>
    </row>
    <row r="367" spans="4:4" x14ac:dyDescent="0.25">
      <c r="D367" s="117"/>
    </row>
    <row r="368" spans="4:4" x14ac:dyDescent="0.25">
      <c r="D368" s="117"/>
    </row>
    <row r="369" spans="4:4" x14ac:dyDescent="0.25">
      <c r="D369" s="117"/>
    </row>
    <row r="370" spans="4:4" x14ac:dyDescent="0.25">
      <c r="D370" s="117"/>
    </row>
    <row r="371" spans="4:4" x14ac:dyDescent="0.25">
      <c r="D371" s="117"/>
    </row>
    <row r="372" spans="4:4" x14ac:dyDescent="0.25">
      <c r="D372" s="117"/>
    </row>
    <row r="373" spans="4:4" x14ac:dyDescent="0.25">
      <c r="D373" s="117"/>
    </row>
    <row r="374" spans="4:4" x14ac:dyDescent="0.25">
      <c r="D374" s="117"/>
    </row>
    <row r="375" spans="4:4" x14ac:dyDescent="0.25">
      <c r="D375" s="117"/>
    </row>
    <row r="376" spans="4:4" x14ac:dyDescent="0.25">
      <c r="D376" s="117"/>
    </row>
    <row r="377" spans="4:4" x14ac:dyDescent="0.25">
      <c r="D377" s="117"/>
    </row>
    <row r="378" spans="4:4" x14ac:dyDescent="0.25">
      <c r="D378" s="117"/>
    </row>
    <row r="379" spans="4:4" x14ac:dyDescent="0.25">
      <c r="D379" s="117"/>
    </row>
    <row r="380" spans="4:4" x14ac:dyDescent="0.25">
      <c r="D380" s="117"/>
    </row>
    <row r="381" spans="4:4" x14ac:dyDescent="0.25">
      <c r="D381" s="117"/>
    </row>
    <row r="382" spans="4:4" x14ac:dyDescent="0.25">
      <c r="D382" s="117"/>
    </row>
    <row r="383" spans="4:4" x14ac:dyDescent="0.25">
      <c r="D383" s="117"/>
    </row>
    <row r="384" spans="4:4" x14ac:dyDescent="0.25">
      <c r="D384" s="117"/>
    </row>
    <row r="385" spans="4:4" x14ac:dyDescent="0.25">
      <c r="D385" s="117"/>
    </row>
    <row r="386" spans="4:4" x14ac:dyDescent="0.25">
      <c r="D386" s="117"/>
    </row>
    <row r="387" spans="4:4" x14ac:dyDescent="0.25">
      <c r="D387" s="117"/>
    </row>
    <row r="388" spans="4:4" x14ac:dyDescent="0.25">
      <c r="D388" s="117"/>
    </row>
    <row r="389" spans="4:4" x14ac:dyDescent="0.25">
      <c r="D389" s="117"/>
    </row>
    <row r="390" spans="4:4" x14ac:dyDescent="0.25">
      <c r="D390" s="117"/>
    </row>
    <row r="391" spans="4:4" x14ac:dyDescent="0.25">
      <c r="D391" s="117"/>
    </row>
    <row r="392" spans="4:4" x14ac:dyDescent="0.25">
      <c r="D392" s="117"/>
    </row>
    <row r="393" spans="4:4" x14ac:dyDescent="0.25">
      <c r="D393" s="117"/>
    </row>
    <row r="394" spans="4:4" x14ac:dyDescent="0.25">
      <c r="D394" s="117"/>
    </row>
    <row r="395" spans="4:4" x14ac:dyDescent="0.25">
      <c r="D395" s="117"/>
    </row>
    <row r="396" spans="4:4" x14ac:dyDescent="0.25">
      <c r="D396" s="117"/>
    </row>
    <row r="397" spans="4:4" x14ac:dyDescent="0.25">
      <c r="D397" s="117"/>
    </row>
    <row r="398" spans="4:4" x14ac:dyDescent="0.25">
      <c r="D398" s="117"/>
    </row>
    <row r="399" spans="4:4" x14ac:dyDescent="0.25">
      <c r="D399" s="117"/>
    </row>
    <row r="400" spans="4:4" x14ac:dyDescent="0.25">
      <c r="D400" s="117"/>
    </row>
    <row r="401" spans="4:4" x14ac:dyDescent="0.25">
      <c r="D401" s="117"/>
    </row>
    <row r="402" spans="4:4" x14ac:dyDescent="0.25">
      <c r="D402" s="117"/>
    </row>
    <row r="403" spans="4:4" x14ac:dyDescent="0.25">
      <c r="D403" s="117"/>
    </row>
    <row r="404" spans="4:4" x14ac:dyDescent="0.25">
      <c r="D404" s="117"/>
    </row>
    <row r="405" spans="4:4" x14ac:dyDescent="0.25">
      <c r="D405" s="117"/>
    </row>
    <row r="406" spans="4:4" x14ac:dyDescent="0.25">
      <c r="D406" s="117"/>
    </row>
    <row r="407" spans="4:4" x14ac:dyDescent="0.25">
      <c r="D407" s="117"/>
    </row>
    <row r="408" spans="4:4" x14ac:dyDescent="0.25">
      <c r="D408" s="117"/>
    </row>
    <row r="409" spans="4:4" x14ac:dyDescent="0.25">
      <c r="D409" s="117"/>
    </row>
    <row r="410" spans="4:4" x14ac:dyDescent="0.25">
      <c r="D410" s="117"/>
    </row>
    <row r="411" spans="4:4" x14ac:dyDescent="0.25">
      <c r="D411" s="117"/>
    </row>
    <row r="412" spans="4:4" x14ac:dyDescent="0.25">
      <c r="D412" s="117"/>
    </row>
    <row r="413" spans="4:4" x14ac:dyDescent="0.25">
      <c r="D413" s="117"/>
    </row>
    <row r="414" spans="4:4" x14ac:dyDescent="0.25">
      <c r="D414" s="117"/>
    </row>
    <row r="415" spans="4:4" x14ac:dyDescent="0.25">
      <c r="D415" s="117"/>
    </row>
    <row r="416" spans="4:4" x14ac:dyDescent="0.25">
      <c r="D416" s="117"/>
    </row>
    <row r="417" spans="4:4" x14ac:dyDescent="0.25">
      <c r="D417" s="117"/>
    </row>
    <row r="418" spans="4:4" x14ac:dyDescent="0.25">
      <c r="D418" s="117"/>
    </row>
    <row r="419" spans="4:4" x14ac:dyDescent="0.25">
      <c r="D419" s="117"/>
    </row>
    <row r="420" spans="4:4" x14ac:dyDescent="0.25">
      <c r="D420" s="117"/>
    </row>
    <row r="421" spans="4:4" x14ac:dyDescent="0.25">
      <c r="D421" s="117"/>
    </row>
    <row r="422" spans="4:4" x14ac:dyDescent="0.25">
      <c r="D422" s="117"/>
    </row>
    <row r="423" spans="4:4" x14ac:dyDescent="0.25">
      <c r="D423" s="117"/>
    </row>
    <row r="424" spans="4:4" x14ac:dyDescent="0.25">
      <c r="D424" s="117"/>
    </row>
    <row r="425" spans="4:4" x14ac:dyDescent="0.25">
      <c r="D425" s="117"/>
    </row>
    <row r="426" spans="4:4" x14ac:dyDescent="0.25">
      <c r="D426" s="117"/>
    </row>
    <row r="427" spans="4:4" x14ac:dyDescent="0.25">
      <c r="D427" s="117"/>
    </row>
    <row r="428" spans="4:4" x14ac:dyDescent="0.25">
      <c r="D428" s="117"/>
    </row>
    <row r="429" spans="4:4" x14ac:dyDescent="0.25">
      <c r="D429" s="117"/>
    </row>
    <row r="430" spans="4:4" x14ac:dyDescent="0.25">
      <c r="D430" s="117"/>
    </row>
    <row r="431" spans="4:4" x14ac:dyDescent="0.25">
      <c r="D431" s="117"/>
    </row>
    <row r="432" spans="4:4" x14ac:dyDescent="0.25">
      <c r="D432" s="117"/>
    </row>
    <row r="433" spans="4:4" x14ac:dyDescent="0.25">
      <c r="D433" s="117"/>
    </row>
    <row r="434" spans="4:4" x14ac:dyDescent="0.25">
      <c r="D434" s="117"/>
    </row>
    <row r="435" spans="4:4" x14ac:dyDescent="0.25">
      <c r="D435" s="117"/>
    </row>
    <row r="436" spans="4:4" x14ac:dyDescent="0.25">
      <c r="D436" s="117"/>
    </row>
    <row r="437" spans="4:4" x14ac:dyDescent="0.25">
      <c r="D437" s="117"/>
    </row>
    <row r="438" spans="4:4" x14ac:dyDescent="0.25">
      <c r="D438" s="117"/>
    </row>
    <row r="439" spans="4:4" x14ac:dyDescent="0.25">
      <c r="D439" s="117"/>
    </row>
    <row r="440" spans="4:4" x14ac:dyDescent="0.25">
      <c r="D440" s="117"/>
    </row>
    <row r="441" spans="4:4" x14ac:dyDescent="0.25">
      <c r="D441" s="117"/>
    </row>
    <row r="442" spans="4:4" x14ac:dyDescent="0.25">
      <c r="D442" s="117"/>
    </row>
    <row r="443" spans="4:4" x14ac:dyDescent="0.25">
      <c r="D443" s="117"/>
    </row>
    <row r="444" spans="4:4" x14ac:dyDescent="0.25">
      <c r="D444" s="117"/>
    </row>
    <row r="445" spans="4:4" x14ac:dyDescent="0.25">
      <c r="D445" s="117"/>
    </row>
    <row r="446" spans="4:4" x14ac:dyDescent="0.25">
      <c r="D446" s="117"/>
    </row>
    <row r="447" spans="4:4" x14ac:dyDescent="0.25">
      <c r="D447" s="117"/>
    </row>
    <row r="448" spans="4:4" x14ac:dyDescent="0.25">
      <c r="D448" s="117"/>
    </row>
    <row r="449" spans="4:4" x14ac:dyDescent="0.25">
      <c r="D449" s="117"/>
    </row>
    <row r="450" spans="4:4" x14ac:dyDescent="0.25">
      <c r="D450" s="117"/>
    </row>
    <row r="451" spans="4:4" x14ac:dyDescent="0.25">
      <c r="D451" s="117"/>
    </row>
    <row r="452" spans="4:4" x14ac:dyDescent="0.25">
      <c r="D452" s="117"/>
    </row>
  </sheetData>
  <mergeCells count="2">
    <mergeCell ref="A3:D3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DB171-5FB2-4A95-B5E9-AD8271218C75}">
  <dimension ref="A1:J38"/>
  <sheetViews>
    <sheetView tabSelected="1" workbookViewId="0">
      <selection activeCell="A19" sqref="A19"/>
    </sheetView>
  </sheetViews>
  <sheetFormatPr defaultRowHeight="15" x14ac:dyDescent="0.25"/>
  <cols>
    <col min="1" max="1" width="41.28515625" customWidth="1"/>
    <col min="2" max="8" width="15.42578125" customWidth="1"/>
    <col min="9" max="9" width="11.28515625" bestFit="1" customWidth="1"/>
  </cols>
  <sheetData>
    <row r="1" spans="1:8" x14ac:dyDescent="0.25">
      <c r="A1" s="77" t="s">
        <v>121</v>
      </c>
    </row>
    <row r="2" spans="1:8" x14ac:dyDescent="0.25">
      <c r="A2" s="33"/>
    </row>
    <row r="3" spans="1:8" ht="15.75" x14ac:dyDescent="0.25">
      <c r="A3" s="136" t="s">
        <v>144</v>
      </c>
      <c r="B3" s="136"/>
      <c r="C3" s="136"/>
      <c r="D3" s="136"/>
      <c r="E3" s="136"/>
      <c r="F3" s="136"/>
      <c r="G3" s="136"/>
      <c r="H3" s="136"/>
    </row>
    <row r="4" spans="1:8" ht="15.75" x14ac:dyDescent="0.25">
      <c r="A4" s="136" t="s">
        <v>135</v>
      </c>
      <c r="B4" s="136"/>
      <c r="C4" s="136"/>
      <c r="D4" s="136"/>
      <c r="E4" s="136"/>
      <c r="F4" s="136"/>
      <c r="G4" s="136"/>
      <c r="H4" s="136"/>
    </row>
    <row r="5" spans="1:8" ht="15.75" thickBot="1" x14ac:dyDescent="0.3">
      <c r="H5" s="78" t="s">
        <v>123</v>
      </c>
    </row>
    <row r="6" spans="1:8" ht="90" thickTop="1" x14ac:dyDescent="0.25">
      <c r="A6" s="34" t="s">
        <v>0</v>
      </c>
      <c r="B6" s="35" t="s">
        <v>31</v>
      </c>
      <c r="C6" s="35" t="s">
        <v>32</v>
      </c>
      <c r="D6" s="35" t="s">
        <v>33</v>
      </c>
      <c r="E6" s="35" t="s">
        <v>75</v>
      </c>
      <c r="F6" s="35" t="s">
        <v>35</v>
      </c>
      <c r="G6" s="35" t="s">
        <v>76</v>
      </c>
      <c r="H6" s="35" t="s">
        <v>77</v>
      </c>
    </row>
    <row r="7" spans="1:8" ht="15.75" thickBot="1" x14ac:dyDescent="0.3">
      <c r="A7" s="89" t="s">
        <v>124</v>
      </c>
      <c r="B7" s="90">
        <v>300000</v>
      </c>
      <c r="C7" s="90">
        <v>488470</v>
      </c>
      <c r="D7" s="90">
        <v>-1214</v>
      </c>
      <c r="E7" s="90">
        <v>385</v>
      </c>
      <c r="F7" s="90">
        <v>15000</v>
      </c>
      <c r="G7" s="90">
        <v>8498221</v>
      </c>
      <c r="H7" s="90">
        <v>9300862</v>
      </c>
    </row>
    <row r="8" spans="1:8" s="84" customFormat="1" ht="25.5" x14ac:dyDescent="0.25">
      <c r="A8" s="81" t="s">
        <v>125</v>
      </c>
      <c r="B8" s="82"/>
      <c r="C8" s="82"/>
      <c r="D8" s="82"/>
      <c r="E8" s="82"/>
      <c r="F8" s="82"/>
      <c r="G8" s="82">
        <v>59656</v>
      </c>
      <c r="H8" s="83">
        <v>59656</v>
      </c>
    </row>
    <row r="9" spans="1:8" ht="15.75" thickBot="1" x14ac:dyDescent="0.3">
      <c r="A9" s="89" t="s">
        <v>126</v>
      </c>
      <c r="B9" s="90">
        <v>300000</v>
      </c>
      <c r="C9" s="90">
        <v>488470</v>
      </c>
      <c r="D9" s="90">
        <v>-1214</v>
      </c>
      <c r="E9" s="90">
        <v>385</v>
      </c>
      <c r="F9" s="90">
        <v>15000</v>
      </c>
      <c r="G9" s="90">
        <v>8557877</v>
      </c>
      <c r="H9" s="90">
        <v>9360518</v>
      </c>
    </row>
    <row r="10" spans="1:8" x14ac:dyDescent="0.25">
      <c r="A10" s="36" t="s">
        <v>78</v>
      </c>
      <c r="B10" s="38"/>
      <c r="C10" s="38">
        <v>24936</v>
      </c>
      <c r="D10" s="38">
        <v>344</v>
      </c>
      <c r="E10" s="38"/>
      <c r="F10" s="38"/>
      <c r="G10" s="38"/>
      <c r="H10" s="38">
        <f>C10+D10</f>
        <v>25280</v>
      </c>
    </row>
    <row r="11" spans="1:8" x14ac:dyDescent="0.25">
      <c r="A11" s="121" t="s">
        <v>79</v>
      </c>
      <c r="B11" s="57"/>
      <c r="C11" s="57"/>
      <c r="D11" s="57"/>
      <c r="E11" s="57"/>
      <c r="F11" s="57"/>
      <c r="G11" s="57">
        <f>1230506-31</f>
        <v>1230475</v>
      </c>
      <c r="H11" s="122">
        <f>G11</f>
        <v>1230475</v>
      </c>
    </row>
    <row r="12" spans="1:8" ht="25.5" x14ac:dyDescent="0.25">
      <c r="A12" s="123" t="s">
        <v>149</v>
      </c>
      <c r="B12" s="124">
        <v>0</v>
      </c>
      <c r="C12" s="124">
        <f>C10</f>
        <v>24936</v>
      </c>
      <c r="D12" s="124">
        <f>D10</f>
        <v>344</v>
      </c>
      <c r="E12" s="124">
        <v>0</v>
      </c>
      <c r="F12" s="124">
        <v>0</v>
      </c>
      <c r="G12" s="124">
        <f>G11</f>
        <v>1230475</v>
      </c>
      <c r="H12" s="124">
        <f>H10+H11</f>
        <v>1255755</v>
      </c>
    </row>
    <row r="13" spans="1:8" x14ac:dyDescent="0.25">
      <c r="A13" s="36" t="s">
        <v>31</v>
      </c>
      <c r="B13" s="43">
        <v>0</v>
      </c>
      <c r="C13" s="44"/>
      <c r="D13" s="44"/>
      <c r="E13" s="44"/>
      <c r="F13" s="44"/>
      <c r="G13" s="44"/>
      <c r="H13" s="38">
        <v>0</v>
      </c>
    </row>
    <row r="14" spans="1:8" x14ac:dyDescent="0.25">
      <c r="A14" s="36" t="s">
        <v>34</v>
      </c>
      <c r="B14" s="38">
        <v>0</v>
      </c>
      <c r="C14" s="38">
        <v>0</v>
      </c>
      <c r="D14" s="38">
        <v>0</v>
      </c>
      <c r="E14" s="38">
        <v>8041</v>
      </c>
      <c r="F14" s="45">
        <v>0</v>
      </c>
      <c r="G14" s="38">
        <v>0</v>
      </c>
      <c r="H14" s="38">
        <v>8041</v>
      </c>
    </row>
    <row r="15" spans="1:8" x14ac:dyDescent="0.25">
      <c r="A15" s="46" t="s">
        <v>80</v>
      </c>
      <c r="B15" s="38">
        <v>0</v>
      </c>
      <c r="C15" s="38">
        <v>0</v>
      </c>
      <c r="D15" s="38">
        <v>0</v>
      </c>
      <c r="E15" s="38">
        <v>0</v>
      </c>
      <c r="F15" s="45">
        <v>0</v>
      </c>
      <c r="G15" s="38">
        <v>0</v>
      </c>
      <c r="H15" s="38">
        <v>0</v>
      </c>
    </row>
    <row r="16" spans="1:8" x14ac:dyDescent="0.25">
      <c r="A16" s="46" t="s">
        <v>35</v>
      </c>
      <c r="B16" s="38"/>
      <c r="C16" s="38"/>
      <c r="D16" s="38"/>
      <c r="E16" s="38"/>
      <c r="F16" s="45">
        <v>3314</v>
      </c>
      <c r="G16" s="38">
        <f>-F16</f>
        <v>-3314</v>
      </c>
      <c r="H16" s="38">
        <v>0</v>
      </c>
    </row>
    <row r="17" spans="1:10" ht="26.25" thickBot="1" x14ac:dyDescent="0.3">
      <c r="A17" s="89" t="s">
        <v>137</v>
      </c>
      <c r="B17" s="90">
        <v>300000</v>
      </c>
      <c r="C17" s="90">
        <f>C9+C14+C16+C12</f>
        <v>513406</v>
      </c>
      <c r="D17" s="90">
        <f t="shared" ref="D17:H17" si="0">D9+D14+D16+D12</f>
        <v>-870</v>
      </c>
      <c r="E17" s="90">
        <f t="shared" si="0"/>
        <v>8426</v>
      </c>
      <c r="F17" s="90">
        <f t="shared" si="0"/>
        <v>18314</v>
      </c>
      <c r="G17" s="90">
        <f t="shared" si="0"/>
        <v>9785038</v>
      </c>
      <c r="H17" s="90">
        <f t="shared" si="0"/>
        <v>10624314</v>
      </c>
    </row>
    <row r="18" spans="1:10" x14ac:dyDescent="0.25">
      <c r="A18" s="120" t="s">
        <v>78</v>
      </c>
      <c r="B18" s="57">
        <v>0</v>
      </c>
      <c r="C18" s="57">
        <v>105573</v>
      </c>
      <c r="D18" s="57">
        <v>440</v>
      </c>
      <c r="E18" s="57">
        <v>0</v>
      </c>
      <c r="F18" s="57">
        <v>0</v>
      </c>
      <c r="G18" s="57">
        <v>0</v>
      </c>
      <c r="H18" s="57">
        <f>C18+D18</f>
        <v>106013</v>
      </c>
    </row>
    <row r="19" spans="1:10" x14ac:dyDescent="0.25">
      <c r="A19" s="121" t="s">
        <v>79</v>
      </c>
      <c r="B19" s="57">
        <v>0</v>
      </c>
      <c r="C19" s="57"/>
      <c r="D19" s="57">
        <v>0</v>
      </c>
      <c r="E19" s="57">
        <v>0</v>
      </c>
      <c r="F19" s="57"/>
      <c r="G19" s="57">
        <v>985557</v>
      </c>
      <c r="H19" s="122">
        <f>G19</f>
        <v>985557</v>
      </c>
    </row>
    <row r="20" spans="1:10" x14ac:dyDescent="0.25">
      <c r="A20" s="123" t="s">
        <v>132</v>
      </c>
      <c r="B20" s="124">
        <v>0</v>
      </c>
      <c r="C20" s="124">
        <v>105573</v>
      </c>
      <c r="D20" s="124">
        <v>440</v>
      </c>
      <c r="E20" s="124">
        <v>0</v>
      </c>
      <c r="F20" s="124">
        <v>0</v>
      </c>
      <c r="G20" s="124">
        <f>G19</f>
        <v>985557</v>
      </c>
      <c r="H20" s="124">
        <f>H18+H19</f>
        <v>1091570</v>
      </c>
    </row>
    <row r="21" spans="1:10" x14ac:dyDescent="0.25">
      <c r="A21" s="36" t="s">
        <v>31</v>
      </c>
      <c r="B21" s="43">
        <v>0</v>
      </c>
      <c r="C21" s="44"/>
      <c r="D21" s="44"/>
      <c r="E21" s="44"/>
      <c r="F21" s="44"/>
      <c r="G21" s="44"/>
      <c r="H21" s="38">
        <v>0</v>
      </c>
    </row>
    <row r="22" spans="1:10" x14ac:dyDescent="0.25">
      <c r="A22" s="36" t="s">
        <v>34</v>
      </c>
      <c r="B22" s="38">
        <v>0</v>
      </c>
      <c r="C22" s="38">
        <v>0</v>
      </c>
      <c r="D22" s="38">
        <v>0</v>
      </c>
      <c r="E22" s="38"/>
      <c r="F22" s="45">
        <v>0</v>
      </c>
      <c r="G22" s="38">
        <v>0</v>
      </c>
      <c r="H22" s="38">
        <v>0</v>
      </c>
    </row>
    <row r="23" spans="1:10" x14ac:dyDescent="0.25">
      <c r="A23" s="46" t="s">
        <v>80</v>
      </c>
      <c r="B23" s="38">
        <v>0</v>
      </c>
      <c r="C23" s="38">
        <v>0</v>
      </c>
      <c r="D23" s="38">
        <v>0</v>
      </c>
      <c r="E23" s="38">
        <v>0</v>
      </c>
      <c r="F23" s="45">
        <v>0</v>
      </c>
      <c r="G23" s="38">
        <v>0</v>
      </c>
      <c r="H23" s="38">
        <v>0</v>
      </c>
    </row>
    <row r="24" spans="1:10" x14ac:dyDescent="0.25">
      <c r="A24" s="46" t="s">
        <v>35</v>
      </c>
      <c r="B24" s="38"/>
      <c r="C24" s="38"/>
      <c r="D24" s="38"/>
      <c r="E24" s="38"/>
      <c r="F24" s="45">
        <v>2370</v>
      </c>
      <c r="G24" s="38">
        <f>-F24</f>
        <v>-2370</v>
      </c>
      <c r="H24" s="38">
        <v>0</v>
      </c>
    </row>
    <row r="25" spans="1:10" ht="15.75" thickBot="1" x14ac:dyDescent="0.3">
      <c r="A25" s="89" t="s">
        <v>128</v>
      </c>
      <c r="B25" s="90">
        <f>B17+B20+B21+B22+B23+B24</f>
        <v>300000</v>
      </c>
      <c r="C25" s="90">
        <f t="shared" ref="C25:H25" si="1">C17+C20+C21+C22+C23+C24</f>
        <v>618979</v>
      </c>
      <c r="D25" s="90">
        <f t="shared" si="1"/>
        <v>-430</v>
      </c>
      <c r="E25" s="90">
        <f t="shared" si="1"/>
        <v>8426</v>
      </c>
      <c r="F25" s="90">
        <f t="shared" si="1"/>
        <v>20684</v>
      </c>
      <c r="G25" s="90">
        <f t="shared" si="1"/>
        <v>10768225</v>
      </c>
      <c r="H25" s="90">
        <f t="shared" si="1"/>
        <v>11715884</v>
      </c>
      <c r="J25" s="115"/>
    </row>
    <row r="26" spans="1:10" s="84" customFormat="1" ht="25.5" x14ac:dyDescent="0.25">
      <c r="A26" s="81" t="s">
        <v>125</v>
      </c>
      <c r="B26" s="85">
        <v>0</v>
      </c>
      <c r="C26" s="85">
        <v>0</v>
      </c>
      <c r="D26" s="85">
        <v>0</v>
      </c>
      <c r="E26" s="85">
        <v>0</v>
      </c>
      <c r="F26" s="85">
        <v>0</v>
      </c>
      <c r="G26" s="85">
        <v>139600</v>
      </c>
      <c r="H26" s="85">
        <v>139600</v>
      </c>
    </row>
    <row r="27" spans="1:10" ht="15.75" thickBot="1" x14ac:dyDescent="0.3">
      <c r="A27" s="89" t="s">
        <v>127</v>
      </c>
      <c r="B27" s="90">
        <v>300000</v>
      </c>
      <c r="C27" s="90">
        <v>618979</v>
      </c>
      <c r="D27" s="90">
        <v>-430</v>
      </c>
      <c r="E27" s="90">
        <v>8426</v>
      </c>
      <c r="F27" s="90">
        <v>20684</v>
      </c>
      <c r="G27" s="90">
        <v>10907825</v>
      </c>
      <c r="H27" s="90">
        <v>11855484</v>
      </c>
    </row>
    <row r="28" spans="1:10" x14ac:dyDescent="0.25">
      <c r="A28" s="36" t="s">
        <v>78</v>
      </c>
      <c r="B28" s="37">
        <v>0</v>
      </c>
      <c r="C28" s="37">
        <f>ББ!C36-ББ!D36-F34</f>
        <v>-21646</v>
      </c>
      <c r="D28" s="37">
        <f>ББ!C37-ББ!D37</f>
        <v>430</v>
      </c>
      <c r="E28" s="37">
        <v>0</v>
      </c>
      <c r="F28" s="37">
        <v>0</v>
      </c>
      <c r="G28" s="37"/>
      <c r="H28" s="79">
        <f>C28+D28</f>
        <v>-21216</v>
      </c>
    </row>
    <row r="29" spans="1:10" x14ac:dyDescent="0.25">
      <c r="A29" s="40" t="s">
        <v>79</v>
      </c>
      <c r="B29" s="37">
        <v>0</v>
      </c>
      <c r="C29" s="37"/>
      <c r="D29" s="37">
        <v>0</v>
      </c>
      <c r="E29" s="37">
        <v>0</v>
      </c>
      <c r="F29" s="37"/>
      <c r="G29" s="37">
        <v>1597596</v>
      </c>
      <c r="H29" s="80">
        <f>G29</f>
        <v>1597596</v>
      </c>
    </row>
    <row r="30" spans="1:10" ht="25.5" x14ac:dyDescent="0.25">
      <c r="A30" s="42" t="s">
        <v>148</v>
      </c>
      <c r="B30" s="39">
        <v>0</v>
      </c>
      <c r="C30" s="39">
        <f>C28</f>
        <v>-21646</v>
      </c>
      <c r="D30" s="39">
        <f>D28</f>
        <v>430</v>
      </c>
      <c r="E30" s="39">
        <v>0</v>
      </c>
      <c r="F30" s="39">
        <v>0</v>
      </c>
      <c r="G30" s="39">
        <f>G28+G29</f>
        <v>1597596</v>
      </c>
      <c r="H30" s="79">
        <f>C30+D30+G30</f>
        <v>1576380</v>
      </c>
      <c r="I30" s="115"/>
    </row>
    <row r="31" spans="1:10" x14ac:dyDescent="0.25">
      <c r="A31" s="36" t="s">
        <v>31</v>
      </c>
      <c r="B31" s="86">
        <v>0</v>
      </c>
      <c r="C31" s="87"/>
      <c r="D31" s="87"/>
      <c r="E31" s="87"/>
      <c r="F31" s="87"/>
      <c r="G31" s="87"/>
      <c r="H31" s="79">
        <v>0</v>
      </c>
    </row>
    <row r="32" spans="1:10" x14ac:dyDescent="0.25">
      <c r="A32" s="36" t="s">
        <v>34</v>
      </c>
      <c r="B32" s="37">
        <v>0</v>
      </c>
      <c r="C32" s="37">
        <v>0</v>
      </c>
      <c r="D32" s="37">
        <v>0</v>
      </c>
      <c r="E32" s="37">
        <f>ББ!C38-ББ!D38</f>
        <v>140927</v>
      </c>
      <c r="F32" s="45">
        <v>0</v>
      </c>
      <c r="G32" s="37"/>
      <c r="H32" s="79">
        <f>E32</f>
        <v>140927</v>
      </c>
    </row>
    <row r="33" spans="1:9" x14ac:dyDescent="0.25">
      <c r="A33" s="46" t="s">
        <v>80</v>
      </c>
      <c r="B33" s="37">
        <v>0</v>
      </c>
      <c r="C33" s="37">
        <v>0</v>
      </c>
      <c r="D33" s="37">
        <v>0</v>
      </c>
      <c r="E33" s="37">
        <v>0</v>
      </c>
      <c r="F33" s="45">
        <v>0</v>
      </c>
      <c r="G33" s="37">
        <v>0</v>
      </c>
      <c r="H33" s="79">
        <v>0</v>
      </c>
    </row>
    <row r="34" spans="1:9" x14ac:dyDescent="0.25">
      <c r="A34" s="46" t="s">
        <v>35</v>
      </c>
      <c r="B34" s="37"/>
      <c r="C34" s="37"/>
      <c r="D34" s="37"/>
      <c r="E34" s="37"/>
      <c r="F34" s="45">
        <f>5165</f>
        <v>5165</v>
      </c>
      <c r="G34" s="37">
        <f>-F34</f>
        <v>-5165</v>
      </c>
      <c r="H34" s="79">
        <v>0</v>
      </c>
    </row>
    <row r="35" spans="1:9" ht="26.25" thickBot="1" x14ac:dyDescent="0.3">
      <c r="A35" s="89" t="s">
        <v>138</v>
      </c>
      <c r="B35" s="90">
        <f>B27+B30+B31+B32+B33+B34</f>
        <v>300000</v>
      </c>
      <c r="C35" s="90">
        <f t="shared" ref="C35:H35" si="2">C27+C30+C31+C32+C33+C34</f>
        <v>597333</v>
      </c>
      <c r="D35" s="90">
        <f t="shared" si="2"/>
        <v>0</v>
      </c>
      <c r="E35" s="90">
        <f t="shared" si="2"/>
        <v>149353</v>
      </c>
      <c r="F35" s="90">
        <f t="shared" si="2"/>
        <v>25849</v>
      </c>
      <c r="G35" s="90">
        <f t="shared" si="2"/>
        <v>12500256</v>
      </c>
      <c r="H35" s="90">
        <f t="shared" si="2"/>
        <v>13572791</v>
      </c>
      <c r="I35" s="115"/>
    </row>
    <row r="36" spans="1:9" x14ac:dyDescent="0.25">
      <c r="B36" s="117"/>
      <c r="C36" s="117"/>
      <c r="D36" s="117"/>
      <c r="E36" s="117"/>
    </row>
    <row r="38" spans="1:9" x14ac:dyDescent="0.25">
      <c r="E38" s="115"/>
    </row>
  </sheetData>
  <mergeCells count="2">
    <mergeCell ref="A3:H3"/>
    <mergeCell ref="A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6D9B9-75FD-4595-9F8F-B1B8D40BC8CA}">
  <dimension ref="A1:J50"/>
  <sheetViews>
    <sheetView topLeftCell="A37" workbookViewId="0">
      <selection activeCell="D6" sqref="D6"/>
    </sheetView>
  </sheetViews>
  <sheetFormatPr defaultRowHeight="15" x14ac:dyDescent="0.25"/>
  <cols>
    <col min="1" max="1" width="45.5703125" style="88" customWidth="1"/>
    <col min="2" max="2" width="9.140625" style="88"/>
    <col min="3" max="4" width="15.42578125" style="88" customWidth="1"/>
    <col min="5" max="5" width="9.140625" style="88"/>
    <col min="6" max="6" width="11" style="88" bestFit="1" customWidth="1"/>
    <col min="7" max="7" width="15.85546875" style="118" customWidth="1"/>
    <col min="8" max="8" width="9.140625" style="88"/>
    <col min="9" max="9" width="14.5703125" style="88" bestFit="1" customWidth="1"/>
    <col min="10" max="16384" width="9.140625" style="88"/>
  </cols>
  <sheetData>
    <row r="1" spans="1:10" x14ac:dyDescent="0.25">
      <c r="A1" s="77" t="s">
        <v>121</v>
      </c>
    </row>
    <row r="2" spans="1:10" x14ac:dyDescent="0.25">
      <c r="A2" s="137"/>
      <c r="B2" s="137"/>
      <c r="C2" s="137"/>
      <c r="D2" s="137"/>
      <c r="J2" s="33"/>
    </row>
    <row r="3" spans="1:10" ht="30" customHeight="1" x14ac:dyDescent="0.25">
      <c r="A3" s="138" t="s">
        <v>145</v>
      </c>
      <c r="B3" s="138"/>
      <c r="C3" s="138"/>
      <c r="D3" s="138"/>
    </row>
    <row r="4" spans="1:10" ht="15.75" x14ac:dyDescent="0.25">
      <c r="A4" s="136" t="s">
        <v>135</v>
      </c>
      <c r="B4" s="136"/>
      <c r="C4" s="136"/>
      <c r="D4" s="136"/>
    </row>
    <row r="5" spans="1:10" ht="15.75" thickBot="1" x14ac:dyDescent="0.3">
      <c r="D5" s="78" t="s">
        <v>123</v>
      </c>
    </row>
    <row r="6" spans="1:10" ht="37.5" thickTop="1" thickBot="1" x14ac:dyDescent="0.3">
      <c r="A6" s="48" t="s">
        <v>0</v>
      </c>
      <c r="B6" s="49" t="s">
        <v>1</v>
      </c>
      <c r="C6" s="50" t="s">
        <v>139</v>
      </c>
      <c r="D6" s="50" t="s">
        <v>140</v>
      </c>
    </row>
    <row r="7" spans="1:10" ht="24.75" thickTop="1" x14ac:dyDescent="0.25">
      <c r="A7" s="51" t="s">
        <v>82</v>
      </c>
      <c r="B7" s="52"/>
      <c r="C7" s="53"/>
      <c r="D7" s="52"/>
    </row>
    <row r="8" spans="1:10" ht="24.75" thickBot="1" x14ac:dyDescent="0.3">
      <c r="A8" s="54" t="s">
        <v>83</v>
      </c>
      <c r="B8" s="55"/>
      <c r="C8" s="56">
        <f>ОПУ!C32</f>
        <v>1716877.2142599998</v>
      </c>
      <c r="D8" s="56">
        <v>1193343</v>
      </c>
    </row>
    <row r="9" spans="1:10" x14ac:dyDescent="0.25">
      <c r="A9" s="51" t="s">
        <v>84</v>
      </c>
      <c r="B9" s="52"/>
      <c r="C9" s="53"/>
      <c r="D9" s="57"/>
    </row>
    <row r="10" spans="1:10" x14ac:dyDescent="0.25">
      <c r="A10" s="58" t="s">
        <v>85</v>
      </c>
      <c r="B10" s="59"/>
      <c r="C10" s="37">
        <f>-ОПУ!C10</f>
        <v>1368861</v>
      </c>
      <c r="D10" s="37">
        <f>-ОПУ!D10</f>
        <v>551063</v>
      </c>
    </row>
    <row r="11" spans="1:10" ht="36" x14ac:dyDescent="0.25">
      <c r="A11" s="58" t="s">
        <v>86</v>
      </c>
      <c r="B11" s="59"/>
      <c r="C11" s="37">
        <f>-(ОПУ!C14-ОПУ!C15)</f>
        <v>-1110476</v>
      </c>
      <c r="D11" s="37">
        <f>-(ОПУ!D14-ОПУ!D15)</f>
        <v>7050587</v>
      </c>
    </row>
    <row r="12" spans="1:10" x14ac:dyDescent="0.25">
      <c r="A12" s="58" t="s">
        <v>87</v>
      </c>
      <c r="B12" s="52"/>
      <c r="C12" s="37">
        <f>-ОПУ!C28</f>
        <v>74217</v>
      </c>
      <c r="D12" s="37">
        <f>-ОПУ!D28</f>
        <v>69537</v>
      </c>
    </row>
    <row r="13" spans="1:10" ht="24" x14ac:dyDescent="0.25">
      <c r="A13" s="58" t="s">
        <v>54</v>
      </c>
      <c r="B13" s="52"/>
      <c r="C13" s="37">
        <f>-ОПУ!C22</f>
        <v>1486.78574</v>
      </c>
      <c r="D13" s="37">
        <f>-ОПУ!D22</f>
        <v>-7397</v>
      </c>
    </row>
    <row r="14" spans="1:10" ht="36" x14ac:dyDescent="0.25">
      <c r="A14" s="58" t="s">
        <v>141</v>
      </c>
      <c r="B14" s="59"/>
      <c r="C14" s="37">
        <f>-'[2]ОПУ КО-ко'!$D$35</f>
        <v>-1495976</v>
      </c>
      <c r="D14" s="37">
        <v>1118648</v>
      </c>
    </row>
    <row r="15" spans="1:10" ht="24" x14ac:dyDescent="0.25">
      <c r="A15" s="58" t="s">
        <v>88</v>
      </c>
      <c r="B15" s="52"/>
      <c r="C15" s="37">
        <f>-'[2]ОПУ КО-ко'!$D$37</f>
        <v>-84881</v>
      </c>
      <c r="D15" s="37">
        <f>-624596</f>
        <v>-624596</v>
      </c>
    </row>
    <row r="16" spans="1:10" x14ac:dyDescent="0.25">
      <c r="A16" s="58" t="s">
        <v>89</v>
      </c>
      <c r="B16" s="59"/>
      <c r="C16" s="37">
        <f>-'[2]ОПУ КО-ко'!$D$70</f>
        <v>-3585</v>
      </c>
      <c r="D16" s="37">
        <v>-5600</v>
      </c>
    </row>
    <row r="17" spans="1:4" ht="24" x14ac:dyDescent="0.25">
      <c r="A17" s="58" t="s">
        <v>90</v>
      </c>
      <c r="B17" s="59"/>
      <c r="C17" s="37">
        <f>'[2]ББ КО-ко'!$C$55-'[2]ББ КО-ко'!$D$55</f>
        <v>22748</v>
      </c>
      <c r="D17" s="37">
        <v>-68336</v>
      </c>
    </row>
    <row r="18" spans="1:4" x14ac:dyDescent="0.25">
      <c r="A18" s="58" t="s">
        <v>91</v>
      </c>
      <c r="B18" s="52"/>
      <c r="C18" s="37">
        <f>-'[2]ОПУ КО-ко'!$D$30</f>
        <v>34796</v>
      </c>
      <c r="D18" s="37">
        <v>-204058</v>
      </c>
    </row>
    <row r="19" spans="1:4" x14ac:dyDescent="0.25">
      <c r="A19" s="60" t="s">
        <v>92</v>
      </c>
      <c r="B19" s="59"/>
      <c r="C19" s="37">
        <f>'[2]ОПУ КО-ко'!$D$67</f>
        <v>9963</v>
      </c>
      <c r="D19" s="37">
        <v>5913</v>
      </c>
    </row>
    <row r="20" spans="1:4" ht="15.75" thickBot="1" x14ac:dyDescent="0.3">
      <c r="A20" s="58" t="s">
        <v>93</v>
      </c>
      <c r="B20" s="52"/>
      <c r="C20" s="131">
        <v>-395171</v>
      </c>
      <c r="D20" s="131">
        <v>-5481744</v>
      </c>
    </row>
    <row r="21" spans="1:4" ht="36.75" thickBot="1" x14ac:dyDescent="0.3">
      <c r="A21" s="61" t="s">
        <v>94</v>
      </c>
      <c r="B21" s="62"/>
      <c r="C21" s="63">
        <f>SUM(C8:C20)</f>
        <v>138859.99999999977</v>
      </c>
      <c r="D21" s="63">
        <f>SUM(D8:D20)</f>
        <v>3597360</v>
      </c>
    </row>
    <row r="22" spans="1:4" x14ac:dyDescent="0.25">
      <c r="A22" s="51" t="s">
        <v>95</v>
      </c>
      <c r="B22" s="52"/>
      <c r="C22" s="64"/>
      <c r="D22" s="38"/>
    </row>
    <row r="23" spans="1:4" ht="24" x14ac:dyDescent="0.25">
      <c r="A23" s="58" t="s">
        <v>96</v>
      </c>
      <c r="B23" s="52"/>
      <c r="C23" s="65">
        <f>-(ББ!C12-ББ!D12)</f>
        <v>-248489</v>
      </c>
      <c r="D23" s="65">
        <v>165301</v>
      </c>
    </row>
    <row r="24" spans="1:4" x14ac:dyDescent="0.25">
      <c r="A24" s="58" t="s">
        <v>97</v>
      </c>
      <c r="B24" s="52"/>
      <c r="C24" s="65">
        <f>-(ББ!C19-ББ!D19)</f>
        <v>978979</v>
      </c>
      <c r="D24" s="65">
        <v>-264535</v>
      </c>
    </row>
    <row r="25" spans="1:4" x14ac:dyDescent="0.25">
      <c r="A25" s="58" t="s">
        <v>98</v>
      </c>
      <c r="B25" s="59"/>
      <c r="C25" s="65">
        <f>'[2]ББ КО-ко'!$C$57-'[2]ББ КО-ко'!$D$57-'[2]ББ КО-ко'!$C$17+'[2]ББ КО-ко'!$D$17</f>
        <v>6192671</v>
      </c>
      <c r="D25" s="65">
        <v>-1342930</v>
      </c>
    </row>
    <row r="26" spans="1:4" x14ac:dyDescent="0.25">
      <c r="A26" s="58" t="s">
        <v>99</v>
      </c>
      <c r="B26" s="59"/>
      <c r="C26" s="65">
        <f>-(ББ!C21-ББ!D21)+(ББ!C15-ББ!D15)</f>
        <v>-174335</v>
      </c>
      <c r="D26" s="65">
        <v>-299028</v>
      </c>
    </row>
    <row r="27" spans="1:4" ht="24" x14ac:dyDescent="0.25">
      <c r="A27" s="58" t="s">
        <v>100</v>
      </c>
      <c r="B27" s="52"/>
      <c r="C27" s="65">
        <f>ББ!C25-ББ!D25</f>
        <v>-41055</v>
      </c>
      <c r="D27" s="65">
        <v>81928</v>
      </c>
    </row>
    <row r="28" spans="1:4" x14ac:dyDescent="0.25">
      <c r="A28" s="58" t="s">
        <v>101</v>
      </c>
      <c r="B28" s="59"/>
      <c r="C28" s="65">
        <f>ББ!C30-ББ!D30</f>
        <v>-18807</v>
      </c>
      <c r="D28" s="65">
        <v>-98916</v>
      </c>
    </row>
    <row r="29" spans="1:4" ht="15.75" thickBot="1" x14ac:dyDescent="0.3">
      <c r="A29" s="54" t="s">
        <v>102</v>
      </c>
      <c r="B29" s="55"/>
      <c r="C29" s="65">
        <f>ББ!C32-ББ!D32</f>
        <v>172256</v>
      </c>
      <c r="D29" s="65">
        <v>245122</v>
      </c>
    </row>
    <row r="30" spans="1:4" ht="36.75" thickBot="1" x14ac:dyDescent="0.3">
      <c r="A30" s="66" t="s">
        <v>103</v>
      </c>
      <c r="B30" s="67"/>
      <c r="C30" s="63">
        <f>SUM(C21:C29)</f>
        <v>7000080</v>
      </c>
      <c r="D30" s="63">
        <f>SUM(D21:D29)</f>
        <v>2084302</v>
      </c>
    </row>
    <row r="31" spans="1:4" ht="15.75" thickBot="1" x14ac:dyDescent="0.3">
      <c r="A31" s="68" t="s">
        <v>104</v>
      </c>
      <c r="B31" s="69"/>
      <c r="C31" s="63">
        <f>-ОПУ!C31</f>
        <v>1077</v>
      </c>
      <c r="D31" s="63">
        <f>-ОПУ!D31</f>
        <v>-37163</v>
      </c>
    </row>
    <row r="32" spans="1:4" ht="24.75" thickBot="1" x14ac:dyDescent="0.3">
      <c r="A32" s="61" t="s">
        <v>105</v>
      </c>
      <c r="B32" s="62"/>
      <c r="C32" s="63">
        <f>SUM(C30:C31)</f>
        <v>7001157</v>
      </c>
      <c r="D32" s="63">
        <f>SUM(D30:D31)</f>
        <v>2047139</v>
      </c>
    </row>
    <row r="33" spans="1:10" ht="24" x14ac:dyDescent="0.25">
      <c r="A33" s="51" t="s">
        <v>106</v>
      </c>
      <c r="B33" s="52"/>
      <c r="C33" s="64"/>
      <c r="D33" s="38"/>
    </row>
    <row r="34" spans="1:10" x14ac:dyDescent="0.25">
      <c r="A34" s="58" t="s">
        <v>107</v>
      </c>
      <c r="B34" s="59"/>
      <c r="C34" s="37">
        <f>'[2]ОДДС КО-ко'!$C$49-C35</f>
        <v>-20160</v>
      </c>
      <c r="D34" s="37">
        <f>-29401</f>
        <v>-29401</v>
      </c>
    </row>
    <row r="35" spans="1:10" x14ac:dyDescent="0.25">
      <c r="A35" s="58" t="s">
        <v>108</v>
      </c>
      <c r="B35" s="52"/>
      <c r="C35" s="37">
        <v>-5045</v>
      </c>
      <c r="D35" s="37">
        <f>-15813-44312</f>
        <v>-60125</v>
      </c>
    </row>
    <row r="36" spans="1:10" ht="24" x14ac:dyDescent="0.25">
      <c r="A36" s="58" t="s">
        <v>109</v>
      </c>
      <c r="B36" s="52"/>
      <c r="C36" s="131">
        <f>-18850438-3470087</f>
        <v>-22320525</v>
      </c>
      <c r="D36" s="131">
        <f>-9919418-3688668</f>
        <v>-13608086</v>
      </c>
      <c r="F36" s="115"/>
    </row>
    <row r="37" spans="1:10" ht="24" x14ac:dyDescent="0.25">
      <c r="A37" s="58" t="s">
        <v>110</v>
      </c>
      <c r="B37" s="52"/>
      <c r="C37" s="131">
        <f>10296286+2059257</f>
        <v>12355543</v>
      </c>
      <c r="D37" s="131">
        <v>8694129</v>
      </c>
    </row>
    <row r="38" spans="1:10" x14ac:dyDescent="0.25">
      <c r="A38" s="58" t="s">
        <v>111</v>
      </c>
      <c r="B38" s="52"/>
      <c r="C38" s="37">
        <v>0</v>
      </c>
      <c r="D38" s="37">
        <v>-2437205</v>
      </c>
    </row>
    <row r="39" spans="1:10" ht="15.75" thickBot="1" x14ac:dyDescent="0.3">
      <c r="A39" s="54" t="s">
        <v>112</v>
      </c>
      <c r="B39" s="55"/>
      <c r="C39" s="37">
        <v>250049</v>
      </c>
      <c r="D39" s="37">
        <f>2284230+3800000</f>
        <v>6084230</v>
      </c>
    </row>
    <row r="40" spans="1:10" ht="26.25" thickBot="1" x14ac:dyDescent="0.3">
      <c r="A40" s="70" t="s">
        <v>113</v>
      </c>
      <c r="B40" s="63"/>
      <c r="C40" s="63">
        <f>SUM(C34:C39)</f>
        <v>-9740138</v>
      </c>
      <c r="D40" s="63">
        <f>SUM(D34:D39)</f>
        <v>-1356458</v>
      </c>
    </row>
    <row r="41" spans="1:10" ht="24" x14ac:dyDescent="0.25">
      <c r="A41" s="51" t="s">
        <v>114</v>
      </c>
      <c r="B41" s="71"/>
      <c r="C41" s="72"/>
      <c r="D41" s="38"/>
    </row>
    <row r="42" spans="1:10" ht="15.75" thickBot="1" x14ac:dyDescent="0.3">
      <c r="A42" s="58" t="s">
        <v>115</v>
      </c>
      <c r="B42" s="71"/>
      <c r="C42" s="73">
        <v>-14841</v>
      </c>
      <c r="D42" s="73">
        <v>-13378</v>
      </c>
    </row>
    <row r="43" spans="1:10" ht="24.75" thickBot="1" x14ac:dyDescent="0.3">
      <c r="A43" s="66" t="s">
        <v>116</v>
      </c>
      <c r="B43" s="69"/>
      <c r="C43" s="74">
        <f>C42</f>
        <v>-14841</v>
      </c>
      <c r="D43" s="74">
        <f>D42</f>
        <v>-13378</v>
      </c>
    </row>
    <row r="44" spans="1:10" ht="24" x14ac:dyDescent="0.25">
      <c r="A44" s="68" t="s">
        <v>117</v>
      </c>
      <c r="B44" s="69"/>
      <c r="C44" s="128">
        <f>C32+C40+C43</f>
        <v>-2753822</v>
      </c>
      <c r="D44" s="128">
        <f>D32+D40+D43</f>
        <v>677303</v>
      </c>
      <c r="I44" s="118"/>
    </row>
    <row r="45" spans="1:10" ht="15.75" thickBot="1" x14ac:dyDescent="0.3">
      <c r="A45" s="54" t="s">
        <v>118</v>
      </c>
      <c r="B45" s="75"/>
      <c r="C45" s="129">
        <f>-7171</f>
        <v>-7171</v>
      </c>
      <c r="D45" s="37">
        <v>-52132</v>
      </c>
    </row>
    <row r="46" spans="1:10" ht="15.75" thickBot="1" x14ac:dyDescent="0.3">
      <c r="A46" s="54" t="s">
        <v>119</v>
      </c>
      <c r="B46" s="75">
        <v>5</v>
      </c>
      <c r="C46" s="63">
        <v>3893931</v>
      </c>
      <c r="D46" s="63">
        <v>3549412</v>
      </c>
    </row>
    <row r="47" spans="1:10" ht="24.75" thickBot="1" x14ac:dyDescent="0.3">
      <c r="A47" s="61" t="s">
        <v>120</v>
      </c>
      <c r="B47" s="76">
        <v>5</v>
      </c>
      <c r="C47" s="63">
        <f>C46+C44+C45</f>
        <v>1132938</v>
      </c>
      <c r="D47" s="63">
        <f>D46+D44+D45</f>
        <v>4174583</v>
      </c>
      <c r="I47" s="127"/>
      <c r="J47" s="118"/>
    </row>
    <row r="49" spans="3:4" x14ac:dyDescent="0.25">
      <c r="C49" s="130">
        <f>C47-ББ!C8</f>
        <v>0</v>
      </c>
      <c r="D49" s="130">
        <v>4174583</v>
      </c>
    </row>
    <row r="50" spans="3:4" x14ac:dyDescent="0.25">
      <c r="C50" s="130"/>
      <c r="D50" s="130">
        <f>D47-D49</f>
        <v>0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ББ</vt:lpstr>
      <vt:lpstr>ОПУ</vt:lpstr>
      <vt:lpstr>ОСК</vt:lpstr>
      <vt:lpstr>ОДДС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Наталья</dc:creator>
  <cp:lastModifiedBy>Дюсекенова Максат (bukh-3)</cp:lastModifiedBy>
  <dcterms:created xsi:type="dcterms:W3CDTF">2021-08-24T08:52:30Z</dcterms:created>
  <dcterms:modified xsi:type="dcterms:W3CDTF">2021-11-24T11:33:11Z</dcterms:modified>
</cp:coreProperties>
</file>