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248" i="1" l="1"/>
  <c r="H247" i="1"/>
  <c r="I247" i="1" s="1"/>
  <c r="G246" i="1"/>
  <c r="I246" i="1" s="1"/>
  <c r="H245" i="1"/>
  <c r="G245" i="1"/>
  <c r="I245" i="1" s="1"/>
  <c r="I244" i="1"/>
  <c r="I243" i="1"/>
  <c r="I242" i="1"/>
  <c r="D241" i="1"/>
  <c r="C241" i="1"/>
  <c r="I241" i="1" s="1"/>
  <c r="I240" i="1"/>
  <c r="I239" i="1"/>
  <c r="I238" i="1"/>
  <c r="I237" i="1"/>
  <c r="I236" i="1"/>
  <c r="I235" i="1"/>
  <c r="H234" i="1"/>
  <c r="G234" i="1"/>
  <c r="F234" i="1"/>
  <c r="E234" i="1"/>
  <c r="D234" i="1"/>
  <c r="C234" i="1"/>
  <c r="I234" i="1" s="1"/>
  <c r="I233" i="1"/>
  <c r="H232" i="1"/>
  <c r="F232" i="1"/>
  <c r="I232" i="1" s="1"/>
  <c r="I231" i="1"/>
  <c r="I230" i="1"/>
  <c r="G229" i="1"/>
  <c r="I229" i="1" s="1"/>
  <c r="J229" i="1" s="1"/>
  <c r="I228" i="1"/>
  <c r="J228" i="1" s="1"/>
  <c r="I227" i="1"/>
  <c r="I226" i="1"/>
  <c r="I225" i="1"/>
  <c r="I224" i="1"/>
  <c r="H223" i="1"/>
  <c r="G223" i="1"/>
  <c r="F223" i="1"/>
  <c r="E223" i="1"/>
  <c r="D223" i="1"/>
  <c r="C223" i="1"/>
  <c r="I223" i="1" s="1"/>
  <c r="H222" i="1"/>
  <c r="G222" i="1"/>
  <c r="I222" i="1" s="1"/>
  <c r="H221" i="1"/>
  <c r="G221" i="1"/>
  <c r="F221" i="1"/>
  <c r="I221" i="1" s="1"/>
  <c r="I219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H203" i="1"/>
  <c r="G203" i="1"/>
  <c r="F203" i="1"/>
  <c r="E203" i="1"/>
  <c r="D203" i="1"/>
  <c r="C203" i="1"/>
  <c r="I203" i="1" s="1"/>
  <c r="I202" i="1"/>
  <c r="I201" i="1"/>
  <c r="I200" i="1"/>
  <c r="I199" i="1"/>
  <c r="I198" i="1"/>
  <c r="I197" i="1"/>
  <c r="I196" i="1"/>
  <c r="I195" i="1"/>
  <c r="I194" i="1"/>
  <c r="I193" i="1"/>
  <c r="H192" i="1"/>
  <c r="G192" i="1"/>
  <c r="F192" i="1"/>
  <c r="E192" i="1"/>
  <c r="D192" i="1"/>
  <c r="C192" i="1"/>
  <c r="I192" i="1" s="1"/>
  <c r="I191" i="1"/>
  <c r="H190" i="1"/>
  <c r="G190" i="1"/>
  <c r="F190" i="1"/>
  <c r="H189" i="1"/>
  <c r="H218" i="1" s="1"/>
  <c r="H220" i="1" s="1"/>
  <c r="H249" i="1" s="1"/>
  <c r="H250" i="1" s="1"/>
  <c r="G189" i="1"/>
  <c r="G218" i="1" s="1"/>
  <c r="G220" i="1" s="1"/>
  <c r="G249" i="1" s="1"/>
  <c r="G250" i="1" s="1"/>
  <c r="F189" i="1"/>
  <c r="F218" i="1" s="1"/>
  <c r="F220" i="1" s="1"/>
  <c r="F249" i="1" s="1"/>
  <c r="F250" i="1" s="1"/>
  <c r="E189" i="1"/>
  <c r="E218" i="1" s="1"/>
  <c r="E220" i="1" s="1"/>
  <c r="E249" i="1" s="1"/>
  <c r="D189" i="1"/>
  <c r="D218" i="1" s="1"/>
  <c r="D220" i="1" s="1"/>
  <c r="D249" i="1" s="1"/>
  <c r="D250" i="1" s="1"/>
  <c r="C189" i="1"/>
  <c r="C218" i="1" s="1"/>
  <c r="I188" i="1"/>
  <c r="I187" i="1"/>
  <c r="D181" i="1"/>
  <c r="C181" i="1"/>
  <c r="D179" i="1"/>
  <c r="C179" i="1"/>
  <c r="D178" i="1"/>
  <c r="C178" i="1"/>
  <c r="D177" i="1"/>
  <c r="C177" i="1"/>
  <c r="D175" i="1"/>
  <c r="C175" i="1"/>
  <c r="D174" i="1"/>
  <c r="C174" i="1"/>
  <c r="D172" i="1"/>
  <c r="C172" i="1"/>
  <c r="D171" i="1"/>
  <c r="C171" i="1"/>
  <c r="D170" i="1"/>
  <c r="C170" i="1"/>
  <c r="D169" i="1"/>
  <c r="C169" i="1"/>
  <c r="D167" i="1"/>
  <c r="D173" i="1" s="1"/>
  <c r="C167" i="1"/>
  <c r="C173" i="1" s="1"/>
  <c r="D165" i="1"/>
  <c r="C165" i="1"/>
  <c r="D164" i="1"/>
  <c r="C164" i="1"/>
  <c r="D163" i="1"/>
  <c r="C163" i="1"/>
  <c r="D159" i="1"/>
  <c r="C159" i="1"/>
  <c r="D155" i="1"/>
  <c r="C155" i="1"/>
  <c r="D153" i="1"/>
  <c r="C153" i="1"/>
  <c r="D152" i="1"/>
  <c r="D151" i="1"/>
  <c r="D166" i="1" s="1"/>
  <c r="C151" i="1"/>
  <c r="C166" i="1" s="1"/>
  <c r="D150" i="1"/>
  <c r="D176" i="1" s="1"/>
  <c r="D180" i="1" s="1"/>
  <c r="D182" i="1" s="1"/>
  <c r="D183" i="1" s="1"/>
  <c r="C150" i="1"/>
  <c r="D134" i="1"/>
  <c r="C134" i="1"/>
  <c r="D133" i="1"/>
  <c r="C133" i="1"/>
  <c r="D130" i="1"/>
  <c r="C130" i="1"/>
  <c r="D129" i="1"/>
  <c r="C129" i="1"/>
  <c r="D128" i="1"/>
  <c r="C128" i="1"/>
  <c r="D125" i="1"/>
  <c r="D118" i="1"/>
  <c r="C118" i="1"/>
  <c r="D117" i="1"/>
  <c r="C117" i="1"/>
  <c r="C121" i="1" s="1"/>
  <c r="C113" i="1" s="1"/>
  <c r="D113" i="1"/>
  <c r="D112" i="1"/>
  <c r="C112" i="1"/>
  <c r="D111" i="1"/>
  <c r="C111" i="1"/>
  <c r="D109" i="1"/>
  <c r="C109" i="1"/>
  <c r="D107" i="1"/>
  <c r="C107" i="1"/>
  <c r="D105" i="1"/>
  <c r="C105" i="1"/>
  <c r="D104" i="1"/>
  <c r="C104" i="1"/>
  <c r="D103" i="1"/>
  <c r="C103" i="1"/>
  <c r="D102" i="1"/>
  <c r="C102" i="1"/>
  <c r="D101" i="1"/>
  <c r="C101" i="1"/>
  <c r="D99" i="1"/>
  <c r="C99" i="1"/>
  <c r="D98" i="1"/>
  <c r="C98" i="1"/>
  <c r="D97" i="1"/>
  <c r="C97" i="1"/>
  <c r="D96" i="1"/>
  <c r="C96" i="1"/>
  <c r="D94" i="1"/>
  <c r="C94" i="1"/>
  <c r="D93" i="1"/>
  <c r="D95" i="1" s="1"/>
  <c r="D100" i="1" s="1"/>
  <c r="D106" i="1" s="1"/>
  <c r="D108" i="1" s="1"/>
  <c r="D110" i="1" s="1"/>
  <c r="D126" i="1" s="1"/>
  <c r="C93" i="1"/>
  <c r="C95" i="1" s="1"/>
  <c r="C100" i="1" s="1"/>
  <c r="C106" i="1" s="1"/>
  <c r="C108" i="1" s="1"/>
  <c r="C110" i="1" s="1"/>
  <c r="D82" i="1"/>
  <c r="C82" i="1"/>
  <c r="C77" i="1"/>
  <c r="D76" i="1"/>
  <c r="D78" i="1" s="1"/>
  <c r="C75" i="1"/>
  <c r="C74" i="1"/>
  <c r="C72" i="1"/>
  <c r="C71" i="1"/>
  <c r="C76" i="1" s="1"/>
  <c r="C78" i="1" s="1"/>
  <c r="D68" i="1"/>
  <c r="C67" i="1"/>
  <c r="C66" i="1"/>
  <c r="C65" i="1"/>
  <c r="C63" i="1"/>
  <c r="C61" i="1"/>
  <c r="C68" i="1" s="1"/>
  <c r="C58" i="1"/>
  <c r="D57" i="1"/>
  <c r="D79" i="1" s="1"/>
  <c r="C56" i="1"/>
  <c r="C54" i="1"/>
  <c r="C53" i="1"/>
  <c r="C52" i="1"/>
  <c r="C51" i="1"/>
  <c r="C50" i="1"/>
  <c r="C49" i="1"/>
  <c r="C57" i="1" s="1"/>
  <c r="C79" i="1" s="1"/>
  <c r="D44" i="1"/>
  <c r="C43" i="1"/>
  <c r="C42" i="1"/>
  <c r="C41" i="1"/>
  <c r="C40" i="1"/>
  <c r="C38" i="1"/>
  <c r="C37" i="1"/>
  <c r="C36" i="1"/>
  <c r="C34" i="1"/>
  <c r="C33" i="1"/>
  <c r="C44" i="1" s="1"/>
  <c r="C27" i="1"/>
  <c r="D26" i="1"/>
  <c r="D45" i="1" s="1"/>
  <c r="D80" i="1" s="1"/>
  <c r="C25" i="1"/>
  <c r="C24" i="1"/>
  <c r="C23" i="1"/>
  <c r="C22" i="1"/>
  <c r="C21" i="1"/>
  <c r="C18" i="1"/>
  <c r="C16" i="1"/>
  <c r="C26" i="1" s="1"/>
  <c r="C45" i="1" l="1"/>
  <c r="C80" i="1" s="1"/>
  <c r="C126" i="1"/>
  <c r="C176" i="1"/>
  <c r="C180" i="1" s="1"/>
  <c r="C182" i="1" s="1"/>
  <c r="C183" i="1" s="1"/>
  <c r="I190" i="1"/>
  <c r="C220" i="1"/>
  <c r="C249" i="1" s="1"/>
  <c r="I218" i="1"/>
  <c r="J222" i="1"/>
  <c r="J232" i="1"/>
  <c r="I189" i="1"/>
  <c r="I220" i="1" l="1"/>
  <c r="J218" i="1"/>
  <c r="C250" i="1"/>
  <c r="I249" i="1"/>
  <c r="I250" i="1" l="1"/>
  <c r="J249" i="1"/>
</calcChain>
</file>

<file path=xl/sharedStrings.xml><?xml version="1.0" encoding="utf-8"?>
<sst xmlns="http://schemas.openxmlformats.org/spreadsheetml/2006/main" count="304" uniqueCount="221">
  <si>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</si>
  <si>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</si>
  <si>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</si>
  <si>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</si>
  <si>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</si>
  <si>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</si>
  <si>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</si>
  <si>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</si>
  <si>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</si>
  <si>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</si>
  <si>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</si>
  <si>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</si>
  <si>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</si>
  <si>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</si>
  <si>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</si>
  <si>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</si>
  <si>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</si>
  <si>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</si>
  <si>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</si>
  <si>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</si>
  <si>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</si>
  <si>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</si>
  <si>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</si>
  <si>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</si>
  <si>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</si>
  <si>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</si>
  <si>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</si>
  <si>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</si>
  <si>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</si>
  <si>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</si>
  <si>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</si>
  <si>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</si>
  <si>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</si>
  <si>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</si>
  <si>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</si>
  <si>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</si>
  <si>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</si>
  <si>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</si>
  <si>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</si>
  <si>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</si>
  <si>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</si>
  <si>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</si>
  <si>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</si>
  <si>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</si>
  <si>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</si>
  <si>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</si>
  <si>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</si>
  <si>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</si>
  <si>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</si>
  <si>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</si>
  <si>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</si>
  <si>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</si>
  <si>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</si>
  <si>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</si>
  <si>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</si>
  <si>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</si>
  <si>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</si>
  <si>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</si>
  <si>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</si>
  <si>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</si>
  <si>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</si>
  <si>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</si>
  <si>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</si>
  <si>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</si>
  <si>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</si>
  <si>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</si>
  <si>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</si>
  <si>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</si>
  <si>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</si>
  <si>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</si>
  <si>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</si>
  <si>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</si>
  <si>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</si>
  <si>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</si>
  <si>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</si>
  <si>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</si>
  <si>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</si>
  <si>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</si>
  <si>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</si>
  <si>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</si>
  <si>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</si>
  <si>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</si>
  <si>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</si>
  <si>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</si>
  <si>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</si>
  <si>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</si>
  <si>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</si>
  <si>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</si>
  <si>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</si>
  <si>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</si>
  <si>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</si>
  <si>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</si>
  <si>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</si>
  <si>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</si>
  <si>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</si>
  <si>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</si>
  <si>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</si>
  <si>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</si>
  <si>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</si>
  <si>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</si>
  <si>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</si>
  <si>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</si>
  <si>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</si>
  <si>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</si>
  <si>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</si>
  <si>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</si>
  <si>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</si>
  <si>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</si>
  <si>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</si>
  <si>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</si>
  <si>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</si>
  <si>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</si>
  <si>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</si>
  <si>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</si>
  <si>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</si>
  <si>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</si>
  <si>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</si>
  <si>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</si>
  <si>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</si>
  <si>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</si>
  <si>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</si>
  <si>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</si>
  <si>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</si>
  <si>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</si>
  <si>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</si>
  <si>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</si>
  <si>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</si>
  <si>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</si>
  <si>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</si>
  <si>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</si>
  <si>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</si>
  <si>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</si>
  <si>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</si>
  <si>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Код  строки</t>
  </si>
  <si>
    <t>   За предыдущий период</t>
  </si>
  <si>
    <t>030</t>
  </si>
  <si>
    <t>040</t>
  </si>
  <si>
    <t>041</t>
  </si>
  <si>
    <t>042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</si>
  <si>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</si>
  <si>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</si>
  <si>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</si>
  <si>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</si>
  <si>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</si>
  <si>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</si>
  <si>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</si>
  <si>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</si>
  <si>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</si>
  <si>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</si>
  <si>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</si>
  <si>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</si>
  <si>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</si>
  <si>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</si>
  <si>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</si>
  <si>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</si>
  <si>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</si>
  <si>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</si>
  <si>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</si>
  <si>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</si>
  <si>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</si>
  <si>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</si>
  <si>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</si>
  <si>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</si>
  <si>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</si>
  <si>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</si>
  <si>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</si>
  <si>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</si>
  <si>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</si>
  <si>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</si>
  <si>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</si>
  <si>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</si>
  <si>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</si>
  <si>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</si>
  <si>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</si>
  <si>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</si>
  <si>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</si>
  <si>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</si>
  <si>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</si>
  <si>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средств, нематериальных активов и прочих долгосрочных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</si>
  <si>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</si>
  <si>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</si>
  <si>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</si>
  <si>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</si>
  <si>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</si>
  <si>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</si>
  <si>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</si>
  <si>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</si>
  <si>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</si>
  <si>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</si>
  <si>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</si>
  <si>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</si>
  <si>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</si>
  <si>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</si>
  <si>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</si>
  <si>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</si>
  <si>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</si>
  <si>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</si>
  <si>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</si>
  <si>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</si>
  <si>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</si>
  <si>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</si>
  <si>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</si>
  <si>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</si>
  <si>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Изменения в прочих  обязательствах</t>
  </si>
  <si>
    <t>036</t>
  </si>
  <si>
    <t>Итого движение операционных активов и обязательств, всего (+/- строки с 031 по 036)</t>
  </si>
  <si>
    <t xml:space="preserve">Уплаченные вознаграждения 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</si>
  <si>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</si>
  <si>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</si>
  <si>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</si>
  <si>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</si>
  <si>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</si>
  <si>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</si>
  <si>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</si>
  <si>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</si>
  <si>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r>
      <t>Среднегодовая численность работников: 78.015</t>
    </r>
    <r>
      <rPr>
        <b/>
        <sz val="12"/>
        <rFont val="Times New Roman"/>
        <family val="1"/>
        <charset val="204"/>
      </rPr>
      <t xml:space="preserve"> чел.</t>
    </r>
  </si>
  <si>
    <t>по состоянию на 30 сентября 2015 года</t>
  </si>
  <si>
    <t>по состоянию на  30 сентября 2015 года</t>
  </si>
  <si>
    <t>по состоянию на   30 сентября 2015 года</t>
  </si>
  <si>
    <t>Нераспре-деленная прибыль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</si>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</sst>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7" formatCode="_-* #,##0.0000_р_._-;\-* #,##0.0000_р_._-;_-* &quot;-&quot;??_р_._-;_-@_-"/>
    <numFmt numFmtId="169" formatCode="_(* #,##0_);_(* \(#,##0\);_(* &quot;-&quot;??_);_(@_)"/>
    <numFmt numFmtId="170" formatCode="_-* #,##0.00[$€-1]_-;\-* #,##0.00[$€-1]_-;_-* &quot;-&quot;??[$€-1]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170" fontId="4" fillId="0" borderId="0" xfId="4" applyFont="1"/>
    <xf numFmtId="170" fontId="1" fillId="0" borderId="0" xfId="4"/>
    <xf numFmtId="170" fontId="8" fillId="0" borderId="0" xfId="4" applyFont="1" applyFill="1"/>
    <xf numFmtId="170" fontId="4" fillId="0" borderId="0" xfId="4" applyFont="1" applyFill="1"/>
    <xf numFmtId="170" fontId="1" fillId="0" borderId="0" xfId="4" applyFill="1"/>
    <xf numFmtId="170" fontId="5" fillId="0" borderId="0" xfId="4" applyFont="1" applyAlignment="1">
      <alignment horizontal="center"/>
    </xf>
    <xf numFmtId="43" fontId="1" fillId="0" borderId="0" xfId="5"/>
    <xf numFmtId="170" fontId="6" fillId="0" borderId="0" xfId="4" applyFont="1" applyAlignment="1">
      <alignment horizontal="right"/>
    </xf>
    <xf numFmtId="170" fontId="7" fillId="0" borderId="1" xfId="4" applyFont="1" applyBorder="1" applyAlignment="1">
      <alignment horizontal="center" vertical="center" wrapText="1"/>
    </xf>
    <xf numFmtId="165" fontId="7" fillId="0" borderId="1" xfId="6" applyNumberFormat="1" applyFont="1" applyBorder="1" applyAlignment="1">
      <alignment horizontal="center" vertical="center" wrapText="1"/>
    </xf>
    <xf numFmtId="170" fontId="7" fillId="0" borderId="1" xfId="4" applyFont="1" applyBorder="1" applyAlignment="1">
      <alignment vertical="center" wrapText="1"/>
    </xf>
    <xf numFmtId="170" fontId="8" fillId="0" borderId="1" xfId="4" applyFont="1" applyBorder="1" applyAlignment="1">
      <alignment horizontal="center" vertical="center" wrapText="1"/>
    </xf>
    <xf numFmtId="165" fontId="8" fillId="0" borderId="1" xfId="6" applyNumberFormat="1" applyFont="1" applyBorder="1" applyAlignment="1">
      <alignment vertical="center" wrapText="1"/>
    </xf>
    <xf numFmtId="170" fontId="8" fillId="0" borderId="1" xfId="4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165" fontId="8" fillId="0" borderId="1" xfId="6" applyNumberFormat="1" applyFont="1" applyFill="1" applyBorder="1" applyAlignment="1">
      <alignment horizontal="right" wrapText="1"/>
    </xf>
    <xf numFmtId="165" fontId="8" fillId="0" borderId="1" xfId="6" applyNumberFormat="1" applyFont="1" applyBorder="1" applyAlignment="1">
      <alignment horizontal="right" wrapText="1"/>
    </xf>
    <xf numFmtId="43" fontId="0" fillId="0" borderId="0" xfId="7" applyFont="1"/>
    <xf numFmtId="165" fontId="7" fillId="0" borderId="1" xfId="6" applyNumberFormat="1" applyFont="1" applyFill="1" applyBorder="1" applyAlignment="1">
      <alignment horizontal="right" wrapText="1"/>
    </xf>
    <xf numFmtId="165" fontId="7" fillId="0" borderId="1" xfId="6" applyNumberFormat="1" applyFont="1" applyBorder="1" applyAlignment="1">
      <alignment horizontal="right" wrapText="1"/>
    </xf>
    <xf numFmtId="41" fontId="8" fillId="0" borderId="1" xfId="6" applyNumberFormat="1" applyFont="1" applyBorder="1" applyAlignment="1">
      <alignment horizontal="right" wrapText="1"/>
    </xf>
    <xf numFmtId="170" fontId="8" fillId="0" borderId="1" xfId="4" applyFont="1" applyBorder="1" applyAlignment="1">
      <alignment horizontal="justify" vertical="center" wrapText="1"/>
    </xf>
    <xf numFmtId="170" fontId="8" fillId="0" borderId="1" xfId="4" applyFont="1" applyBorder="1" applyAlignment="1">
      <alignment vertical="center"/>
    </xf>
    <xf numFmtId="170" fontId="8" fillId="0" borderId="0" xfId="4" applyFont="1"/>
    <xf numFmtId="165" fontId="8" fillId="0" borderId="0" xfId="6" applyNumberFormat="1" applyFont="1"/>
    <xf numFmtId="165" fontId="7" fillId="0" borderId="1" xfId="6" applyNumberFormat="1" applyFont="1" applyFill="1" applyBorder="1" applyAlignment="1">
      <alignment horizontal="center" vertical="center" wrapText="1"/>
    </xf>
    <xf numFmtId="165" fontId="8" fillId="0" borderId="1" xfId="6" applyNumberFormat="1" applyFont="1" applyFill="1" applyBorder="1" applyAlignment="1">
      <alignment vertical="center" wrapText="1"/>
    </xf>
    <xf numFmtId="165" fontId="7" fillId="0" borderId="1" xfId="6" applyNumberFormat="1" applyFont="1" applyFill="1" applyBorder="1" applyAlignment="1">
      <alignment vertical="center" wrapText="1"/>
    </xf>
    <xf numFmtId="170" fontId="9" fillId="0" borderId="0" xfId="4" applyFont="1" applyAlignment="1">
      <alignment horizontal="right"/>
    </xf>
    <xf numFmtId="165" fontId="16" fillId="0" borderId="0" xfId="6" applyNumberFormat="1" applyFont="1"/>
    <xf numFmtId="170" fontId="8" fillId="0" borderId="1" xfId="4" applyFont="1" applyBorder="1"/>
    <xf numFmtId="165" fontId="8" fillId="0" borderId="1" xfId="6" applyNumberFormat="1" applyFont="1" applyBorder="1"/>
    <xf numFmtId="170" fontId="10" fillId="0" borderId="1" xfId="4" applyFont="1" applyBorder="1" applyAlignment="1">
      <alignment vertical="center"/>
    </xf>
    <xf numFmtId="170" fontId="11" fillId="0" borderId="1" xfId="4" applyFont="1" applyBorder="1"/>
    <xf numFmtId="167" fontId="7" fillId="0" borderId="1" xfId="6" applyNumberFormat="1" applyFont="1" applyFill="1" applyBorder="1" applyAlignment="1">
      <alignment horizontal="right" wrapText="1"/>
    </xf>
    <xf numFmtId="170" fontId="8" fillId="0" borderId="0" xfId="4" applyFont="1" applyAlignment="1">
      <alignment vertical="center"/>
    </xf>
    <xf numFmtId="170" fontId="7" fillId="0" borderId="0" xfId="4" applyFont="1" applyAlignment="1">
      <alignment horizontal="center" vertical="center"/>
    </xf>
    <xf numFmtId="170" fontId="8" fillId="0" borderId="0" xfId="4" applyFont="1" applyAlignment="1">
      <alignment horizontal="center" vertical="center"/>
    </xf>
    <xf numFmtId="165" fontId="8" fillId="2" borderId="1" xfId="6" applyNumberFormat="1" applyFont="1" applyFill="1" applyBorder="1" applyAlignment="1">
      <alignment horizontal="right" wrapText="1"/>
    </xf>
    <xf numFmtId="170" fontId="7" fillId="0" borderId="1" xfId="4" applyFont="1" applyBorder="1" applyAlignment="1">
      <alignment horizontal="justify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right" wrapText="1"/>
    </xf>
    <xf numFmtId="165" fontId="8" fillId="0" borderId="1" xfId="6" applyNumberFormat="1" applyFont="1" applyBorder="1" applyAlignment="1">
      <alignment horizontal="center" vertical="center" wrapText="1"/>
    </xf>
    <xf numFmtId="165" fontId="8" fillId="0" borderId="1" xfId="6" applyNumberFormat="1" applyFont="1" applyFill="1" applyBorder="1" applyAlignment="1">
      <alignment horizontal="center" vertical="center" wrapText="1"/>
    </xf>
    <xf numFmtId="167" fontId="7" fillId="0" borderId="1" xfId="6" applyNumberFormat="1" applyFont="1" applyBorder="1" applyAlignment="1">
      <alignment horizontal="right" wrapText="1"/>
    </xf>
    <xf numFmtId="167" fontId="8" fillId="0" borderId="1" xfId="6" applyNumberFormat="1" applyFont="1" applyFill="1" applyBorder="1" applyAlignment="1">
      <alignment horizontal="right" wrapText="1"/>
    </xf>
    <xf numFmtId="49" fontId="8" fillId="0" borderId="0" xfId="4" applyNumberFormat="1" applyFont="1"/>
    <xf numFmtId="170" fontId="13" fillId="0" borderId="0" xfId="4" applyFont="1" applyAlignment="1">
      <alignment horizontal="center" vertical="center"/>
    </xf>
    <xf numFmtId="170" fontId="13" fillId="0" borderId="0" xfId="4" applyFont="1" applyAlignment="1">
      <alignment horizontal="center"/>
    </xf>
    <xf numFmtId="170" fontId="7" fillId="0" borderId="0" xfId="4" applyFont="1" applyAlignment="1">
      <alignment horizontal="center"/>
    </xf>
    <xf numFmtId="49" fontId="7" fillId="0" borderId="0" xfId="4" applyNumberFormat="1" applyFont="1" applyAlignment="1">
      <alignment horizontal="center"/>
    </xf>
    <xf numFmtId="165" fontId="7" fillId="0" borderId="0" xfId="6" applyNumberFormat="1" applyFont="1" applyAlignment="1">
      <alignment horizontal="right"/>
    </xf>
    <xf numFmtId="43" fontId="3" fillId="0" borderId="0" xfId="5" applyFont="1"/>
    <xf numFmtId="165" fontId="8" fillId="2" borderId="1" xfId="6" applyNumberFormat="1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/>
    </xf>
    <xf numFmtId="169" fontId="3" fillId="0" borderId="0" xfId="7" applyNumberFormat="1" applyFont="1"/>
    <xf numFmtId="43" fontId="3" fillId="0" borderId="0" xfId="7" applyFont="1"/>
    <xf numFmtId="170" fontId="7" fillId="0" borderId="1" xfId="4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  <xf numFmtId="165" fontId="7" fillId="0" borderId="1" xfId="6" applyNumberFormat="1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43" fontId="7" fillId="0" borderId="1" xfId="7" applyFont="1" applyBorder="1" applyAlignment="1">
      <alignment horizontal="center" vertical="center" wrapText="1"/>
    </xf>
    <xf numFmtId="43" fontId="7" fillId="0" borderId="1" xfId="7" applyFont="1" applyFill="1" applyBorder="1" applyAlignment="1">
      <alignment horizontal="center" vertical="center" wrapText="1"/>
    </xf>
    <xf numFmtId="169" fontId="7" fillId="0" borderId="1" xfId="7" applyNumberFormat="1" applyFont="1" applyFill="1" applyBorder="1" applyAlignment="1">
      <alignment horizontal="center" vertical="center" wrapText="1"/>
    </xf>
    <xf numFmtId="43" fontId="8" fillId="0" borderId="1" xfId="7" applyFont="1" applyFill="1" applyBorder="1" applyAlignment="1">
      <alignment horizontal="center" vertical="center" wrapText="1"/>
    </xf>
    <xf numFmtId="165" fontId="12" fillId="0" borderId="1" xfId="6" applyNumberFormat="1" applyFont="1" applyFill="1" applyBorder="1" applyAlignment="1">
      <alignment horizontal="center" vertical="center" wrapText="1"/>
    </xf>
    <xf numFmtId="165" fontId="16" fillId="0" borderId="1" xfId="6" applyNumberFormat="1" applyFont="1" applyFill="1" applyBorder="1" applyAlignment="1">
      <alignment horizontal="center" vertical="center" wrapText="1"/>
    </xf>
    <xf numFmtId="43" fontId="16" fillId="0" borderId="1" xfId="7" applyFont="1" applyFill="1" applyBorder="1" applyAlignment="1">
      <alignment horizontal="center" vertical="center" wrapText="1"/>
    </xf>
    <xf numFmtId="170" fontId="7" fillId="3" borderId="1" xfId="4" applyFont="1" applyFill="1" applyBorder="1" applyAlignment="1">
      <alignment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165" fontId="7" fillId="3" borderId="1" xfId="6" applyNumberFormat="1" applyFont="1" applyFill="1" applyBorder="1" applyAlignment="1">
      <alignment horizontal="center" vertical="center" wrapText="1"/>
    </xf>
    <xf numFmtId="43" fontId="7" fillId="3" borderId="1" xfId="7" applyFont="1" applyFill="1" applyBorder="1" applyAlignment="1">
      <alignment horizontal="center" vertical="center" wrapText="1"/>
    </xf>
    <xf numFmtId="165" fontId="3" fillId="0" borderId="0" xfId="3" applyNumberFormat="1" applyFont="1"/>
  </cellXfs>
  <cellStyles count="8">
    <cellStyle name="Обычный" xfId="0" builtinId="0"/>
    <cellStyle name="Обычный 2 7" xfId="4"/>
    <cellStyle name="Финансовый" xfId="3" builtinId="3"/>
    <cellStyle name="Финансовый 10" xfId="1"/>
    <cellStyle name="Финансовый 10 2" xfId="2"/>
    <cellStyle name="Финансовый 10 2 2" xfId="6"/>
    <cellStyle name="Финансовый 17" xfId="5"/>
    <cellStyle name="Финансовый 2 8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uttykova/Desktop/&#1060;&#1054;/&#1060;&#1080;&#1085;%20&#1086;&#1090;&#1095;/2015%20&#1075;/30%2009%202015/TT_30%2009%202015_v18%20(2)_c%20422&#106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-Esbergenova\Documents\&#1054;&#1090;&#1095;&#1077;&#1090;&#1085;&#1086;&#1089;&#1090;&#1100;%202015\3%20&#1084;&#1077;&#1089;&#1103;&#1094;&#1072;%202015\&#1056;&#1072;&#1073;&#1086;&#1095;&#1080;&#1077;%20&#1090;&#1072;&#1073;&#1083;&#1080;&#1094;&#1099;\TT_1Q2015_v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s"/>
      <sheetName val="Titul"/>
      <sheetName val="Лист2"/>
      <sheetName val="Param"/>
      <sheetName val="Лист1"/>
      <sheetName val="Лист3"/>
      <sheetName val="TT"/>
      <sheetName val="Лист4"/>
      <sheetName val="OC"/>
      <sheetName val="АО"/>
      <sheetName val="СП"/>
      <sheetName val="контроли"/>
      <sheetName val="ТТ-2"/>
      <sheetName val="audit"/>
      <sheetName val="422"/>
      <sheetName val="Кор-ные ДО"/>
      <sheetName val="BS_PL_CFS"/>
      <sheetName val="CF WP"/>
      <sheetName val="Equity"/>
      <sheetName val="Main disc"/>
      <sheetName val="Пересчет по прекращенке"/>
      <sheetName val="РОА"/>
      <sheetName val="ОС"/>
      <sheetName val="ГА"/>
      <sheetName val="СК"/>
      <sheetName val="АК"/>
      <sheetName val="НДУ"/>
      <sheetName val="Резерв по пересчету"/>
      <sheetName val="Прекр-ка"/>
      <sheetName val="Pledges"/>
      <sheetName val="Для сегментки"/>
      <sheetName val="BS_PL_CFS 6m 2015"/>
      <sheetName val="Main disc 6м 2015"/>
      <sheetName val="Comm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29">
          <cell r="H229">
            <v>1281</v>
          </cell>
        </row>
      </sheetData>
      <sheetData sheetId="15" refreshError="1"/>
      <sheetData sheetId="16">
        <row r="16">
          <cell r="C16">
            <v>3022989309</v>
          </cell>
        </row>
        <row r="17">
          <cell r="C17">
            <v>206500769</v>
          </cell>
        </row>
        <row r="18">
          <cell r="C18">
            <v>26777960</v>
          </cell>
        </row>
        <row r="19">
          <cell r="C19">
            <v>206406652</v>
          </cell>
        </row>
        <row r="20">
          <cell r="C20">
            <v>87333518</v>
          </cell>
        </row>
        <row r="21">
          <cell r="C21">
            <v>1562455782</v>
          </cell>
        </row>
        <row r="22">
          <cell r="C22">
            <v>116832985</v>
          </cell>
        </row>
        <row r="23">
          <cell r="C23">
            <v>89657325</v>
          </cell>
        </row>
        <row r="24">
          <cell r="C24">
            <v>126055138</v>
          </cell>
        </row>
        <row r="25">
          <cell r="C25">
            <v>37335809</v>
          </cell>
        </row>
        <row r="26">
          <cell r="C26">
            <v>23520757</v>
          </cell>
        </row>
        <row r="27">
          <cell r="C27">
            <v>36959894</v>
          </cell>
        </row>
        <row r="28">
          <cell r="C28">
            <v>277246605</v>
          </cell>
        </row>
        <row r="29">
          <cell r="C29">
            <v>32993492</v>
          </cell>
        </row>
        <row r="33">
          <cell r="C33">
            <v>224361995</v>
          </cell>
        </row>
        <row r="34">
          <cell r="C34">
            <v>79427121</v>
          </cell>
        </row>
        <row r="35">
          <cell r="C35">
            <v>46062957</v>
          </cell>
        </row>
        <row r="36">
          <cell r="C36">
            <v>251165091</v>
          </cell>
        </row>
        <row r="37">
          <cell r="C37">
            <v>1032576229</v>
          </cell>
        </row>
        <row r="38">
          <cell r="C38">
            <v>3330000</v>
          </cell>
        </row>
        <row r="39">
          <cell r="C39">
            <v>3284491</v>
          </cell>
        </row>
        <row r="41">
          <cell r="C41">
            <v>1814384</v>
          </cell>
        </row>
        <row r="42">
          <cell r="C42">
            <v>121175032</v>
          </cell>
        </row>
        <row r="43">
          <cell r="C43">
            <v>436743120</v>
          </cell>
        </row>
        <row r="45">
          <cell r="C45">
            <v>3069813828</v>
          </cell>
        </row>
        <row r="52">
          <cell r="C52">
            <v>696363445</v>
          </cell>
        </row>
        <row r="53">
          <cell r="C53">
            <v>230280065</v>
          </cell>
        </row>
        <row r="54">
          <cell r="C54">
            <v>2105737</v>
          </cell>
        </row>
        <row r="55">
          <cell r="C55">
            <v>1002724027</v>
          </cell>
        </row>
        <row r="56">
          <cell r="C56">
            <v>2757068043</v>
          </cell>
        </row>
        <row r="58">
          <cell r="C58">
            <v>660104556</v>
          </cell>
        </row>
        <row r="62">
          <cell r="C62">
            <v>3581815947</v>
          </cell>
        </row>
        <row r="63">
          <cell r="C63">
            <v>0</v>
          </cell>
        </row>
        <row r="64">
          <cell r="C64">
            <v>172242505</v>
          </cell>
        </row>
        <row r="65">
          <cell r="C65">
            <v>259036562</v>
          </cell>
        </row>
        <row r="66">
          <cell r="C66">
            <v>12606655</v>
          </cell>
        </row>
        <row r="67">
          <cell r="C67">
            <v>14438494</v>
          </cell>
        </row>
        <row r="71">
          <cell r="C71">
            <v>396857239</v>
          </cell>
        </row>
        <row r="72">
          <cell r="C72">
            <v>102658906</v>
          </cell>
        </row>
        <row r="73">
          <cell r="C73">
            <v>37358145</v>
          </cell>
        </row>
        <row r="74">
          <cell r="C74">
            <v>242693162</v>
          </cell>
        </row>
        <row r="75">
          <cell r="C75">
            <v>72920444</v>
          </cell>
        </row>
        <row r="76">
          <cell r="C76">
            <v>755010</v>
          </cell>
        </row>
        <row r="77">
          <cell r="C77">
            <v>300352</v>
          </cell>
        </row>
        <row r="79">
          <cell r="C79">
            <v>151640727</v>
          </cell>
        </row>
        <row r="81">
          <cell r="C81">
            <v>728850222</v>
          </cell>
        </row>
        <row r="85">
          <cell r="C85">
            <v>8.8020772226866359</v>
          </cell>
          <cell r="D85">
            <v>8.0117655319189787</v>
          </cell>
        </row>
        <row r="107">
          <cell r="C107">
            <v>2046860424</v>
          </cell>
          <cell r="D107">
            <v>2388614543</v>
          </cell>
        </row>
        <row r="108">
          <cell r="C108">
            <v>-1666145346</v>
          </cell>
          <cell r="D108">
            <v>-1666995532</v>
          </cell>
        </row>
        <row r="112">
          <cell r="C112">
            <v>-122809608</v>
          </cell>
          <cell r="D112">
            <v>-107519347</v>
          </cell>
        </row>
        <row r="113">
          <cell r="C113">
            <v>-167014555</v>
          </cell>
          <cell r="D113">
            <v>-281742886</v>
          </cell>
        </row>
        <row r="114">
          <cell r="C114">
            <v>-417187</v>
          </cell>
          <cell r="D114">
            <v>-30642964</v>
          </cell>
        </row>
        <row r="115">
          <cell r="C115">
            <v>-3767764</v>
          </cell>
          <cell r="D115">
            <v>-5068517</v>
          </cell>
        </row>
        <row r="116">
          <cell r="C116">
            <v>13502006</v>
          </cell>
          <cell r="D116">
            <v>11027240</v>
          </cell>
        </row>
        <row r="117">
          <cell r="C117">
            <v>-12957319</v>
          </cell>
          <cell r="D117">
            <v>-7659973</v>
          </cell>
        </row>
        <row r="120">
          <cell r="C120">
            <v>295231023</v>
          </cell>
          <cell r="D120">
            <v>74735909</v>
          </cell>
        </row>
        <row r="121">
          <cell r="C121">
            <v>55121880</v>
          </cell>
          <cell r="D121">
            <v>42279155</v>
          </cell>
        </row>
        <row r="122">
          <cell r="C122">
            <v>-143221633</v>
          </cell>
          <cell r="D122">
            <v>-138031375</v>
          </cell>
        </row>
        <row r="123">
          <cell r="C123">
            <v>0</v>
          </cell>
          <cell r="D123">
            <v>-1622222</v>
          </cell>
        </row>
        <row r="124">
          <cell r="D124">
            <v>-343359</v>
          </cell>
        </row>
        <row r="125">
          <cell r="C125">
            <v>-11025736</v>
          </cell>
          <cell r="D125">
            <v>-6712538</v>
          </cell>
        </row>
        <row r="127">
          <cell r="C127">
            <v>96558721</v>
          </cell>
          <cell r="D127">
            <v>351591876</v>
          </cell>
        </row>
        <row r="131">
          <cell r="C131">
            <v>-153462141</v>
          </cell>
          <cell r="D131">
            <v>-144130097</v>
          </cell>
        </row>
        <row r="136">
          <cell r="C136">
            <v>-16511913</v>
          </cell>
          <cell r="D136">
            <v>-9468245</v>
          </cell>
        </row>
        <row r="140">
          <cell r="C140">
            <v>158383312</v>
          </cell>
          <cell r="D140">
            <v>384249278</v>
          </cell>
        </row>
        <row r="141">
          <cell r="C141">
            <v>51557540</v>
          </cell>
          <cell r="D141">
            <v>84062390</v>
          </cell>
        </row>
        <row r="146">
          <cell r="C146">
            <v>623434723</v>
          </cell>
          <cell r="D146">
            <v>202820287</v>
          </cell>
        </row>
        <row r="150">
          <cell r="C150">
            <v>587768</v>
          </cell>
          <cell r="D150">
            <v>-1126031</v>
          </cell>
        </row>
        <row r="151">
          <cell r="D151">
            <v>192721</v>
          </cell>
        </row>
        <row r="157">
          <cell r="C157">
            <v>712953901</v>
          </cell>
          <cell r="D157">
            <v>566353635</v>
          </cell>
        </row>
        <row r="158">
          <cell r="C158">
            <v>121009442</v>
          </cell>
          <cell r="D158">
            <v>103845010</v>
          </cell>
        </row>
        <row r="163">
          <cell r="C163">
            <v>0.40478139253719303</v>
          </cell>
          <cell r="D163">
            <v>0.90877653811969228</v>
          </cell>
        </row>
        <row r="164">
          <cell r="C164">
            <v>-2.9514831216977989E-2</v>
          </cell>
          <cell r="D164">
            <v>-1.800937770518847E-2</v>
          </cell>
        </row>
        <row r="182">
          <cell r="C182">
            <v>363402993</v>
          </cell>
          <cell r="D182">
            <v>612441765</v>
          </cell>
        </row>
        <row r="184">
          <cell r="C184">
            <v>133255843</v>
          </cell>
          <cell r="D184">
            <v>156392135</v>
          </cell>
        </row>
        <row r="185">
          <cell r="C185">
            <v>-96558721</v>
          </cell>
          <cell r="D185">
            <v>-351643271</v>
          </cell>
        </row>
        <row r="186">
          <cell r="C186">
            <v>143221633</v>
          </cell>
          <cell r="D186">
            <v>143106477</v>
          </cell>
        </row>
        <row r="187">
          <cell r="C187">
            <v>-55121880</v>
          </cell>
          <cell r="D187">
            <v>-43254165</v>
          </cell>
        </row>
        <row r="188">
          <cell r="C188">
            <v>3988404</v>
          </cell>
          <cell r="D188">
            <v>-1777811</v>
          </cell>
        </row>
        <row r="189">
          <cell r="C189">
            <v>-1577853</v>
          </cell>
          <cell r="D189">
            <v>-362359</v>
          </cell>
        </row>
        <row r="190">
          <cell r="C190">
            <v>3767764</v>
          </cell>
          <cell r="D190">
            <v>5068517</v>
          </cell>
        </row>
        <row r="191">
          <cell r="C191">
            <v>417187</v>
          </cell>
          <cell r="D191">
            <v>30642964</v>
          </cell>
        </row>
        <row r="192">
          <cell r="D192">
            <v>1622222</v>
          </cell>
        </row>
        <row r="193">
          <cell r="D193">
            <v>343359</v>
          </cell>
        </row>
        <row r="194">
          <cell r="C194">
            <v>11025736</v>
          </cell>
          <cell r="D194">
            <v>6712538</v>
          </cell>
        </row>
        <row r="195">
          <cell r="C195">
            <v>400819</v>
          </cell>
        </row>
        <row r="197">
          <cell r="C197">
            <v>65221315</v>
          </cell>
          <cell r="D197">
            <v>7363417</v>
          </cell>
        </row>
        <row r="198">
          <cell r="C198">
            <v>1095132</v>
          </cell>
          <cell r="D198">
            <v>3398372</v>
          </cell>
        </row>
        <row r="199">
          <cell r="C199">
            <v>-698691</v>
          </cell>
          <cell r="D199">
            <v>-1459530</v>
          </cell>
        </row>
        <row r="200">
          <cell r="D200">
            <v>-69070</v>
          </cell>
        </row>
        <row r="201">
          <cell r="C201">
            <v>-166379620</v>
          </cell>
          <cell r="D201">
            <v>-25875460</v>
          </cell>
        </row>
        <row r="204">
          <cell r="C204">
            <v>28628714</v>
          </cell>
          <cell r="D204">
            <v>17069202</v>
          </cell>
        </row>
        <row r="205">
          <cell r="C205">
            <v>15327322</v>
          </cell>
          <cell r="D205">
            <v>-11259872</v>
          </cell>
        </row>
        <row r="206">
          <cell r="C206">
            <v>-11106727</v>
          </cell>
          <cell r="D206">
            <v>33458458</v>
          </cell>
        </row>
        <row r="207">
          <cell r="D207">
            <v>0</v>
          </cell>
        </row>
        <row r="208">
          <cell r="C208">
            <v>-20967012</v>
          </cell>
          <cell r="D208">
            <v>-317970</v>
          </cell>
        </row>
        <row r="209">
          <cell r="C209">
            <v>14254051</v>
          </cell>
          <cell r="D209">
            <v>12834201</v>
          </cell>
        </row>
        <row r="211">
          <cell r="C211">
            <v>-52791091</v>
          </cell>
          <cell r="D211">
            <v>-25196448</v>
          </cell>
        </row>
        <row r="214">
          <cell r="C214">
            <v>3269992</v>
          </cell>
          <cell r="D214">
            <v>469538.68526</v>
          </cell>
        </row>
        <row r="215">
          <cell r="C215">
            <v>-85831390</v>
          </cell>
          <cell r="D215">
            <v>-149431402</v>
          </cell>
        </row>
        <row r="216">
          <cell r="C216">
            <v>81041413</v>
          </cell>
          <cell r="D216">
            <v>35371472</v>
          </cell>
        </row>
        <row r="217">
          <cell r="C217">
            <v>-105121434</v>
          </cell>
          <cell r="D217">
            <v>-105487160</v>
          </cell>
        </row>
        <row r="233">
          <cell r="C233">
            <v>-313442576</v>
          </cell>
          <cell r="D233">
            <v>62882729</v>
          </cell>
        </row>
        <row r="242">
          <cell r="C242">
            <v>-417159285</v>
          </cell>
          <cell r="D242">
            <v>-197658408</v>
          </cell>
        </row>
        <row r="243">
          <cell r="C243">
            <v>93755711</v>
          </cell>
          <cell r="D243">
            <v>11051026</v>
          </cell>
        </row>
        <row r="245">
          <cell r="C245">
            <v>-21606123</v>
          </cell>
        </row>
        <row r="247">
          <cell r="D247">
            <v>633762233</v>
          </cell>
        </row>
      </sheetData>
      <sheetData sheetId="17" refreshError="1"/>
      <sheetData sheetId="18">
        <row r="41">
          <cell r="F41">
            <v>158383312</v>
          </cell>
          <cell r="H41">
            <v>51557540</v>
          </cell>
        </row>
        <row r="42">
          <cell r="E42">
            <v>553984100</v>
          </cell>
          <cell r="F42">
            <v>586489</v>
          </cell>
          <cell r="H42">
            <v>69451902</v>
          </cell>
        </row>
        <row r="44">
          <cell r="B44">
            <v>139291105</v>
          </cell>
          <cell r="C44">
            <v>3518718</v>
          </cell>
        </row>
        <row r="45">
          <cell r="F45">
            <v>-24335911</v>
          </cell>
          <cell r="H45">
            <v>-15780780</v>
          </cell>
        </row>
        <row r="48">
          <cell r="F48">
            <v>-4836504</v>
          </cell>
        </row>
        <row r="54">
          <cell r="H54">
            <v>-286530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s"/>
      <sheetName val="Лист2"/>
      <sheetName val="Лист1"/>
      <sheetName val="Лист3"/>
      <sheetName val="Лист4"/>
      <sheetName val="422"/>
      <sheetName val="BS_PL_CFS"/>
      <sheetName val="Main disclosures"/>
      <sheetName val="CFS"/>
      <sheetName val="workings&gt;&gt;&gt;&gt;"/>
      <sheetName val="Segment_BS"/>
      <sheetName val="Segment_PL"/>
      <sheetName val="Discountinued operation"/>
      <sheetName val="audit"/>
      <sheetName val="Rauan"/>
      <sheetName val="Лист7"/>
      <sheetName val="Лист5"/>
      <sheetName val="OCI_forex"/>
      <sheetName val="working for BS_PL_CFS"/>
      <sheetName val="pledges"/>
      <sheetName val="Займ"/>
      <sheetName val="Долговые"/>
      <sheetName val="фин.арен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D2">
            <v>179.19</v>
          </cell>
        </row>
        <row r="234">
          <cell r="D234">
            <v>407326766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topLeftCell="A157" zoomScale="90" zoomScaleNormal="90" workbookViewId="0">
      <selection activeCell="G176" sqref="G176"/>
    </sheetView>
  </sheetViews>
  <sheetFormatPr defaultColWidth="8.85546875" defaultRowHeight="15" x14ac:dyDescent="0.25"/>
  <cols>
    <col min="1" max="1" width="69.7109375" style="2" customWidth="1"/>
    <col min="2" max="2" width="13.7109375" style="2" customWidth="1"/>
    <col min="3" max="5" width="18.7109375" style="2" customWidth="1"/>
    <col min="6" max="6" width="23" style="18" customWidth="1"/>
    <col min="7" max="7" width="22.85546875" style="18" customWidth="1"/>
    <col min="8" max="8" width="18.7109375" style="2" customWidth="1"/>
    <col min="9" max="9" width="18.5703125" style="2" customWidth="1"/>
    <col min="10" max="10" width="18.28515625" style="57" customWidth="1"/>
    <col min="11" max="16384" width="8.85546875" style="2"/>
  </cols>
  <sheetData>
    <row r="1" spans="1:7" s="2" customFormat="1" ht="18.75" x14ac:dyDescent="0.3">
      <c r="A1" s="1" t="s">
        <v>0</v>
      </c>
      <c r="B1" s="1"/>
      <c r="C1" s="1"/>
      <c r="D1" s="1"/>
    </row>
    <row r="2" spans="1:7" s="2" customFormat="1" ht="15.75" x14ac:dyDescent="0.25">
      <c r="A2" s="1" t="s">
        <v>1</v>
      </c>
      <c r="B2" s="1"/>
      <c r="C2" s="1"/>
      <c r="D2" s="1"/>
    </row>
    <row r="3" spans="1:7" s="2" customFormat="1" ht="15.75" x14ac:dyDescent="0.25">
      <c r="A3" s="1" t="s">
        <v>2</v>
      </c>
      <c r="B3" s="1"/>
      <c r="C3" s="1"/>
      <c r="D3" s="1"/>
    </row>
    <row r="4" spans="1:7" s="2" customFormat="1" ht="15.75" x14ac:dyDescent="0.25">
      <c r="A4" s="1" t="s">
        <v>3</v>
      </c>
      <c r="B4" s="1"/>
      <c r="C4" s="1"/>
      <c r="D4" s="1"/>
    </row>
    <row r="5" spans="1:7" s="2" customFormat="1" ht="15.75" x14ac:dyDescent="0.25">
      <c r="A5" s="1" t="s">
        <v>4</v>
      </c>
      <c r="B5" s="1"/>
      <c r="C5" s="1"/>
      <c r="D5" s="1"/>
    </row>
    <row r="6" spans="1:7" s="5" customFormat="1" ht="15.75" x14ac:dyDescent="0.25">
      <c r="A6" s="3" t="s">
        <v>215</v>
      </c>
      <c r="B6" s="4"/>
      <c r="C6" s="4"/>
      <c r="D6" s="4"/>
    </row>
    <row r="7" spans="1:7" s="2" customFormat="1" ht="15.75" x14ac:dyDescent="0.25">
      <c r="A7" s="1" t="s">
        <v>5</v>
      </c>
      <c r="B7" s="1"/>
      <c r="C7" s="1"/>
      <c r="D7" s="1"/>
    </row>
    <row r="8" spans="1:7" s="2" customFormat="1" ht="15.75" x14ac:dyDescent="0.25">
      <c r="A8" s="1" t="s">
        <v>6</v>
      </c>
      <c r="B8" s="1"/>
      <c r="C8" s="1"/>
      <c r="D8" s="1"/>
    </row>
    <row r="9" spans="1:7" s="2" customFormat="1" ht="15.75" x14ac:dyDescent="0.25">
      <c r="A9" s="1"/>
      <c r="B9" s="1"/>
      <c r="C9" s="1"/>
      <c r="D9" s="1"/>
    </row>
    <row r="10" spans="1:7" s="2" customFormat="1" ht="18.75" x14ac:dyDescent="0.3">
      <c r="A10" s="6" t="s">
        <v>7</v>
      </c>
      <c r="B10" s="6"/>
      <c r="C10" s="6"/>
      <c r="D10" s="6"/>
      <c r="G10" s="7"/>
    </row>
    <row r="11" spans="1:7" s="2" customFormat="1" ht="18.75" x14ac:dyDescent="0.3">
      <c r="A11" s="6" t="s">
        <v>216</v>
      </c>
      <c r="B11" s="6"/>
      <c r="C11" s="6"/>
      <c r="D11" s="6"/>
      <c r="G11" s="7"/>
    </row>
    <row r="12" spans="1:7" s="2" customFormat="1" ht="15.75" x14ac:dyDescent="0.25">
      <c r="A12" s="1"/>
      <c r="B12" s="1"/>
      <c r="C12" s="1"/>
      <c r="D12" s="1"/>
      <c r="G12" s="7"/>
    </row>
    <row r="13" spans="1:7" s="2" customFormat="1" ht="15.75" x14ac:dyDescent="0.25">
      <c r="A13" s="1"/>
      <c r="B13" s="1"/>
      <c r="C13" s="1"/>
      <c r="D13" s="8" t="s">
        <v>8</v>
      </c>
      <c r="G13" s="7"/>
    </row>
    <row r="14" spans="1:7" s="2" customFormat="1" ht="47.25" x14ac:dyDescent="0.25">
      <c r="A14" s="9" t="s">
        <v>9</v>
      </c>
      <c r="B14" s="9" t="s">
        <v>10</v>
      </c>
      <c r="C14" s="10" t="s">
        <v>11</v>
      </c>
      <c r="D14" s="10" t="s">
        <v>12</v>
      </c>
      <c r="G14" s="7"/>
    </row>
    <row r="15" spans="1:7" s="2" customFormat="1" ht="15.75" x14ac:dyDescent="0.25">
      <c r="A15" s="11" t="s">
        <v>13</v>
      </c>
      <c r="B15" s="12"/>
      <c r="C15" s="13" t="s">
        <v>14</v>
      </c>
      <c r="D15" s="13"/>
      <c r="G15" s="7"/>
    </row>
    <row r="16" spans="1:7" s="2" customFormat="1" ht="15.75" x14ac:dyDescent="0.25">
      <c r="A16" s="14" t="s">
        <v>15</v>
      </c>
      <c r="B16" s="15" t="s">
        <v>16</v>
      </c>
      <c r="C16" s="16">
        <f>[1]BS_PL_CFS!C43</f>
        <v>436743120</v>
      </c>
      <c r="D16" s="17">
        <v>823031494</v>
      </c>
      <c r="E16" s="18"/>
      <c r="F16" s="7"/>
      <c r="G16" s="7"/>
    </row>
    <row r="17" spans="1:7" s="2" customFormat="1" ht="15.75" x14ac:dyDescent="0.25">
      <c r="A17" s="14" t="s">
        <v>17</v>
      </c>
      <c r="B17" s="15" t="s">
        <v>18</v>
      </c>
      <c r="C17" s="16"/>
      <c r="D17" s="17"/>
      <c r="E17" s="18"/>
      <c r="F17" s="7"/>
      <c r="G17" s="7"/>
    </row>
    <row r="18" spans="1:7" s="2" customFormat="1" ht="15.75" x14ac:dyDescent="0.25">
      <c r="A18" s="14" t="s">
        <v>19</v>
      </c>
      <c r="B18" s="15" t="s">
        <v>20</v>
      </c>
      <c r="C18" s="16">
        <f>[1]BS_PL_CFS!C41</f>
        <v>1814384</v>
      </c>
      <c r="D18" s="17">
        <v>6427473</v>
      </c>
      <c r="E18" s="18"/>
      <c r="F18" s="7"/>
      <c r="G18" s="7"/>
    </row>
    <row r="19" spans="1:7" s="2" customFormat="1" ht="31.5" x14ac:dyDescent="0.25">
      <c r="A19" s="14" t="s">
        <v>21</v>
      </c>
      <c r="B19" s="15" t="s">
        <v>22</v>
      </c>
      <c r="C19" s="16"/>
      <c r="D19" s="17"/>
      <c r="E19" s="18"/>
      <c r="F19" s="7"/>
      <c r="G19" s="7"/>
    </row>
    <row r="20" spans="1:7" s="2" customFormat="1" ht="15.75" x14ac:dyDescent="0.25">
      <c r="A20" s="14" t="s">
        <v>23</v>
      </c>
      <c r="B20" s="15" t="s">
        <v>24</v>
      </c>
      <c r="C20" s="16"/>
      <c r="D20" s="17"/>
      <c r="E20" s="18"/>
      <c r="F20" s="7"/>
      <c r="G20" s="7"/>
    </row>
    <row r="21" spans="1:7" s="2" customFormat="1" ht="15.75" x14ac:dyDescent="0.25">
      <c r="A21" s="14" t="s">
        <v>25</v>
      </c>
      <c r="B21" s="15" t="s">
        <v>26</v>
      </c>
      <c r="C21" s="16">
        <f>[1]BS_PL_CFS!C37+[1]BS_PL_CFS!C38+[1]BS_PL_CFS!C39</f>
        <v>1039190720</v>
      </c>
      <c r="D21" s="17">
        <v>737675201</v>
      </c>
      <c r="E21" s="18"/>
      <c r="F21" s="7"/>
      <c r="G21" s="7"/>
    </row>
    <row r="22" spans="1:7" s="2" customFormat="1" ht="15.75" x14ac:dyDescent="0.25">
      <c r="A22" s="14" t="s">
        <v>27</v>
      </c>
      <c r="B22" s="15" t="s">
        <v>28</v>
      </c>
      <c r="C22" s="16">
        <f>[1]BS_PL_CFS!C36</f>
        <v>251165091</v>
      </c>
      <c r="D22" s="17">
        <v>202622353</v>
      </c>
      <c r="E22" s="18"/>
      <c r="F22" s="7"/>
      <c r="G22" s="7"/>
    </row>
    <row r="23" spans="1:7" s="2" customFormat="1" ht="15.75" x14ac:dyDescent="0.25">
      <c r="A23" s="14" t="s">
        <v>29</v>
      </c>
      <c r="B23" s="15" t="s">
        <v>30</v>
      </c>
      <c r="C23" s="16">
        <f>[1]BS_PL_CFS!C35</f>
        <v>46062957</v>
      </c>
      <c r="D23" s="17">
        <v>42744212</v>
      </c>
      <c r="E23" s="18"/>
      <c r="F23" s="7"/>
      <c r="G23" s="7"/>
    </row>
    <row r="24" spans="1:7" s="2" customFormat="1" ht="15.75" x14ac:dyDescent="0.25">
      <c r="A24" s="14" t="s">
        <v>31</v>
      </c>
      <c r="B24" s="15" t="s">
        <v>32</v>
      </c>
      <c r="C24" s="16">
        <f>[1]BS_PL_CFS!C33</f>
        <v>224361995</v>
      </c>
      <c r="D24" s="17">
        <v>194960759</v>
      </c>
      <c r="E24" s="18"/>
      <c r="F24" s="7"/>
      <c r="G24" s="7"/>
    </row>
    <row r="25" spans="1:7" s="2" customFormat="1" ht="15.75" x14ac:dyDescent="0.25">
      <c r="A25" s="14" t="s">
        <v>33</v>
      </c>
      <c r="B25" s="15" t="s">
        <v>34</v>
      </c>
      <c r="C25" s="16">
        <f>[1]BS_PL_CFS!C34+[1]BS_PL_CFS!C42</f>
        <v>200602153</v>
      </c>
      <c r="D25" s="17">
        <v>208634361</v>
      </c>
      <c r="E25" s="18"/>
      <c r="F25" s="7"/>
      <c r="G25" s="7"/>
    </row>
    <row r="26" spans="1:7" s="2" customFormat="1" ht="15.75" x14ac:dyDescent="0.25">
      <c r="A26" s="11" t="s">
        <v>35</v>
      </c>
      <c r="B26" s="15">
        <v>100</v>
      </c>
      <c r="C26" s="19">
        <f>SUM(C16:C25)</f>
        <v>2199940420</v>
      </c>
      <c r="D26" s="20">
        <f>SUM(D16:D25)</f>
        <v>2216095853</v>
      </c>
      <c r="E26" s="18"/>
      <c r="F26" s="7"/>
      <c r="G26" s="7"/>
    </row>
    <row r="27" spans="1:7" s="2" customFormat="1" ht="31.5" customHeight="1" x14ac:dyDescent="0.25">
      <c r="A27" s="14" t="s">
        <v>36</v>
      </c>
      <c r="B27" s="15">
        <v>101</v>
      </c>
      <c r="C27" s="16">
        <f>[1]BS_PL_CFS!C45</f>
        <v>3069813828</v>
      </c>
      <c r="D27" s="17">
        <v>35546227</v>
      </c>
      <c r="E27" s="18"/>
      <c r="F27" s="7"/>
      <c r="G27" s="7"/>
    </row>
    <row r="28" spans="1:7" s="2" customFormat="1" ht="15.75" x14ac:dyDescent="0.25">
      <c r="A28" s="14"/>
      <c r="B28" s="15"/>
      <c r="C28" s="16"/>
      <c r="D28" s="17"/>
      <c r="E28" s="18"/>
      <c r="F28" s="7"/>
      <c r="G28" s="7"/>
    </row>
    <row r="29" spans="1:7" s="2" customFormat="1" ht="15.75" x14ac:dyDescent="0.25">
      <c r="A29" s="11" t="s">
        <v>37</v>
      </c>
      <c r="B29" s="15"/>
      <c r="C29" s="16"/>
      <c r="D29" s="17"/>
      <c r="E29" s="18"/>
      <c r="F29" s="7"/>
      <c r="G29" s="7"/>
    </row>
    <row r="30" spans="1:7" s="2" customFormat="1" ht="15.75" x14ac:dyDescent="0.25">
      <c r="A30" s="14" t="s">
        <v>17</v>
      </c>
      <c r="B30" s="15">
        <v>110</v>
      </c>
      <c r="C30" s="16"/>
      <c r="D30" s="17"/>
      <c r="E30" s="18"/>
      <c r="F30" s="7"/>
      <c r="G30" s="7"/>
    </row>
    <row r="31" spans="1:7" s="2" customFormat="1" ht="15.75" x14ac:dyDescent="0.25">
      <c r="A31" s="14" t="s">
        <v>19</v>
      </c>
      <c r="B31" s="15">
        <v>111</v>
      </c>
      <c r="C31" s="16"/>
      <c r="D31" s="17"/>
      <c r="E31" s="18"/>
      <c r="F31" s="7"/>
      <c r="G31" s="7"/>
    </row>
    <row r="32" spans="1:7" s="2" customFormat="1" ht="31.5" x14ac:dyDescent="0.25">
      <c r="A32" s="14" t="s">
        <v>21</v>
      </c>
      <c r="B32" s="15">
        <v>112</v>
      </c>
      <c r="C32" s="16"/>
      <c r="D32" s="17"/>
      <c r="E32" s="18"/>
      <c r="F32" s="7"/>
      <c r="G32" s="7"/>
    </row>
    <row r="33" spans="1:7" s="2" customFormat="1" ht="15.75" x14ac:dyDescent="0.25">
      <c r="A33" s="14" t="s">
        <v>23</v>
      </c>
      <c r="B33" s="15">
        <v>113</v>
      </c>
      <c r="C33" s="16">
        <f>[1]BS_PL_CFS!C25</f>
        <v>37335809</v>
      </c>
      <c r="D33" s="21">
        <v>37145896</v>
      </c>
      <c r="E33" s="18"/>
      <c r="F33" s="7"/>
      <c r="G33" s="7"/>
    </row>
    <row r="34" spans="1:7" s="2" customFormat="1" ht="15.75" x14ac:dyDescent="0.25">
      <c r="A34" s="14" t="s">
        <v>38</v>
      </c>
      <c r="B34" s="15">
        <v>114</v>
      </c>
      <c r="C34" s="16">
        <f>[1]BS_PL_CFS!C20+[1]BS_PL_CFS!C26+[1]BS_PL_CFS!C27+[1]BS_PL_CFS!C28</f>
        <v>425060774</v>
      </c>
      <c r="D34" s="17">
        <v>241469642</v>
      </c>
      <c r="E34" s="18"/>
      <c r="F34" s="7"/>
      <c r="G34" s="7"/>
    </row>
    <row r="35" spans="1:7" s="2" customFormat="1" ht="15.75" x14ac:dyDescent="0.25">
      <c r="A35" s="22" t="s">
        <v>39</v>
      </c>
      <c r="B35" s="15">
        <v>115</v>
      </c>
      <c r="C35" s="16"/>
      <c r="D35" s="17"/>
      <c r="E35" s="18"/>
      <c r="F35" s="7"/>
      <c r="G35" s="7"/>
    </row>
    <row r="36" spans="1:7" s="2" customFormat="1" ht="15.75" x14ac:dyDescent="0.25">
      <c r="A36" s="14" t="s">
        <v>40</v>
      </c>
      <c r="B36" s="15">
        <v>116</v>
      </c>
      <c r="C36" s="16">
        <f>[1]BS_PL_CFS!C21</f>
        <v>1562455782</v>
      </c>
      <c r="D36" s="17">
        <v>1217661400</v>
      </c>
      <c r="E36" s="18"/>
      <c r="F36" s="7"/>
      <c r="G36" s="7"/>
    </row>
    <row r="37" spans="1:7" s="2" customFormat="1" ht="15.75" x14ac:dyDescent="0.25">
      <c r="A37" s="14" t="s">
        <v>41</v>
      </c>
      <c r="B37" s="15">
        <v>117</v>
      </c>
      <c r="C37" s="16">
        <f>[1]BS_PL_CFS!C18</f>
        <v>26777960</v>
      </c>
      <c r="D37" s="21">
        <v>27197634</v>
      </c>
      <c r="E37" s="18"/>
      <c r="F37" s="7"/>
      <c r="G37" s="7"/>
    </row>
    <row r="38" spans="1:7" s="2" customFormat="1" ht="15.75" x14ac:dyDescent="0.25">
      <c r="A38" s="14" t="s">
        <v>42</v>
      </c>
      <c r="B38" s="15">
        <v>118</v>
      </c>
      <c r="C38" s="16">
        <f>[1]BS_PL_CFS!C16</f>
        <v>3022989309</v>
      </c>
      <c r="D38" s="17">
        <v>4296118047</v>
      </c>
      <c r="E38" s="18"/>
      <c r="F38" s="7"/>
      <c r="G38" s="7"/>
    </row>
    <row r="39" spans="1:7" s="2" customFormat="1" ht="15.75" x14ac:dyDescent="0.25">
      <c r="A39" s="14" t="s">
        <v>43</v>
      </c>
      <c r="B39" s="15">
        <v>119</v>
      </c>
      <c r="C39" s="16"/>
      <c r="D39" s="17"/>
      <c r="E39" s="18"/>
      <c r="F39" s="7"/>
      <c r="G39" s="7"/>
    </row>
    <row r="40" spans="1:7" s="2" customFormat="1" ht="15.75" x14ac:dyDescent="0.25">
      <c r="A40" s="14" t="s">
        <v>44</v>
      </c>
      <c r="B40" s="15">
        <v>120</v>
      </c>
      <c r="C40" s="16">
        <f>[1]BS_PL_CFS!C17</f>
        <v>206500769</v>
      </c>
      <c r="D40" s="17">
        <v>277064868</v>
      </c>
      <c r="E40" s="18"/>
      <c r="F40" s="7"/>
      <c r="G40" s="7"/>
    </row>
    <row r="41" spans="1:7" s="2" customFormat="1" ht="15.75" x14ac:dyDescent="0.25">
      <c r="A41" s="14" t="s">
        <v>45</v>
      </c>
      <c r="B41" s="15">
        <v>121</v>
      </c>
      <c r="C41" s="16">
        <f>[1]BS_PL_CFS!C19</f>
        <v>206406652</v>
      </c>
      <c r="D41" s="17">
        <v>182966270</v>
      </c>
      <c r="E41" s="18"/>
      <c r="F41" s="7"/>
      <c r="G41" s="7"/>
    </row>
    <row r="42" spans="1:7" s="2" customFormat="1" ht="15.75" x14ac:dyDescent="0.25">
      <c r="A42" s="14" t="s">
        <v>46</v>
      </c>
      <c r="B42" s="15">
        <v>122</v>
      </c>
      <c r="C42" s="16">
        <f>[1]BS_PL_CFS!C22</f>
        <v>116832985</v>
      </c>
      <c r="D42" s="17">
        <v>93131484</v>
      </c>
      <c r="E42" s="18"/>
      <c r="F42" s="7"/>
      <c r="G42" s="7"/>
    </row>
    <row r="43" spans="1:7" s="2" customFormat="1" ht="15.75" x14ac:dyDescent="0.25">
      <c r="A43" s="14" t="s">
        <v>47</v>
      </c>
      <c r="B43" s="15">
        <v>123</v>
      </c>
      <c r="C43" s="16">
        <f>[1]BS_PL_CFS!C29+[1]BS_PL_CFS!C24+[1]BS_PL_CFS!C23</f>
        <v>248705955</v>
      </c>
      <c r="D43" s="17">
        <v>214443545</v>
      </c>
      <c r="E43" s="18"/>
      <c r="F43" s="7"/>
      <c r="G43" s="7"/>
    </row>
    <row r="44" spans="1:7" s="2" customFormat="1" ht="15.75" x14ac:dyDescent="0.25">
      <c r="A44" s="11" t="s">
        <v>48</v>
      </c>
      <c r="B44" s="15">
        <v>200</v>
      </c>
      <c r="C44" s="19">
        <f>SUM(C30:C43)</f>
        <v>5853065995</v>
      </c>
      <c r="D44" s="20">
        <f>SUM(D30:D43)</f>
        <v>6587198786</v>
      </c>
      <c r="E44" s="18"/>
      <c r="F44" s="7"/>
      <c r="G44" s="7"/>
    </row>
    <row r="45" spans="1:7" s="2" customFormat="1" ht="15.75" x14ac:dyDescent="0.25">
      <c r="A45" s="11" t="s">
        <v>49</v>
      </c>
      <c r="B45" s="23"/>
      <c r="C45" s="20">
        <f>C26+C27+C44</f>
        <v>11122820243</v>
      </c>
      <c r="D45" s="20">
        <f>D26+D27+D44</f>
        <v>8838840866</v>
      </c>
      <c r="E45" s="18"/>
      <c r="F45" s="7"/>
      <c r="G45" s="7"/>
    </row>
    <row r="46" spans="1:7" s="2" customFormat="1" ht="15.75" x14ac:dyDescent="0.25">
      <c r="A46" s="24"/>
      <c r="B46" s="24"/>
      <c r="C46" s="25"/>
      <c r="D46" s="25"/>
      <c r="E46" s="18"/>
      <c r="F46" s="7"/>
      <c r="G46" s="7"/>
    </row>
    <row r="47" spans="1:7" s="2" customFormat="1" ht="47.25" x14ac:dyDescent="0.25">
      <c r="A47" s="9" t="s">
        <v>50</v>
      </c>
      <c r="B47" s="9" t="s">
        <v>10</v>
      </c>
      <c r="C47" s="26" t="s">
        <v>11</v>
      </c>
      <c r="D47" s="26" t="s">
        <v>12</v>
      </c>
      <c r="E47" s="18"/>
      <c r="F47" s="7"/>
      <c r="G47" s="7"/>
    </row>
    <row r="48" spans="1:7" s="2" customFormat="1" ht="15.75" x14ac:dyDescent="0.25">
      <c r="A48" s="11" t="s">
        <v>51</v>
      </c>
      <c r="B48" s="14"/>
      <c r="C48" s="27" t="s">
        <v>14</v>
      </c>
      <c r="D48" s="27" t="s">
        <v>14</v>
      </c>
      <c r="E48" s="18"/>
      <c r="F48" s="7"/>
      <c r="G48" s="7"/>
    </row>
    <row r="49" spans="1:7" s="2" customFormat="1" ht="15.75" x14ac:dyDescent="0.25">
      <c r="A49" s="14" t="s">
        <v>52</v>
      </c>
      <c r="B49" s="15">
        <v>210</v>
      </c>
      <c r="C49" s="16">
        <f>[1]BS_PL_CFS!C71</f>
        <v>396857239</v>
      </c>
      <c r="D49" s="16">
        <v>670529840</v>
      </c>
      <c r="E49" s="18"/>
      <c r="F49" s="7"/>
      <c r="G49" s="7"/>
    </row>
    <row r="50" spans="1:7" s="2" customFormat="1" ht="15.75" x14ac:dyDescent="0.25">
      <c r="A50" s="14" t="s">
        <v>19</v>
      </c>
      <c r="B50" s="15">
        <v>211</v>
      </c>
      <c r="C50" s="16">
        <f>[1]BS_PL_CFS!C77</f>
        <v>300352</v>
      </c>
      <c r="D50" s="16">
        <v>277887</v>
      </c>
      <c r="E50" s="18"/>
      <c r="F50" s="7"/>
      <c r="G50" s="7"/>
    </row>
    <row r="51" spans="1:7" s="2" customFormat="1" ht="15.75" x14ac:dyDescent="0.25">
      <c r="A51" s="14" t="s">
        <v>53</v>
      </c>
      <c r="B51" s="15">
        <v>212</v>
      </c>
      <c r="C51" s="16">
        <f>[1]BS_PL_CFS!C76</f>
        <v>755010</v>
      </c>
      <c r="D51" s="16">
        <v>755010</v>
      </c>
      <c r="E51" s="18"/>
      <c r="F51" s="7"/>
      <c r="G51" s="7"/>
    </row>
    <row r="52" spans="1:7" s="2" customFormat="1" ht="15.75" x14ac:dyDescent="0.25">
      <c r="A52" s="14" t="s">
        <v>54</v>
      </c>
      <c r="B52" s="15">
        <v>213</v>
      </c>
      <c r="C52" s="16">
        <f>[1]BS_PL_CFS!C74</f>
        <v>242693162</v>
      </c>
      <c r="D52" s="16">
        <v>233653734</v>
      </c>
      <c r="E52" s="18"/>
      <c r="F52" s="7"/>
      <c r="G52" s="7"/>
    </row>
    <row r="53" spans="1:7" s="2" customFormat="1" ht="15.75" x14ac:dyDescent="0.25">
      <c r="A53" s="14" t="s">
        <v>55</v>
      </c>
      <c r="B53" s="15">
        <v>214</v>
      </c>
      <c r="C53" s="16">
        <f>[1]BS_PL_CFS!C72</f>
        <v>102658906</v>
      </c>
      <c r="D53" s="16">
        <v>50329517</v>
      </c>
      <c r="E53" s="18"/>
      <c r="F53" s="7"/>
      <c r="G53" s="7"/>
    </row>
    <row r="54" spans="1:7" s="2" customFormat="1" ht="15.75" x14ac:dyDescent="0.25">
      <c r="A54" s="14" t="s">
        <v>56</v>
      </c>
      <c r="B54" s="15">
        <v>215</v>
      </c>
      <c r="C54" s="16">
        <f>[1]BS_PL_CFS!C73</f>
        <v>37358145</v>
      </c>
      <c r="D54" s="16">
        <v>2250849</v>
      </c>
      <c r="E54" s="18"/>
      <c r="F54" s="7"/>
      <c r="G54" s="7"/>
    </row>
    <row r="55" spans="1:7" s="2" customFormat="1" ht="15.75" x14ac:dyDescent="0.25">
      <c r="A55" s="14" t="s">
        <v>57</v>
      </c>
      <c r="B55" s="15">
        <v>216</v>
      </c>
      <c r="C55" s="16"/>
      <c r="D55" s="16">
        <v>0</v>
      </c>
      <c r="E55" s="18"/>
      <c r="F55" s="7"/>
      <c r="G55" s="7"/>
    </row>
    <row r="56" spans="1:7" s="2" customFormat="1" ht="15.75" x14ac:dyDescent="0.25">
      <c r="A56" s="14" t="s">
        <v>58</v>
      </c>
      <c r="B56" s="15">
        <v>217</v>
      </c>
      <c r="C56" s="16">
        <f>[1]BS_PL_CFS!C75+[1]BS_PL_CFS!C79</f>
        <v>224561171</v>
      </c>
      <c r="D56" s="16">
        <v>228315690</v>
      </c>
      <c r="E56" s="18"/>
      <c r="F56" s="7"/>
      <c r="G56" s="7"/>
    </row>
    <row r="57" spans="1:7" s="2" customFormat="1" ht="15.75" x14ac:dyDescent="0.25">
      <c r="A57" s="11" t="s">
        <v>59</v>
      </c>
      <c r="B57" s="15">
        <v>300</v>
      </c>
      <c r="C57" s="19">
        <f>SUM(C49:C56)</f>
        <v>1005183985</v>
      </c>
      <c r="D57" s="19">
        <f>SUM(D49:D56)</f>
        <v>1186112527</v>
      </c>
      <c r="E57" s="18"/>
      <c r="F57" s="7"/>
      <c r="G57" s="7"/>
    </row>
    <row r="58" spans="1:7" s="2" customFormat="1" ht="15.75" x14ac:dyDescent="0.25">
      <c r="A58" s="14" t="s">
        <v>60</v>
      </c>
      <c r="B58" s="15">
        <v>301</v>
      </c>
      <c r="C58" s="27">
        <f>[1]BS_PL_CFS!C81</f>
        <v>728850222</v>
      </c>
      <c r="D58" s="27">
        <v>11739138</v>
      </c>
      <c r="E58" s="18"/>
      <c r="F58" s="7"/>
      <c r="G58" s="7"/>
    </row>
    <row r="59" spans="1:7" s="2" customFormat="1" ht="15.75" x14ac:dyDescent="0.25">
      <c r="A59" s="14"/>
      <c r="B59" s="15"/>
      <c r="C59" s="27"/>
      <c r="D59" s="27"/>
      <c r="E59" s="18"/>
      <c r="F59" s="7"/>
      <c r="G59" s="7"/>
    </row>
    <row r="60" spans="1:7" s="2" customFormat="1" ht="15.75" x14ac:dyDescent="0.25">
      <c r="A60" s="11" t="s">
        <v>61</v>
      </c>
      <c r="B60" s="15"/>
      <c r="C60" s="27"/>
      <c r="D60" s="27"/>
      <c r="E60" s="18"/>
      <c r="F60" s="7"/>
      <c r="G60" s="7"/>
    </row>
    <row r="61" spans="1:7" s="2" customFormat="1" ht="15.75" x14ac:dyDescent="0.25">
      <c r="A61" s="14" t="s">
        <v>52</v>
      </c>
      <c r="B61" s="15">
        <v>310</v>
      </c>
      <c r="C61" s="16">
        <f>[1]BS_PL_CFS!C62</f>
        <v>3581815947</v>
      </c>
      <c r="D61" s="16">
        <v>2427190567</v>
      </c>
      <c r="E61" s="18"/>
      <c r="F61" s="7"/>
      <c r="G61" s="7"/>
    </row>
    <row r="62" spans="1:7" s="2" customFormat="1" ht="15.75" x14ac:dyDescent="0.25">
      <c r="A62" s="14" t="s">
        <v>19</v>
      </c>
      <c r="B62" s="15">
        <v>311</v>
      </c>
      <c r="C62" s="16"/>
      <c r="D62" s="16">
        <v>0</v>
      </c>
      <c r="E62" s="18"/>
      <c r="F62" s="7"/>
      <c r="G62" s="7"/>
    </row>
    <row r="63" spans="1:7" s="2" customFormat="1" ht="15.75" x14ac:dyDescent="0.25">
      <c r="A63" s="14" t="s">
        <v>62</v>
      </c>
      <c r="B63" s="15">
        <v>312</v>
      </c>
      <c r="C63" s="16">
        <f>[1]BS_PL_CFS!C63+[1]BS_PL_CFS!C66</f>
        <v>12606655</v>
      </c>
      <c r="D63" s="16">
        <v>405422767</v>
      </c>
      <c r="E63" s="18"/>
      <c r="F63" s="7"/>
      <c r="G63" s="7"/>
    </row>
    <row r="64" spans="1:7" s="2" customFormat="1" ht="15.75" x14ac:dyDescent="0.25">
      <c r="A64" s="14" t="s">
        <v>63</v>
      </c>
      <c r="B64" s="15">
        <v>313</v>
      </c>
      <c r="C64" s="16"/>
      <c r="D64" s="16"/>
      <c r="E64" s="18"/>
      <c r="F64" s="7"/>
      <c r="G64" s="7"/>
    </row>
    <row r="65" spans="1:7" s="2" customFormat="1" ht="15.75" x14ac:dyDescent="0.25">
      <c r="A65" s="14" t="s">
        <v>64</v>
      </c>
      <c r="B65" s="15">
        <v>314</v>
      </c>
      <c r="C65" s="16">
        <f>[1]BS_PL_CFS!C64</f>
        <v>172242505</v>
      </c>
      <c r="D65" s="16">
        <v>183530985</v>
      </c>
      <c r="E65" s="18"/>
      <c r="F65" s="7"/>
      <c r="G65" s="7"/>
    </row>
    <row r="66" spans="1:7" s="2" customFormat="1" ht="15.75" x14ac:dyDescent="0.25">
      <c r="A66" s="14" t="s">
        <v>65</v>
      </c>
      <c r="B66" s="15">
        <v>315</v>
      </c>
      <c r="C66" s="16">
        <f>[1]BS_PL_CFS!C65</f>
        <v>259036562</v>
      </c>
      <c r="D66" s="16">
        <v>194793626</v>
      </c>
      <c r="E66" s="18"/>
      <c r="F66" s="7"/>
      <c r="G66" s="7"/>
    </row>
    <row r="67" spans="1:7" s="2" customFormat="1" ht="15.75" x14ac:dyDescent="0.25">
      <c r="A67" s="14" t="s">
        <v>66</v>
      </c>
      <c r="B67" s="15">
        <v>316</v>
      </c>
      <c r="C67" s="16">
        <f>[1]BS_PL_CFS!C67</f>
        <v>14438494</v>
      </c>
      <c r="D67" s="16">
        <v>12938824</v>
      </c>
      <c r="E67" s="18"/>
      <c r="F67" s="7"/>
      <c r="G67" s="7"/>
    </row>
    <row r="68" spans="1:7" s="2" customFormat="1" ht="15.75" x14ac:dyDescent="0.25">
      <c r="A68" s="11" t="s">
        <v>67</v>
      </c>
      <c r="B68" s="15">
        <v>400</v>
      </c>
      <c r="C68" s="19">
        <f>SUM(C61:C67)</f>
        <v>4040140163</v>
      </c>
      <c r="D68" s="19">
        <f>SUM(D61:D67)</f>
        <v>3223876769</v>
      </c>
      <c r="E68" s="18"/>
      <c r="F68" s="7"/>
      <c r="G68" s="7"/>
    </row>
    <row r="69" spans="1:7" s="2" customFormat="1" ht="15.75" x14ac:dyDescent="0.25">
      <c r="A69" s="11"/>
      <c r="B69" s="15"/>
      <c r="C69" s="28"/>
      <c r="D69" s="28"/>
      <c r="E69" s="18"/>
      <c r="F69" s="7"/>
      <c r="G69" s="7"/>
    </row>
    <row r="70" spans="1:7" s="2" customFormat="1" ht="15.75" x14ac:dyDescent="0.25">
      <c r="A70" s="11" t="s">
        <v>68</v>
      </c>
      <c r="B70" s="15"/>
      <c r="C70" s="27"/>
      <c r="D70" s="27"/>
      <c r="E70" s="18"/>
      <c r="F70" s="7"/>
      <c r="G70" s="7"/>
    </row>
    <row r="71" spans="1:7" s="2" customFormat="1" ht="15.75" x14ac:dyDescent="0.25">
      <c r="A71" s="14" t="s">
        <v>69</v>
      </c>
      <c r="B71" s="15">
        <v>410</v>
      </c>
      <c r="C71" s="16">
        <f>[1]BS_PL_CFS!C52</f>
        <v>696363445</v>
      </c>
      <c r="D71" s="16">
        <v>557072340</v>
      </c>
      <c r="E71" s="18"/>
      <c r="F71" s="7"/>
      <c r="G71" s="7"/>
    </row>
    <row r="72" spans="1:7" s="2" customFormat="1" ht="15.75" x14ac:dyDescent="0.25">
      <c r="A72" s="14" t="s">
        <v>70</v>
      </c>
      <c r="B72" s="15">
        <v>411</v>
      </c>
      <c r="C72" s="16">
        <f>[1]BS_PL_CFS!C53</f>
        <v>230280065</v>
      </c>
      <c r="D72" s="16">
        <v>226761347</v>
      </c>
      <c r="E72" s="18"/>
      <c r="F72" s="7"/>
      <c r="G72" s="7"/>
    </row>
    <row r="73" spans="1:7" s="2" customFormat="1" ht="15.75" x14ac:dyDescent="0.25">
      <c r="A73" s="14" t="s">
        <v>71</v>
      </c>
      <c r="B73" s="15">
        <v>412</v>
      </c>
      <c r="C73" s="16"/>
      <c r="D73" s="16"/>
      <c r="E73" s="18"/>
      <c r="F73" s="7"/>
      <c r="G73" s="7"/>
    </row>
    <row r="74" spans="1:7" s="2" customFormat="1" ht="15.75" x14ac:dyDescent="0.25">
      <c r="A74" s="14" t="s">
        <v>72</v>
      </c>
      <c r="B74" s="15">
        <v>413</v>
      </c>
      <c r="C74" s="16">
        <f>[1]BS_PL_CFS!C55+[1]BS_PL_CFS!C54</f>
        <v>1004829764</v>
      </c>
      <c r="D74" s="16">
        <v>450845664</v>
      </c>
      <c r="E74" s="18"/>
      <c r="F74" s="7"/>
      <c r="G74" s="7"/>
    </row>
    <row r="75" spans="1:7" s="2" customFormat="1" ht="15.75" x14ac:dyDescent="0.25">
      <c r="A75" s="14" t="s">
        <v>73</v>
      </c>
      <c r="B75" s="15">
        <v>414</v>
      </c>
      <c r="C75" s="16">
        <f>[1]BS_PL_CFS!C56</f>
        <v>2757068043</v>
      </c>
      <c r="D75" s="16">
        <v>2627270657</v>
      </c>
      <c r="E75" s="18"/>
      <c r="F75" s="7"/>
      <c r="G75" s="7"/>
    </row>
    <row r="76" spans="1:7" s="2" customFormat="1" ht="31.5" x14ac:dyDescent="0.25">
      <c r="A76" s="11" t="s">
        <v>74</v>
      </c>
      <c r="B76" s="15">
        <v>420</v>
      </c>
      <c r="C76" s="19">
        <f>SUM(C71:C75)</f>
        <v>4688541317</v>
      </c>
      <c r="D76" s="19">
        <f>SUM(D71:D75)</f>
        <v>3861950008</v>
      </c>
      <c r="E76" s="18"/>
      <c r="F76" s="7"/>
      <c r="G76" s="7"/>
    </row>
    <row r="77" spans="1:7" s="2" customFormat="1" ht="15.75" x14ac:dyDescent="0.25">
      <c r="A77" s="14" t="s">
        <v>75</v>
      </c>
      <c r="B77" s="15">
        <v>421</v>
      </c>
      <c r="C77" s="16">
        <f>[1]BS_PL_CFS!C58</f>
        <v>660104556</v>
      </c>
      <c r="D77" s="17">
        <v>555162424</v>
      </c>
      <c r="E77" s="18"/>
      <c r="F77" s="7"/>
      <c r="G77" s="7"/>
    </row>
    <row r="78" spans="1:7" s="2" customFormat="1" ht="15.75" x14ac:dyDescent="0.25">
      <c r="A78" s="11" t="s">
        <v>76</v>
      </c>
      <c r="B78" s="15">
        <v>500</v>
      </c>
      <c r="C78" s="19">
        <f>C76+C77</f>
        <v>5348645873</v>
      </c>
      <c r="D78" s="20">
        <f>D76+D77</f>
        <v>4417112432</v>
      </c>
      <c r="E78" s="18"/>
      <c r="F78" s="7"/>
      <c r="G78" s="7"/>
    </row>
    <row r="79" spans="1:7" s="2" customFormat="1" ht="15.75" x14ac:dyDescent="0.25">
      <c r="A79" s="14" t="s">
        <v>77</v>
      </c>
      <c r="B79" s="14"/>
      <c r="C79" s="19">
        <f>C57+C68+C78+C58</f>
        <v>11122820243</v>
      </c>
      <c r="D79" s="20">
        <f>D57+D68+D78+D58</f>
        <v>8838840866</v>
      </c>
      <c r="E79" s="18"/>
      <c r="F79" s="7"/>
      <c r="G79" s="7"/>
    </row>
    <row r="80" spans="1:7" s="2" customFormat="1" ht="15.75" x14ac:dyDescent="0.25">
      <c r="A80" s="24"/>
      <c r="B80" s="29" t="s">
        <v>78</v>
      </c>
      <c r="C80" s="30">
        <f>C45-C79</f>
        <v>0</v>
      </c>
      <c r="D80" s="30">
        <f>D45-D79</f>
        <v>0</v>
      </c>
      <c r="E80" s="18"/>
      <c r="F80" s="7"/>
      <c r="G80" s="7"/>
    </row>
    <row r="81" spans="1:7" s="2" customFormat="1" ht="15.75" x14ac:dyDescent="0.25">
      <c r="A81" s="31"/>
      <c r="B81" s="31"/>
      <c r="C81" s="32"/>
      <c r="D81" s="32"/>
      <c r="E81" s="18"/>
      <c r="F81" s="7"/>
      <c r="G81" s="7"/>
    </row>
    <row r="82" spans="1:7" s="2" customFormat="1" ht="15.75" x14ac:dyDescent="0.25">
      <c r="A82" s="33" t="s">
        <v>79</v>
      </c>
      <c r="B82" s="34"/>
      <c r="C82" s="35">
        <f>[1]BS_PL_CFS!C85</f>
        <v>8.8020772226866359</v>
      </c>
      <c r="D82" s="35">
        <f>[1]BS_PL_CFS!D85</f>
        <v>8.0117655319189787</v>
      </c>
      <c r="E82" s="18"/>
      <c r="F82" s="7"/>
      <c r="G82" s="7"/>
    </row>
    <row r="83" spans="1:7" s="2" customFormat="1" x14ac:dyDescent="0.25">
      <c r="F83" s="18"/>
      <c r="G83" s="7"/>
    </row>
    <row r="84" spans="1:7" s="2" customFormat="1" x14ac:dyDescent="0.25">
      <c r="F84" s="18"/>
      <c r="G84" s="7"/>
    </row>
    <row r="85" spans="1:7" s="2" customFormat="1" ht="18.75" x14ac:dyDescent="0.25">
      <c r="A85" s="36" t="s">
        <v>80</v>
      </c>
      <c r="B85" s="24"/>
      <c r="C85" s="25"/>
      <c r="D85" s="25"/>
      <c r="G85" s="7"/>
    </row>
    <row r="86" spans="1:7" s="2" customFormat="1" ht="15.75" x14ac:dyDescent="0.25">
      <c r="A86" s="36"/>
      <c r="B86" s="24"/>
      <c r="C86" s="25"/>
      <c r="D86" s="25"/>
      <c r="G86" s="7"/>
    </row>
    <row r="87" spans="1:7" s="2" customFormat="1" ht="15.75" x14ac:dyDescent="0.25">
      <c r="A87" s="36"/>
      <c r="B87" s="24"/>
      <c r="C87" s="25"/>
      <c r="D87" s="25"/>
      <c r="G87" s="7"/>
    </row>
    <row r="88" spans="1:7" s="2" customFormat="1" ht="15.75" x14ac:dyDescent="0.25">
      <c r="A88" s="37" t="s">
        <v>81</v>
      </c>
      <c r="B88" s="37"/>
      <c r="C88" s="37"/>
      <c r="D88" s="37"/>
      <c r="G88" s="7"/>
    </row>
    <row r="89" spans="1:7" s="2" customFormat="1" ht="15.75" x14ac:dyDescent="0.25">
      <c r="A89" s="37" t="s">
        <v>217</v>
      </c>
      <c r="B89" s="37"/>
      <c r="C89" s="37"/>
      <c r="D89" s="37"/>
      <c r="G89" s="7"/>
    </row>
    <row r="90" spans="1:7" s="2" customFormat="1" ht="15.75" x14ac:dyDescent="0.25">
      <c r="A90" s="38"/>
      <c r="B90" s="38"/>
      <c r="C90" s="38"/>
      <c r="D90" s="38"/>
      <c r="G90" s="7"/>
    </row>
    <row r="91" spans="1:7" s="2" customFormat="1" ht="15.75" x14ac:dyDescent="0.25">
      <c r="A91" s="1"/>
      <c r="B91" s="1"/>
      <c r="C91" s="1"/>
      <c r="D91" s="8" t="s">
        <v>8</v>
      </c>
      <c r="G91" s="7"/>
    </row>
    <row r="92" spans="1:7" s="2" customFormat="1" ht="31.5" x14ac:dyDescent="0.25">
      <c r="A92" s="9" t="s">
        <v>82</v>
      </c>
      <c r="B92" s="9" t="s">
        <v>10</v>
      </c>
      <c r="C92" s="10" t="s">
        <v>83</v>
      </c>
      <c r="D92" s="10" t="s">
        <v>84</v>
      </c>
      <c r="G92" s="7"/>
    </row>
    <row r="93" spans="1:7" s="2" customFormat="1" ht="15.75" x14ac:dyDescent="0.25">
      <c r="A93" s="22" t="s">
        <v>85</v>
      </c>
      <c r="B93" s="15" t="s">
        <v>16</v>
      </c>
      <c r="C93" s="39">
        <f>[1]BS_PL_CFS!C107</f>
        <v>2046860424</v>
      </c>
      <c r="D93" s="17">
        <f>[1]BS_PL_CFS!D107</f>
        <v>2388614543</v>
      </c>
      <c r="E93" s="18"/>
      <c r="F93" s="7"/>
      <c r="G93" s="7"/>
    </row>
    <row r="94" spans="1:7" s="2" customFormat="1" ht="15.75" x14ac:dyDescent="0.25">
      <c r="A94" s="22" t="s">
        <v>86</v>
      </c>
      <c r="B94" s="15" t="s">
        <v>18</v>
      </c>
      <c r="C94" s="16">
        <f>-[1]BS_PL_CFS!C108</f>
        <v>1666145346</v>
      </c>
      <c r="D94" s="16">
        <f>-[1]BS_PL_CFS!D108</f>
        <v>1666995532</v>
      </c>
      <c r="E94" s="18"/>
      <c r="F94" s="7"/>
      <c r="G94" s="7"/>
    </row>
    <row r="95" spans="1:7" s="2" customFormat="1" ht="15.75" x14ac:dyDescent="0.25">
      <c r="A95" s="40" t="s">
        <v>87</v>
      </c>
      <c r="B95" s="41" t="s">
        <v>20</v>
      </c>
      <c r="C95" s="42">
        <f>C93-C94</f>
        <v>380715078</v>
      </c>
      <c r="D95" s="20">
        <f>D93-D94</f>
        <v>721619011</v>
      </c>
      <c r="E95" s="18"/>
      <c r="F95" s="7"/>
      <c r="G95" s="7"/>
    </row>
    <row r="96" spans="1:7" s="2" customFormat="1" ht="15.75" x14ac:dyDescent="0.25">
      <c r="A96" s="22" t="s">
        <v>88</v>
      </c>
      <c r="B96" s="15" t="s">
        <v>22</v>
      </c>
      <c r="C96" s="16">
        <f>-[1]BS_PL_CFS!C113</f>
        <v>167014555</v>
      </c>
      <c r="D96" s="17">
        <f>-[1]BS_PL_CFS!D113</f>
        <v>281742886</v>
      </c>
      <c r="E96" s="18"/>
      <c r="F96" s="7"/>
      <c r="G96" s="7"/>
    </row>
    <row r="97" spans="1:7" s="2" customFormat="1" ht="15.75" x14ac:dyDescent="0.25">
      <c r="A97" s="22" t="s">
        <v>89</v>
      </c>
      <c r="B97" s="15" t="s">
        <v>24</v>
      </c>
      <c r="C97" s="16">
        <f>-([1]BS_PL_CFS!C112+[1]BS_PL_CFS!C114)</f>
        <v>123226795</v>
      </c>
      <c r="D97" s="16">
        <f>-([1]BS_PL_CFS!D112+[1]BS_PL_CFS!D114)</f>
        <v>138162311</v>
      </c>
      <c r="E97" s="18"/>
      <c r="F97" s="7"/>
      <c r="G97" s="7"/>
    </row>
    <row r="98" spans="1:7" s="2" customFormat="1" ht="15.75" x14ac:dyDescent="0.25">
      <c r="A98" s="22" t="s">
        <v>90</v>
      </c>
      <c r="B98" s="15" t="s">
        <v>26</v>
      </c>
      <c r="C98" s="16">
        <f>-[1]BS_PL_CFS!C117-[1]BS_PL_CFS!C115</f>
        <v>16725083</v>
      </c>
      <c r="D98" s="16">
        <f>-[1]BS_PL_CFS!D117-[1]BS_PL_CFS!D115</f>
        <v>12728490</v>
      </c>
      <c r="E98" s="18"/>
      <c r="F98" s="7"/>
      <c r="G98" s="7"/>
    </row>
    <row r="99" spans="1:7" s="2" customFormat="1" ht="15.75" x14ac:dyDescent="0.25">
      <c r="A99" s="22" t="s">
        <v>91</v>
      </c>
      <c r="B99" s="15" t="s">
        <v>28</v>
      </c>
      <c r="C99" s="16">
        <f>[1]BS_PL_CFS!C116</f>
        <v>13502006</v>
      </c>
      <c r="D99" s="17">
        <f>[1]BS_PL_CFS!D116</f>
        <v>11027240</v>
      </c>
      <c r="E99" s="18"/>
      <c r="F99" s="7"/>
      <c r="G99" s="7"/>
    </row>
    <row r="100" spans="1:7" s="2" customFormat="1" ht="15.75" x14ac:dyDescent="0.25">
      <c r="A100" s="40" t="s">
        <v>92</v>
      </c>
      <c r="B100" s="41" t="s">
        <v>93</v>
      </c>
      <c r="C100" s="42">
        <f>C95-C96-C97-C98+C99</f>
        <v>87250651</v>
      </c>
      <c r="D100" s="20">
        <f>D95-D96-D97-D98+D99</f>
        <v>300012564</v>
      </c>
      <c r="E100" s="18"/>
      <c r="F100" s="7"/>
      <c r="G100" s="7"/>
    </row>
    <row r="101" spans="1:7" s="2" customFormat="1" ht="15.75" x14ac:dyDescent="0.25">
      <c r="A101" s="22" t="s">
        <v>94</v>
      </c>
      <c r="B101" s="15" t="s">
        <v>95</v>
      </c>
      <c r="C101" s="39">
        <f>[1]BS_PL_CFS!C121</f>
        <v>55121880</v>
      </c>
      <c r="D101" s="17">
        <f>[1]BS_PL_CFS!D121</f>
        <v>42279155</v>
      </c>
      <c r="E101" s="18"/>
      <c r="F101" s="7"/>
      <c r="G101" s="7"/>
    </row>
    <row r="102" spans="1:7" s="2" customFormat="1" ht="15.75" x14ac:dyDescent="0.25">
      <c r="A102" s="22" t="s">
        <v>96</v>
      </c>
      <c r="B102" s="15" t="s">
        <v>97</v>
      </c>
      <c r="C102" s="39">
        <f>-[1]BS_PL_CFS!C122</f>
        <v>143221633</v>
      </c>
      <c r="D102" s="17">
        <f>-[1]BS_PL_CFS!D122</f>
        <v>138031375</v>
      </c>
      <c r="E102" s="18"/>
      <c r="F102" s="7"/>
      <c r="G102" s="7"/>
    </row>
    <row r="103" spans="1:7" s="2" customFormat="1" ht="47.25" x14ac:dyDescent="0.25">
      <c r="A103" s="22" t="s">
        <v>98</v>
      </c>
      <c r="B103" s="15" t="s">
        <v>99</v>
      </c>
      <c r="C103" s="39">
        <f>[1]BS_PL_CFS!C127</f>
        <v>96558721</v>
      </c>
      <c r="D103" s="17">
        <f>[1]BS_PL_CFS!D127</f>
        <v>351591876</v>
      </c>
      <c r="E103" s="18"/>
      <c r="F103" s="7"/>
      <c r="G103" s="7"/>
    </row>
    <row r="104" spans="1:7" s="2" customFormat="1" ht="15.75" x14ac:dyDescent="0.25">
      <c r="A104" s="22" t="s">
        <v>100</v>
      </c>
      <c r="B104" s="15" t="s">
        <v>101</v>
      </c>
      <c r="C104" s="39">
        <f>[1]BS_PL_CFS!C120</f>
        <v>295231023</v>
      </c>
      <c r="D104" s="17">
        <f>[1]BS_PL_CFS!D120</f>
        <v>74735909</v>
      </c>
      <c r="E104" s="18"/>
      <c r="F104" s="7"/>
      <c r="G104" s="7"/>
    </row>
    <row r="105" spans="1:7" s="2" customFormat="1" ht="15.75" x14ac:dyDescent="0.25">
      <c r="A105" s="22" t="s">
        <v>102</v>
      </c>
      <c r="B105" s="15" t="s">
        <v>103</v>
      </c>
      <c r="C105" s="39">
        <f>-([1]BS_PL_CFS!C123+[1]BS_PL_CFS!C124+[1]BS_PL_CFS!C125)</f>
        <v>11025736</v>
      </c>
      <c r="D105" s="17">
        <f>-([1]BS_PL_CFS!D123+[1]BS_PL_CFS!D124+[1]BS_PL_CFS!D125)</f>
        <v>8678119</v>
      </c>
      <c r="E105" s="18"/>
      <c r="F105" s="7"/>
      <c r="G105" s="7"/>
    </row>
    <row r="106" spans="1:7" s="2" customFormat="1" ht="15.75" x14ac:dyDescent="0.25">
      <c r="A106" s="40" t="s">
        <v>104</v>
      </c>
      <c r="B106" s="15">
        <v>100</v>
      </c>
      <c r="C106" s="42">
        <f>C100+C101-C102+C103+C104-C105</f>
        <v>379914906</v>
      </c>
      <c r="D106" s="20">
        <f>D100+D101-D102+D103+D104-D105</f>
        <v>621910010</v>
      </c>
      <c r="E106" s="18"/>
      <c r="F106" s="7"/>
      <c r="G106" s="7"/>
    </row>
    <row r="107" spans="1:7" s="2" customFormat="1" ht="15.75" x14ac:dyDescent="0.25">
      <c r="A107" s="22" t="s">
        <v>105</v>
      </c>
      <c r="B107" s="15">
        <v>101</v>
      </c>
      <c r="C107" s="39">
        <f>-[1]BS_PL_CFS!C131</f>
        <v>153462141</v>
      </c>
      <c r="D107" s="17">
        <f>-[1]BS_PL_CFS!D131</f>
        <v>144130097</v>
      </c>
      <c r="E107" s="18"/>
      <c r="F107" s="7"/>
      <c r="G107" s="7"/>
    </row>
    <row r="108" spans="1:7" s="2" customFormat="1" ht="31.5" x14ac:dyDescent="0.25">
      <c r="A108" s="40" t="s">
        <v>106</v>
      </c>
      <c r="B108" s="15">
        <v>200</v>
      </c>
      <c r="C108" s="42">
        <f>C106-C107</f>
        <v>226452765</v>
      </c>
      <c r="D108" s="20">
        <f>D106-D107</f>
        <v>477779913</v>
      </c>
      <c r="E108" s="18"/>
      <c r="F108" s="7"/>
      <c r="G108" s="7"/>
    </row>
    <row r="109" spans="1:7" s="2" customFormat="1" ht="31.5" x14ac:dyDescent="0.25">
      <c r="A109" s="22" t="s">
        <v>107</v>
      </c>
      <c r="B109" s="15">
        <v>201</v>
      </c>
      <c r="C109" s="39">
        <f>[1]BS_PL_CFS!C136</f>
        <v>-16511913</v>
      </c>
      <c r="D109" s="17">
        <f>[1]BS_PL_CFS!D136</f>
        <v>-9468245</v>
      </c>
      <c r="E109" s="18"/>
      <c r="F109" s="7"/>
      <c r="G109" s="7"/>
    </row>
    <row r="110" spans="1:7" s="2" customFormat="1" ht="15.75" x14ac:dyDescent="0.25">
      <c r="A110" s="40" t="s">
        <v>108</v>
      </c>
      <c r="B110" s="15">
        <v>300</v>
      </c>
      <c r="C110" s="42">
        <f>C108+C109</f>
        <v>209940852</v>
      </c>
      <c r="D110" s="20">
        <f>D108+D109</f>
        <v>468311668</v>
      </c>
      <c r="E110" s="18"/>
      <c r="F110" s="7"/>
      <c r="G110" s="7"/>
    </row>
    <row r="111" spans="1:7" s="2" customFormat="1" ht="15.75" x14ac:dyDescent="0.25">
      <c r="A111" s="22" t="s">
        <v>109</v>
      </c>
      <c r="B111" s="15"/>
      <c r="C111" s="39">
        <f>[1]BS_PL_CFS!C140</f>
        <v>158383312</v>
      </c>
      <c r="D111" s="17">
        <f>[1]BS_PL_CFS!D140</f>
        <v>384249278</v>
      </c>
      <c r="E111" s="18"/>
      <c r="F111" s="7"/>
      <c r="G111" s="7"/>
    </row>
    <row r="112" spans="1:7" s="2" customFormat="1" ht="15.75" x14ac:dyDescent="0.25">
      <c r="A112" s="22" t="s">
        <v>110</v>
      </c>
      <c r="B112" s="15"/>
      <c r="C112" s="39">
        <f>[1]BS_PL_CFS!C141</f>
        <v>51557540</v>
      </c>
      <c r="D112" s="17">
        <f>[1]BS_PL_CFS!D141</f>
        <v>84062390</v>
      </c>
      <c r="E112" s="18"/>
      <c r="F112" s="7"/>
      <c r="G112" s="7"/>
    </row>
    <row r="113" spans="1:7" s="2" customFormat="1" ht="15.75" x14ac:dyDescent="0.25">
      <c r="A113" s="40" t="s">
        <v>111</v>
      </c>
      <c r="B113" s="15">
        <v>400</v>
      </c>
      <c r="C113" s="42">
        <f>SUM(C115:C125)</f>
        <v>624022491</v>
      </c>
      <c r="D113" s="20">
        <f>SUM(D115:D125)</f>
        <v>201886977</v>
      </c>
      <c r="E113" s="18"/>
      <c r="F113" s="7"/>
      <c r="G113" s="7"/>
    </row>
    <row r="114" spans="1:7" s="2" customFormat="1" ht="15.75" x14ac:dyDescent="0.25">
      <c r="A114" s="22" t="s">
        <v>112</v>
      </c>
      <c r="B114" s="15"/>
      <c r="C114" s="13"/>
      <c r="D114" s="13"/>
      <c r="E114" s="18"/>
      <c r="F114" s="7"/>
      <c r="G114" s="7"/>
    </row>
    <row r="115" spans="1:7" s="2" customFormat="1" ht="15.75" x14ac:dyDescent="0.25">
      <c r="A115" s="22" t="s">
        <v>113</v>
      </c>
      <c r="B115" s="15">
        <v>410</v>
      </c>
      <c r="C115" s="43"/>
      <c r="D115" s="43"/>
      <c r="E115" s="18"/>
      <c r="F115" s="7"/>
      <c r="G115" s="7"/>
    </row>
    <row r="116" spans="1:7" s="2" customFormat="1" ht="31.5" x14ac:dyDescent="0.25">
      <c r="A116" s="22" t="s">
        <v>114</v>
      </c>
      <c r="B116" s="15">
        <v>411</v>
      </c>
      <c r="C116" s="43"/>
      <c r="D116" s="43"/>
      <c r="E116" s="18"/>
      <c r="F116" s="7"/>
      <c r="G116" s="7"/>
    </row>
    <row r="117" spans="1:7" s="2" customFormat="1" ht="47.25" x14ac:dyDescent="0.25">
      <c r="A117" s="22" t="s">
        <v>115</v>
      </c>
      <c r="B117" s="15">
        <v>412</v>
      </c>
      <c r="C117" s="16">
        <f>F228</f>
        <v>380437952</v>
      </c>
      <c r="D117" s="16">
        <f>[1]BS_PL_CFS!D146-D121</f>
        <v>109333955</v>
      </c>
      <c r="E117" s="18"/>
      <c r="F117" s="7"/>
      <c r="G117" s="7"/>
    </row>
    <row r="118" spans="1:7" s="2" customFormat="1" ht="15.75" x14ac:dyDescent="0.25">
      <c r="A118" s="22" t="s">
        <v>116</v>
      </c>
      <c r="B118" s="15">
        <v>413</v>
      </c>
      <c r="C118" s="43">
        <f>[1]BS_PL_CFS!C150+2</f>
        <v>587770</v>
      </c>
      <c r="D118" s="17">
        <f>[1]BS_PL_CFS!D150</f>
        <v>-1126031</v>
      </c>
      <c r="E118" s="18"/>
      <c r="F118" s="7"/>
      <c r="G118" s="7"/>
    </row>
    <row r="119" spans="1:7" s="2" customFormat="1" ht="31.5" x14ac:dyDescent="0.25">
      <c r="A119" s="22" t="s">
        <v>117</v>
      </c>
      <c r="B119" s="15">
        <v>414</v>
      </c>
      <c r="C119" s="43"/>
      <c r="D119" s="43"/>
      <c r="E119" s="18"/>
      <c r="F119" s="7"/>
      <c r="G119" s="7"/>
    </row>
    <row r="120" spans="1:7" s="2" customFormat="1" ht="15.75" x14ac:dyDescent="0.25">
      <c r="A120" s="22" t="s">
        <v>118</v>
      </c>
      <c r="B120" s="15">
        <v>415</v>
      </c>
      <c r="C120" s="43"/>
      <c r="D120" s="43"/>
      <c r="E120" s="18"/>
      <c r="F120" s="7"/>
      <c r="G120" s="7"/>
    </row>
    <row r="121" spans="1:7" s="2" customFormat="1" ht="15.75" x14ac:dyDescent="0.25">
      <c r="A121" s="22" t="s">
        <v>119</v>
      </c>
      <c r="B121" s="15">
        <v>416</v>
      </c>
      <c r="C121" s="16">
        <f>[1]BS_PL_CFS!C146-C117-2</f>
        <v>242996769</v>
      </c>
      <c r="D121" s="16">
        <v>93486332</v>
      </c>
      <c r="E121" s="18"/>
      <c r="F121" s="7"/>
      <c r="G121" s="7"/>
    </row>
    <row r="122" spans="1:7" s="2" customFormat="1" ht="15.75" x14ac:dyDescent="0.25">
      <c r="A122" s="22" t="s">
        <v>120</v>
      </c>
      <c r="B122" s="15">
        <v>417</v>
      </c>
      <c r="C122" s="43"/>
      <c r="D122" s="43"/>
      <c r="E122" s="18"/>
      <c r="F122" s="7"/>
      <c r="G122" s="7"/>
    </row>
    <row r="123" spans="1:7" s="2" customFormat="1" ht="15.75" x14ac:dyDescent="0.25">
      <c r="A123" s="22" t="s">
        <v>121</v>
      </c>
      <c r="B123" s="15">
        <v>418</v>
      </c>
      <c r="C123" s="43"/>
      <c r="D123" s="43"/>
      <c r="E123" s="18"/>
      <c r="F123" s="7"/>
      <c r="G123" s="7"/>
    </row>
    <row r="124" spans="1:7" s="2" customFormat="1" ht="15.75" x14ac:dyDescent="0.25">
      <c r="A124" s="22" t="s">
        <v>122</v>
      </c>
      <c r="B124" s="15">
        <v>419</v>
      </c>
      <c r="C124" s="43"/>
      <c r="D124" s="43"/>
      <c r="E124" s="18"/>
      <c r="F124" s="7"/>
      <c r="G124" s="7"/>
    </row>
    <row r="125" spans="1:7" s="2" customFormat="1" ht="15.75" x14ac:dyDescent="0.25">
      <c r="A125" s="22" t="s">
        <v>123</v>
      </c>
      <c r="B125" s="15">
        <v>420</v>
      </c>
      <c r="C125" s="43"/>
      <c r="D125" s="43">
        <f>[1]BS_PL_CFS!D151</f>
        <v>192721</v>
      </c>
      <c r="E125" s="18"/>
      <c r="F125" s="7"/>
      <c r="G125" s="7"/>
    </row>
    <row r="126" spans="1:7" s="2" customFormat="1" ht="15.75" x14ac:dyDescent="0.25">
      <c r="A126" s="40" t="s">
        <v>124</v>
      </c>
      <c r="B126" s="15">
        <v>500</v>
      </c>
      <c r="C126" s="20">
        <f>C110+C113</f>
        <v>833963343</v>
      </c>
      <c r="D126" s="20">
        <f>D110+D113</f>
        <v>670198645</v>
      </c>
      <c r="E126" s="18"/>
      <c r="F126" s="7"/>
      <c r="G126" s="7"/>
    </row>
    <row r="127" spans="1:7" s="2" customFormat="1" ht="15.75" x14ac:dyDescent="0.25">
      <c r="A127" s="22" t="s">
        <v>125</v>
      </c>
      <c r="B127" s="15"/>
      <c r="C127" s="43"/>
      <c r="D127" s="43"/>
      <c r="E127" s="18"/>
      <c r="F127" s="7"/>
      <c r="G127" s="7"/>
    </row>
    <row r="128" spans="1:7" s="2" customFormat="1" ht="15.75" x14ac:dyDescent="0.25">
      <c r="A128" s="22" t="s">
        <v>109</v>
      </c>
      <c r="B128" s="15"/>
      <c r="C128" s="17">
        <f>[1]BS_PL_CFS!C157</f>
        <v>712953901</v>
      </c>
      <c r="D128" s="17">
        <f>[1]BS_PL_CFS!D157</f>
        <v>566353635</v>
      </c>
      <c r="E128" s="18"/>
      <c r="F128" s="7"/>
      <c r="G128" s="7"/>
    </row>
    <row r="129" spans="1:7" s="2" customFormat="1" ht="15.75" x14ac:dyDescent="0.25">
      <c r="A129" s="22" t="s">
        <v>126</v>
      </c>
      <c r="B129" s="15"/>
      <c r="C129" s="17">
        <f>[1]BS_PL_CFS!C158</f>
        <v>121009442</v>
      </c>
      <c r="D129" s="17">
        <f>[1]BS_PL_CFS!D158</f>
        <v>103845010</v>
      </c>
      <c r="E129" s="18"/>
      <c r="F129" s="7"/>
      <c r="G129" s="7"/>
    </row>
    <row r="130" spans="1:7" s="2" customFormat="1" ht="15.75" x14ac:dyDescent="0.25">
      <c r="A130" s="40" t="s">
        <v>127</v>
      </c>
      <c r="B130" s="15">
        <v>600</v>
      </c>
      <c r="C130" s="35">
        <f>C133+C134</f>
        <v>0.37526656132021502</v>
      </c>
      <c r="D130" s="35">
        <f>D133+D134</f>
        <v>0.89076716041450377</v>
      </c>
      <c r="E130" s="18"/>
      <c r="F130" s="7"/>
      <c r="G130" s="7"/>
    </row>
    <row r="131" spans="1:7" s="2" customFormat="1" ht="15.75" x14ac:dyDescent="0.25">
      <c r="A131" s="22" t="s">
        <v>112</v>
      </c>
      <c r="B131" s="15"/>
      <c r="C131" s="44"/>
      <c r="D131" s="43"/>
      <c r="E131" s="18"/>
      <c r="F131" s="7"/>
      <c r="G131" s="7"/>
    </row>
    <row r="132" spans="1:7" s="2" customFormat="1" ht="15.75" x14ac:dyDescent="0.25">
      <c r="A132" s="22" t="s">
        <v>128</v>
      </c>
      <c r="B132" s="15"/>
      <c r="C132" s="35"/>
      <c r="D132" s="45"/>
      <c r="E132" s="18"/>
      <c r="F132" s="7"/>
      <c r="G132" s="7"/>
    </row>
    <row r="133" spans="1:7" s="2" customFormat="1" ht="15.75" x14ac:dyDescent="0.25">
      <c r="A133" s="22" t="s">
        <v>129</v>
      </c>
      <c r="B133" s="15"/>
      <c r="C133" s="46">
        <f>[1]BS_PL_CFS!C163</f>
        <v>0.40478139253719303</v>
      </c>
      <c r="D133" s="46">
        <f>[1]BS_PL_CFS!D163</f>
        <v>0.90877653811969228</v>
      </c>
      <c r="E133" s="18"/>
      <c r="F133" s="7"/>
      <c r="G133" s="7"/>
    </row>
    <row r="134" spans="1:7" s="2" customFormat="1" ht="15.75" x14ac:dyDescent="0.25">
      <c r="A134" s="22" t="s">
        <v>130</v>
      </c>
      <c r="B134" s="15"/>
      <c r="C134" s="46">
        <f>[1]BS_PL_CFS!C164</f>
        <v>-2.9514831216977989E-2</v>
      </c>
      <c r="D134" s="46">
        <f>[1]BS_PL_CFS!D164</f>
        <v>-1.800937770518847E-2</v>
      </c>
      <c r="E134" s="18"/>
      <c r="F134" s="7"/>
      <c r="G134" s="7"/>
    </row>
    <row r="135" spans="1:7" s="2" customFormat="1" ht="15.75" x14ac:dyDescent="0.25">
      <c r="A135" s="22" t="s">
        <v>131</v>
      </c>
      <c r="B135" s="15"/>
      <c r="C135" s="43"/>
      <c r="D135" s="43"/>
      <c r="F135" s="7"/>
      <c r="G135" s="7"/>
    </row>
    <row r="136" spans="1:7" s="2" customFormat="1" ht="15.75" x14ac:dyDescent="0.25">
      <c r="A136" s="22" t="s">
        <v>129</v>
      </c>
      <c r="B136" s="15"/>
      <c r="C136" s="43"/>
      <c r="D136" s="43"/>
      <c r="F136" s="7"/>
      <c r="G136" s="7"/>
    </row>
    <row r="137" spans="1:7" s="2" customFormat="1" ht="15.75" x14ac:dyDescent="0.25">
      <c r="A137" s="22" t="s">
        <v>130</v>
      </c>
      <c r="B137" s="15"/>
      <c r="C137" s="43"/>
      <c r="D137" s="43"/>
      <c r="F137" s="7"/>
      <c r="G137" s="7"/>
    </row>
    <row r="138" spans="1:7" s="2" customFormat="1" x14ac:dyDescent="0.25">
      <c r="F138" s="18"/>
      <c r="G138" s="7"/>
    </row>
    <row r="139" spans="1:7" s="2" customFormat="1" x14ac:dyDescent="0.25">
      <c r="F139" s="18"/>
      <c r="G139" s="7"/>
    </row>
    <row r="140" spans="1:7" s="2" customFormat="1" ht="18.75" x14ac:dyDescent="0.25">
      <c r="A140" s="36" t="s">
        <v>80</v>
      </c>
      <c r="B140" s="47"/>
      <c r="C140" s="25"/>
      <c r="D140" s="25"/>
      <c r="G140" s="7"/>
    </row>
    <row r="141" spans="1:7" s="2" customFormat="1" ht="15.75" x14ac:dyDescent="0.25">
      <c r="A141" s="36"/>
      <c r="B141" s="47"/>
      <c r="C141" s="25"/>
      <c r="D141" s="25"/>
      <c r="G141" s="7"/>
    </row>
    <row r="142" spans="1:7" s="2" customFormat="1" ht="15.75" x14ac:dyDescent="0.25">
      <c r="A142" s="36"/>
      <c r="B142" s="47"/>
      <c r="C142" s="25"/>
      <c r="D142" s="25"/>
      <c r="G142" s="7"/>
    </row>
    <row r="143" spans="1:7" s="2" customFormat="1" ht="18.75" x14ac:dyDescent="0.25">
      <c r="A143" s="48" t="s">
        <v>132</v>
      </c>
      <c r="B143" s="48"/>
      <c r="C143" s="48"/>
      <c r="D143" s="48"/>
      <c r="G143" s="7"/>
    </row>
    <row r="144" spans="1:7" s="2" customFormat="1" ht="18.75" x14ac:dyDescent="0.3">
      <c r="A144" s="49" t="s">
        <v>175</v>
      </c>
      <c r="B144" s="49"/>
      <c r="C144" s="49"/>
      <c r="D144" s="49"/>
      <c r="G144" s="7"/>
    </row>
    <row r="145" spans="1:10" ht="18.75" x14ac:dyDescent="0.3">
      <c r="A145" s="49" t="s">
        <v>218</v>
      </c>
      <c r="B145" s="49"/>
      <c r="C145" s="49"/>
      <c r="D145" s="49"/>
      <c r="F145" s="2"/>
      <c r="G145" s="7"/>
      <c r="J145" s="2"/>
    </row>
    <row r="146" spans="1:10" ht="15.75" x14ac:dyDescent="0.25">
      <c r="A146" s="50"/>
      <c r="B146" s="51"/>
      <c r="C146" s="50"/>
      <c r="D146" s="50"/>
      <c r="F146" s="2"/>
      <c r="G146" s="7"/>
      <c r="J146" s="2"/>
    </row>
    <row r="147" spans="1:10" ht="15.75" x14ac:dyDescent="0.25">
      <c r="A147" s="24"/>
      <c r="B147" s="47"/>
      <c r="C147" s="25"/>
      <c r="D147" s="52" t="s">
        <v>8</v>
      </c>
      <c r="F147" s="2"/>
      <c r="G147" s="7"/>
      <c r="J147" s="2"/>
    </row>
    <row r="148" spans="1:10" ht="47.25" x14ac:dyDescent="0.25">
      <c r="A148" s="9" t="s">
        <v>82</v>
      </c>
      <c r="B148" s="41" t="s">
        <v>133</v>
      </c>
      <c r="C148" s="10" t="s">
        <v>83</v>
      </c>
      <c r="D148" s="10" t="s">
        <v>134</v>
      </c>
      <c r="F148" s="2"/>
      <c r="G148" s="7"/>
      <c r="J148" s="2"/>
    </row>
    <row r="149" spans="1:10" ht="15.75" x14ac:dyDescent="0.25">
      <c r="A149" s="14" t="s">
        <v>176</v>
      </c>
      <c r="B149" s="15"/>
      <c r="C149" s="43"/>
      <c r="D149" s="43"/>
      <c r="F149" s="2"/>
      <c r="G149" s="7"/>
      <c r="J149" s="2"/>
    </row>
    <row r="150" spans="1:10" ht="15.75" x14ac:dyDescent="0.25">
      <c r="A150" s="11" t="s">
        <v>177</v>
      </c>
      <c r="B150" s="41" t="s">
        <v>16</v>
      </c>
      <c r="C150" s="26">
        <f>[1]BS_PL_CFS!C182</f>
        <v>363402993</v>
      </c>
      <c r="D150" s="26">
        <f>[1]BS_PL_CFS!D182</f>
        <v>612441765</v>
      </c>
      <c r="E150" s="18"/>
      <c r="F150" s="53"/>
      <c r="G150" s="7"/>
      <c r="J150" s="2"/>
    </row>
    <row r="151" spans="1:10" ht="31.5" x14ac:dyDescent="0.25">
      <c r="A151" s="14" t="s">
        <v>178</v>
      </c>
      <c r="B151" s="15" t="s">
        <v>18</v>
      </c>
      <c r="C151" s="54">
        <f>[1]BS_PL_CFS!C184+[1]BS_PL_CFS!C191</f>
        <v>133673030</v>
      </c>
      <c r="D151" s="54">
        <f>[1]BS_PL_CFS!D184+[1]BS_PL_CFS!D191+[1]BS_PL_CFS!D193</f>
        <v>187378458</v>
      </c>
      <c r="E151" s="18"/>
      <c r="F151" s="53"/>
      <c r="G151" s="7"/>
      <c r="J151" s="2"/>
    </row>
    <row r="152" spans="1:10" ht="15.75" x14ac:dyDescent="0.25">
      <c r="A152" s="14" t="s">
        <v>179</v>
      </c>
      <c r="B152" s="15" t="s">
        <v>20</v>
      </c>
      <c r="C152" s="54"/>
      <c r="D152" s="54">
        <f>[1]BS_PL_CFS!D192</f>
        <v>1622222</v>
      </c>
      <c r="E152" s="18"/>
      <c r="F152" s="53"/>
      <c r="G152" s="7"/>
      <c r="J152" s="2"/>
    </row>
    <row r="153" spans="1:10" ht="15.75" x14ac:dyDescent="0.25">
      <c r="A153" s="14" t="s">
        <v>180</v>
      </c>
      <c r="B153" s="15" t="s">
        <v>22</v>
      </c>
      <c r="C153" s="54">
        <f>[1]BS_PL_CFS!C198</f>
        <v>1095132</v>
      </c>
      <c r="D153" s="54">
        <f>[1]BS_PL_CFS!D198</f>
        <v>3398372</v>
      </c>
      <c r="E153" s="18"/>
      <c r="F153" s="53"/>
      <c r="G153" s="7"/>
      <c r="J153" s="2"/>
    </row>
    <row r="154" spans="1:10" ht="47.25" x14ac:dyDescent="0.25">
      <c r="A154" s="22" t="s">
        <v>181</v>
      </c>
      <c r="B154" s="15" t="s">
        <v>24</v>
      </c>
      <c r="C154" s="54"/>
      <c r="D154" s="54"/>
      <c r="E154" s="18"/>
      <c r="F154" s="53"/>
      <c r="G154" s="7"/>
      <c r="J154" s="2"/>
    </row>
    <row r="155" spans="1:10" ht="15.75" x14ac:dyDescent="0.25">
      <c r="A155" s="14" t="s">
        <v>182</v>
      </c>
      <c r="B155" s="15" t="s">
        <v>26</v>
      </c>
      <c r="C155" s="54">
        <f>[1]BS_PL_CFS!C190</f>
        <v>3767764</v>
      </c>
      <c r="D155" s="54">
        <f>[1]BS_PL_CFS!D190</f>
        <v>5068517</v>
      </c>
      <c r="E155" s="18"/>
      <c r="F155" s="53"/>
      <c r="G155" s="7"/>
      <c r="J155" s="2"/>
    </row>
    <row r="156" spans="1:10" ht="15.75" x14ac:dyDescent="0.25">
      <c r="A156" s="14" t="s">
        <v>183</v>
      </c>
      <c r="B156" s="15" t="s">
        <v>28</v>
      </c>
      <c r="C156" s="54"/>
      <c r="D156" s="54"/>
      <c r="E156" s="18"/>
      <c r="F156" s="53"/>
      <c r="G156" s="7"/>
      <c r="J156" s="2"/>
    </row>
    <row r="157" spans="1:10" ht="15.75" x14ac:dyDescent="0.25">
      <c r="A157" s="14" t="s">
        <v>184</v>
      </c>
      <c r="B157" s="15" t="s">
        <v>30</v>
      </c>
      <c r="C157" s="54"/>
      <c r="D157" s="54"/>
      <c r="E157" s="18"/>
      <c r="F157" s="53"/>
      <c r="G157" s="7"/>
      <c r="J157" s="2"/>
    </row>
    <row r="158" spans="1:10" ht="47.25" x14ac:dyDescent="0.25">
      <c r="A158" s="14" t="s">
        <v>185</v>
      </c>
      <c r="B158" s="15" t="s">
        <v>32</v>
      </c>
      <c r="C158" s="54"/>
      <c r="D158" s="54"/>
      <c r="E158" s="18"/>
      <c r="F158" s="53"/>
      <c r="G158" s="7"/>
      <c r="J158" s="2"/>
    </row>
    <row r="159" spans="1:10" ht="15.75" x14ac:dyDescent="0.25">
      <c r="A159" s="22" t="s">
        <v>186</v>
      </c>
      <c r="B159" s="15" t="s">
        <v>34</v>
      </c>
      <c r="C159" s="54">
        <f>[1]BS_PL_CFS!C186+[1]BS_PL_CFS!C187</f>
        <v>88099753</v>
      </c>
      <c r="D159" s="54">
        <f>[1]BS_PL_CFS!D186+[1]BS_PL_CFS!D187</f>
        <v>99852312</v>
      </c>
      <c r="E159" s="18"/>
      <c r="F159" s="53"/>
      <c r="G159" s="7"/>
      <c r="J159" s="2"/>
    </row>
    <row r="160" spans="1:10" ht="15.75" x14ac:dyDescent="0.25">
      <c r="A160" s="22" t="s">
        <v>57</v>
      </c>
      <c r="B160" s="15" t="s">
        <v>93</v>
      </c>
      <c r="C160" s="54"/>
      <c r="D160" s="54"/>
      <c r="E160" s="18"/>
      <c r="F160" s="53"/>
      <c r="G160" s="7"/>
      <c r="J160" s="2"/>
    </row>
    <row r="161" spans="1:10" ht="15.75" x14ac:dyDescent="0.25">
      <c r="A161" s="22" t="s">
        <v>187</v>
      </c>
      <c r="B161" s="15" t="s">
        <v>95</v>
      </c>
      <c r="C161" s="54"/>
      <c r="D161" s="54"/>
      <c r="E161" s="18"/>
      <c r="F161" s="53"/>
      <c r="G161" s="7"/>
      <c r="J161" s="2"/>
    </row>
    <row r="162" spans="1:10" ht="15.75" x14ac:dyDescent="0.25">
      <c r="A162" s="22" t="s">
        <v>188</v>
      </c>
      <c r="B162" s="15" t="s">
        <v>97</v>
      </c>
      <c r="C162" s="54"/>
      <c r="D162" s="54"/>
      <c r="E162" s="18"/>
      <c r="F162" s="53"/>
      <c r="G162" s="7"/>
      <c r="J162" s="2"/>
    </row>
    <row r="163" spans="1:10" ht="15.75" x14ac:dyDescent="0.25">
      <c r="A163" s="14" t="s">
        <v>189</v>
      </c>
      <c r="B163" s="15" t="s">
        <v>99</v>
      </c>
      <c r="C163" s="54">
        <f>[1]BS_PL_CFS!C201</f>
        <v>-166379620</v>
      </c>
      <c r="D163" s="54">
        <f>[1]BS_PL_CFS!D201</f>
        <v>-25875460</v>
      </c>
      <c r="E163" s="18"/>
      <c r="F163" s="53"/>
      <c r="G163" s="7"/>
      <c r="J163" s="2"/>
    </row>
    <row r="164" spans="1:10" ht="47.25" x14ac:dyDescent="0.25">
      <c r="A164" s="14" t="s">
        <v>190</v>
      </c>
      <c r="B164" s="15" t="s">
        <v>101</v>
      </c>
      <c r="C164" s="54">
        <f>[1]BS_PL_CFS!C185</f>
        <v>-96558721</v>
      </c>
      <c r="D164" s="54">
        <f>[1]BS_PL_CFS!D185</f>
        <v>-351643271</v>
      </c>
      <c r="E164" s="18"/>
      <c r="F164" s="53"/>
      <c r="G164" s="7"/>
      <c r="J164" s="2"/>
    </row>
    <row r="165" spans="1:10" ht="31.5" x14ac:dyDescent="0.25">
      <c r="A165" s="14" t="s">
        <v>191</v>
      </c>
      <c r="B165" s="15" t="s">
        <v>103</v>
      </c>
      <c r="C165" s="54">
        <f>[1]BS_PL_CFS!C197+[1]BS_PL_CFS!C199+[1]BS_PL_CFS!C188+[1]BS_PL_CFS!C189+[1]BS_PL_CFS!C195+[1]BS_PL_CFS!C194</f>
        <v>78359730</v>
      </c>
      <c r="D165" s="54">
        <f>[1]BS_PL_CFS!D197+[1]BS_PL_CFS!D199+[1]BS_PL_CFS!D200+[1]BS_PL_CFS!D188+[1]BS_PL_CFS!D189+[1]BS_PL_CFS!D194</f>
        <v>10407185</v>
      </c>
      <c r="E165" s="18"/>
      <c r="F165" s="53"/>
      <c r="G165" s="7"/>
      <c r="J165" s="2"/>
    </row>
    <row r="166" spans="1:10" ht="31.5" x14ac:dyDescent="0.25">
      <c r="A166" s="11" t="s">
        <v>192</v>
      </c>
      <c r="B166" s="41" t="s">
        <v>135</v>
      </c>
      <c r="C166" s="55">
        <f>SUM(C151:C165)</f>
        <v>42057068</v>
      </c>
      <c r="D166" s="55">
        <f>SUM(D151:D165)</f>
        <v>-69791665</v>
      </c>
      <c r="E166" s="18"/>
      <c r="F166" s="53"/>
      <c r="G166" s="7"/>
      <c r="J166" s="2"/>
    </row>
    <row r="167" spans="1:10" ht="15.75" x14ac:dyDescent="0.25">
      <c r="A167" s="14" t="s">
        <v>193</v>
      </c>
      <c r="B167" s="15" t="s">
        <v>194</v>
      </c>
      <c r="C167" s="54">
        <f>[1]BS_PL_CFS!C204</f>
        <v>28628714</v>
      </c>
      <c r="D167" s="54">
        <f>[1]BS_PL_CFS!D204</f>
        <v>17069202</v>
      </c>
      <c r="E167" s="18"/>
      <c r="F167" s="53"/>
      <c r="G167" s="7"/>
      <c r="J167" s="2"/>
    </row>
    <row r="168" spans="1:10" ht="15.75" x14ac:dyDescent="0.25">
      <c r="A168" s="14" t="s">
        <v>195</v>
      </c>
      <c r="B168" s="15" t="s">
        <v>196</v>
      </c>
      <c r="C168" s="54"/>
      <c r="D168" s="54"/>
      <c r="E168" s="18"/>
      <c r="F168" s="53"/>
      <c r="G168" s="7"/>
      <c r="J168" s="2"/>
    </row>
    <row r="169" spans="1:10" ht="15.75" x14ac:dyDescent="0.25">
      <c r="A169" s="14" t="s">
        <v>197</v>
      </c>
      <c r="B169" s="15" t="s">
        <v>198</v>
      </c>
      <c r="C169" s="44">
        <f>[1]BS_PL_CFS!C206+[1]BS_PL_CFS!C207</f>
        <v>-11106727</v>
      </c>
      <c r="D169" s="54">
        <f>[1]BS_PL_CFS!D206+[1]BS_PL_CFS!D207</f>
        <v>33458458</v>
      </c>
      <c r="E169" s="18"/>
      <c r="F169" s="53"/>
      <c r="G169" s="7"/>
      <c r="J169" s="2"/>
    </row>
    <row r="170" spans="1:10" ht="15.75" x14ac:dyDescent="0.25">
      <c r="A170" s="14" t="s">
        <v>199</v>
      </c>
      <c r="B170" s="15" t="s">
        <v>200</v>
      </c>
      <c r="C170" s="54">
        <f>[1]BS_PL_CFS!C209+[1]BS_PL_CFS!C214</f>
        <v>17524043</v>
      </c>
      <c r="D170" s="54">
        <f>[1]BS_PL_CFS!D209+[1]BS_PL_CFS!D214</f>
        <v>13303739.68526</v>
      </c>
      <c r="E170" s="18"/>
      <c r="F170" s="53"/>
      <c r="G170" s="7"/>
      <c r="J170" s="2"/>
    </row>
    <row r="171" spans="1:10" ht="31.5" x14ac:dyDescent="0.25">
      <c r="A171" s="14" t="s">
        <v>201</v>
      </c>
      <c r="B171" s="15" t="s">
        <v>202</v>
      </c>
      <c r="C171" s="54">
        <f>[1]BS_PL_CFS!C205+[1]BS_PL_CFS!C208</f>
        <v>-5639690</v>
      </c>
      <c r="D171" s="44">
        <f>[1]BS_PL_CFS!D205+[1]BS_PL_CFS!D208</f>
        <v>-11577842</v>
      </c>
      <c r="E171" s="18"/>
      <c r="F171" s="53"/>
      <c r="G171" s="7"/>
      <c r="J171" s="2"/>
    </row>
    <row r="172" spans="1:10" ht="15.75" x14ac:dyDescent="0.25">
      <c r="A172" s="14" t="s">
        <v>203</v>
      </c>
      <c r="B172" s="15" t="s">
        <v>204</v>
      </c>
      <c r="C172" s="44">
        <f>[1]BS_PL_CFS!C211+[1]BS_PL_CFS!C210</f>
        <v>-52791091</v>
      </c>
      <c r="D172" s="44">
        <f>[1]BS_PL_CFS!D211</f>
        <v>-25196448</v>
      </c>
      <c r="E172" s="18"/>
      <c r="F172" s="53"/>
      <c r="G172" s="7"/>
      <c r="J172" s="2"/>
    </row>
    <row r="173" spans="1:10" ht="31.5" x14ac:dyDescent="0.25">
      <c r="A173" s="11" t="s">
        <v>205</v>
      </c>
      <c r="B173" s="41" t="s">
        <v>136</v>
      </c>
      <c r="C173" s="55">
        <f>SUM(C167:C172)</f>
        <v>-23384751</v>
      </c>
      <c r="D173" s="26">
        <f>SUM(D167:D172)</f>
        <v>27057109.685259998</v>
      </c>
      <c r="E173" s="18"/>
      <c r="F173" s="53"/>
      <c r="G173" s="7"/>
      <c r="J173" s="2"/>
    </row>
    <row r="174" spans="1:10" ht="15.75" x14ac:dyDescent="0.25">
      <c r="A174" s="14" t="s">
        <v>206</v>
      </c>
      <c r="B174" s="15" t="s">
        <v>137</v>
      </c>
      <c r="C174" s="54">
        <f>[1]BS_PL_CFS!C216+[1]BS_PL_CFS!C217</f>
        <v>-24080021</v>
      </c>
      <c r="D174" s="44">
        <f>[1]BS_PL_CFS!D216+[1]BS_PL_CFS!D217</f>
        <v>-70115688</v>
      </c>
      <c r="E174" s="18"/>
      <c r="F174" s="53"/>
      <c r="G174" s="7"/>
      <c r="J174" s="2"/>
    </row>
    <row r="175" spans="1:10" ht="15.75" x14ac:dyDescent="0.25">
      <c r="A175" s="14" t="s">
        <v>207</v>
      </c>
      <c r="B175" s="15" t="s">
        <v>138</v>
      </c>
      <c r="C175" s="54">
        <f>[1]BS_PL_CFS!C215</f>
        <v>-85831390</v>
      </c>
      <c r="D175" s="44">
        <f>[1]BS_PL_CFS!D215</f>
        <v>-149431402</v>
      </c>
      <c r="E175" s="18"/>
      <c r="F175" s="53"/>
      <c r="G175" s="7"/>
      <c r="J175" s="2"/>
    </row>
    <row r="176" spans="1:10" ht="47.25" x14ac:dyDescent="0.25">
      <c r="A176" s="11" t="s">
        <v>208</v>
      </c>
      <c r="B176" s="41">
        <v>100</v>
      </c>
      <c r="C176" s="55">
        <f>C150+C166+C173+C174+C175</f>
        <v>272163899</v>
      </c>
      <c r="D176" s="26">
        <f>D150+D166+D173+D174+D175</f>
        <v>350160119.68526006</v>
      </c>
      <c r="E176" s="18"/>
      <c r="F176" s="53"/>
      <c r="G176" s="7"/>
      <c r="J176" s="2"/>
    </row>
    <row r="177" spans="1:10" ht="31.5" x14ac:dyDescent="0.25">
      <c r="A177" s="11" t="s">
        <v>209</v>
      </c>
      <c r="B177" s="41">
        <v>200</v>
      </c>
      <c r="C177" s="10">
        <f>[1]BS_PL_CFS!C233+[1]BS_PL_CFS!C245</f>
        <v>-335048699</v>
      </c>
      <c r="D177" s="26">
        <f>[1]BS_PL_CFS!D233</f>
        <v>62882729</v>
      </c>
      <c r="E177" s="18"/>
      <c r="F177" s="53"/>
      <c r="G177" s="7"/>
      <c r="J177" s="2"/>
    </row>
    <row r="178" spans="1:10" ht="15.75" x14ac:dyDescent="0.25">
      <c r="A178" s="11" t="s">
        <v>210</v>
      </c>
      <c r="B178" s="41">
        <v>300</v>
      </c>
      <c r="C178" s="10">
        <f>[1]BS_PL_CFS!C242</f>
        <v>-417159285</v>
      </c>
      <c r="D178" s="26">
        <f>[1]BS_PL_CFS!D242</f>
        <v>-197658408</v>
      </c>
      <c r="E178" s="18"/>
      <c r="F178" s="53"/>
      <c r="G178" s="7"/>
      <c r="J178" s="2"/>
    </row>
    <row r="179" spans="1:10" ht="15.75" x14ac:dyDescent="0.25">
      <c r="A179" s="11" t="s">
        <v>211</v>
      </c>
      <c r="B179" s="41">
        <v>400</v>
      </c>
      <c r="C179" s="10">
        <f>[1]BS_PL_CFS!C243</f>
        <v>93755711</v>
      </c>
      <c r="D179" s="10">
        <f>[1]BS_PL_CFS!D243</f>
        <v>11051026</v>
      </c>
      <c r="E179" s="18"/>
      <c r="F179" s="53"/>
      <c r="G179" s="7"/>
      <c r="J179" s="2"/>
    </row>
    <row r="180" spans="1:10" ht="31.5" x14ac:dyDescent="0.25">
      <c r="A180" s="11" t="s">
        <v>212</v>
      </c>
      <c r="B180" s="41">
        <v>500</v>
      </c>
      <c r="C180" s="10">
        <f>C176+C177+C178+C179</f>
        <v>-386288374</v>
      </c>
      <c r="D180" s="10">
        <f>D176+D177+D178+D179</f>
        <v>226435466.68526006</v>
      </c>
      <c r="E180" s="18"/>
      <c r="F180" s="53"/>
      <c r="G180" s="7"/>
      <c r="J180" s="2"/>
    </row>
    <row r="181" spans="1:10" ht="31.5" x14ac:dyDescent="0.25">
      <c r="A181" s="11" t="s">
        <v>213</v>
      </c>
      <c r="B181" s="41">
        <v>600</v>
      </c>
      <c r="C181" s="10">
        <f>D16</f>
        <v>823031494</v>
      </c>
      <c r="D181" s="10">
        <f>[2]BS_PL_CFS!D234</f>
        <v>407326766</v>
      </c>
      <c r="E181" s="18"/>
      <c r="F181" s="53"/>
      <c r="G181" s="7"/>
      <c r="J181" s="2"/>
    </row>
    <row r="182" spans="1:10" ht="31.5" x14ac:dyDescent="0.25">
      <c r="A182" s="11" t="s">
        <v>214</v>
      </c>
      <c r="B182" s="41">
        <v>700</v>
      </c>
      <c r="C182" s="10">
        <f>C180+C181</f>
        <v>436743120</v>
      </c>
      <c r="D182" s="10">
        <f>D180+D181</f>
        <v>633762232.68526006</v>
      </c>
      <c r="E182" s="18"/>
      <c r="F182" s="53"/>
      <c r="J182" s="2"/>
    </row>
    <row r="183" spans="1:10" x14ac:dyDescent="0.25">
      <c r="C183" s="56">
        <f>C182-C16</f>
        <v>0</v>
      </c>
      <c r="D183" s="73">
        <f>D182-[1]BS_PL_CFS!D247</f>
        <v>-0.31473994255065918</v>
      </c>
      <c r="J183" s="2"/>
    </row>
    <row r="184" spans="1:10" x14ac:dyDescent="0.25">
      <c r="J184" s="2"/>
    </row>
    <row r="185" spans="1:10" ht="15.75" x14ac:dyDescent="0.25">
      <c r="A185" s="58" t="s">
        <v>139</v>
      </c>
      <c r="B185" s="59" t="s">
        <v>10</v>
      </c>
      <c r="C185" s="60" t="s">
        <v>140</v>
      </c>
      <c r="D185" s="60"/>
      <c r="E185" s="60"/>
      <c r="F185" s="60"/>
      <c r="G185" s="60"/>
      <c r="H185" s="58" t="s">
        <v>141</v>
      </c>
      <c r="I185" s="58" t="s">
        <v>142</v>
      </c>
      <c r="J185" s="2"/>
    </row>
    <row r="186" spans="1:10" ht="63" x14ac:dyDescent="0.25">
      <c r="A186" s="58"/>
      <c r="B186" s="61"/>
      <c r="C186" s="10" t="s">
        <v>69</v>
      </c>
      <c r="D186" s="10" t="s">
        <v>70</v>
      </c>
      <c r="E186" s="10" t="s">
        <v>143</v>
      </c>
      <c r="F186" s="62" t="s">
        <v>72</v>
      </c>
      <c r="G186" s="62" t="s">
        <v>219</v>
      </c>
      <c r="H186" s="58"/>
      <c r="I186" s="58"/>
      <c r="J186" s="2"/>
    </row>
    <row r="187" spans="1:10" ht="15.75" x14ac:dyDescent="0.25">
      <c r="A187" s="11" t="s">
        <v>144</v>
      </c>
      <c r="B187" s="41" t="s">
        <v>16</v>
      </c>
      <c r="C187" s="26">
        <v>546485470</v>
      </c>
      <c r="D187" s="26">
        <v>19645866</v>
      </c>
      <c r="E187" s="26">
        <v>0</v>
      </c>
      <c r="F187" s="63">
        <v>272136571</v>
      </c>
      <c r="G187" s="63">
        <v>2611367993</v>
      </c>
      <c r="H187" s="26">
        <v>586555014</v>
      </c>
      <c r="I187" s="26">
        <f>SUM(C187:H187)</f>
        <v>4036190914</v>
      </c>
      <c r="J187" s="2"/>
    </row>
    <row r="188" spans="1:10" ht="15.75" x14ac:dyDescent="0.25">
      <c r="A188" s="14" t="s">
        <v>145</v>
      </c>
      <c r="B188" s="15" t="s">
        <v>18</v>
      </c>
      <c r="C188" s="26"/>
      <c r="D188" s="26"/>
      <c r="E188" s="26"/>
      <c r="F188" s="63"/>
      <c r="G188" s="63"/>
      <c r="H188" s="26"/>
      <c r="I188" s="26">
        <f t="shared" ref="I188:I219" si="0">SUM(C188:H188)</f>
        <v>0</v>
      </c>
      <c r="J188" s="2"/>
    </row>
    <row r="189" spans="1:10" ht="15.75" x14ac:dyDescent="0.25">
      <c r="A189" s="11" t="s">
        <v>146</v>
      </c>
      <c r="B189" s="41">
        <v>100</v>
      </c>
      <c r="C189" s="26">
        <f t="shared" ref="C189:H189" si="1">C187</f>
        <v>546485470</v>
      </c>
      <c r="D189" s="26">
        <f t="shared" si="1"/>
        <v>19645866</v>
      </c>
      <c r="E189" s="26">
        <f t="shared" si="1"/>
        <v>0</v>
      </c>
      <c r="F189" s="26">
        <f t="shared" si="1"/>
        <v>272136571</v>
      </c>
      <c r="G189" s="26">
        <f t="shared" si="1"/>
        <v>2611367993</v>
      </c>
      <c r="H189" s="26">
        <f t="shared" si="1"/>
        <v>586555014</v>
      </c>
      <c r="I189" s="26">
        <f>SUM(C189:H189)</f>
        <v>4036190914</v>
      </c>
      <c r="J189" s="2"/>
    </row>
    <row r="190" spans="1:10" ht="15.75" x14ac:dyDescent="0.25">
      <c r="A190" s="11" t="s">
        <v>147</v>
      </c>
      <c r="B190" s="41">
        <v>200</v>
      </c>
      <c r="C190" s="26"/>
      <c r="D190" s="26"/>
      <c r="E190" s="26"/>
      <c r="F190" s="63">
        <f>F191+F192</f>
        <v>178789169</v>
      </c>
      <c r="G190" s="63">
        <f>G191+G192</f>
        <v>206314488</v>
      </c>
      <c r="H190" s="63">
        <f>H191+H192</f>
        <v>22493257</v>
      </c>
      <c r="I190" s="64">
        <f>I191+I192</f>
        <v>407596914</v>
      </c>
      <c r="J190" s="2"/>
    </row>
    <row r="191" spans="1:10" ht="15.75" x14ac:dyDescent="0.25">
      <c r="A191" s="14" t="s">
        <v>148</v>
      </c>
      <c r="B191" s="15">
        <v>210</v>
      </c>
      <c r="C191" s="44"/>
      <c r="D191" s="44"/>
      <c r="E191" s="44"/>
      <c r="F191" s="65"/>
      <c r="G191" s="65">
        <v>207362949</v>
      </c>
      <c r="H191" s="65">
        <v>-8147857</v>
      </c>
      <c r="I191" s="26">
        <f t="shared" si="0"/>
        <v>199215092</v>
      </c>
      <c r="J191" s="2"/>
    </row>
    <row r="192" spans="1:10" ht="15.75" x14ac:dyDescent="0.25">
      <c r="A192" s="11" t="s">
        <v>149</v>
      </c>
      <c r="B192" s="41">
        <v>220</v>
      </c>
      <c r="C192" s="66">
        <f t="shared" ref="C192:H192" si="2">SUM(C194:C202)</f>
        <v>0</v>
      </c>
      <c r="D192" s="66">
        <f t="shared" si="2"/>
        <v>0</v>
      </c>
      <c r="E192" s="66">
        <f t="shared" si="2"/>
        <v>0</v>
      </c>
      <c r="F192" s="63">
        <f>SUM(F194:F202)</f>
        <v>178789169</v>
      </c>
      <c r="G192" s="63">
        <f t="shared" si="2"/>
        <v>-1048461</v>
      </c>
      <c r="H192" s="26">
        <f t="shared" si="2"/>
        <v>30641114</v>
      </c>
      <c r="I192" s="26">
        <f t="shared" si="0"/>
        <v>208381822</v>
      </c>
      <c r="J192" s="2"/>
    </row>
    <row r="193" spans="1:10" ht="15.75" x14ac:dyDescent="0.25">
      <c r="A193" s="14" t="s">
        <v>112</v>
      </c>
      <c r="B193" s="15"/>
      <c r="C193" s="67"/>
      <c r="D193" s="67"/>
      <c r="E193" s="67"/>
      <c r="F193" s="68"/>
      <c r="G193" s="68"/>
      <c r="H193" s="67"/>
      <c r="I193" s="26">
        <f t="shared" si="0"/>
        <v>0</v>
      </c>
      <c r="J193" s="2"/>
    </row>
    <row r="194" spans="1:10" ht="31.5" x14ac:dyDescent="0.25">
      <c r="A194" s="14" t="s">
        <v>150</v>
      </c>
      <c r="B194" s="15">
        <v>221</v>
      </c>
      <c r="C194" s="67"/>
      <c r="D194" s="67"/>
      <c r="E194" s="67"/>
      <c r="F194" s="68"/>
      <c r="G194" s="68"/>
      <c r="H194" s="67"/>
      <c r="I194" s="26">
        <f t="shared" si="0"/>
        <v>0</v>
      </c>
      <c r="J194" s="2"/>
    </row>
    <row r="195" spans="1:10" ht="31.5" x14ac:dyDescent="0.25">
      <c r="A195" s="14" t="s">
        <v>151</v>
      </c>
      <c r="B195" s="15">
        <v>222</v>
      </c>
      <c r="C195" s="67"/>
      <c r="D195" s="67"/>
      <c r="E195" s="67"/>
      <c r="F195" s="68"/>
      <c r="G195" s="68"/>
      <c r="H195" s="67"/>
      <c r="I195" s="26">
        <f t="shared" si="0"/>
        <v>0</v>
      </c>
      <c r="J195" s="2"/>
    </row>
    <row r="196" spans="1:10" ht="31.5" x14ac:dyDescent="0.25">
      <c r="A196" s="14" t="s">
        <v>152</v>
      </c>
      <c r="B196" s="15">
        <v>223</v>
      </c>
      <c r="C196" s="67"/>
      <c r="D196" s="67"/>
      <c r="E196" s="67"/>
      <c r="F196" s="68"/>
      <c r="G196" s="68"/>
      <c r="H196" s="67"/>
      <c r="I196" s="26">
        <f t="shared" si="0"/>
        <v>0</v>
      </c>
      <c r="J196" s="2"/>
    </row>
    <row r="197" spans="1:10" ht="47.25" x14ac:dyDescent="0.25">
      <c r="A197" s="14" t="s">
        <v>115</v>
      </c>
      <c r="B197" s="15">
        <v>224</v>
      </c>
      <c r="C197" s="67"/>
      <c r="D197" s="67"/>
      <c r="E197" s="67"/>
      <c r="F197" s="65">
        <v>109332140</v>
      </c>
      <c r="G197" s="65"/>
      <c r="H197" s="44"/>
      <c r="I197" s="26">
        <f t="shared" si="0"/>
        <v>109332140</v>
      </c>
      <c r="J197" s="2"/>
    </row>
    <row r="198" spans="1:10" ht="15.75" x14ac:dyDescent="0.25">
      <c r="A198" s="14" t="s">
        <v>116</v>
      </c>
      <c r="B198" s="15">
        <v>225</v>
      </c>
      <c r="C198" s="67"/>
      <c r="D198" s="67"/>
      <c r="E198" s="67"/>
      <c r="F198" s="65"/>
      <c r="G198" s="65">
        <v>-1048461</v>
      </c>
      <c r="H198" s="65">
        <v>-79408</v>
      </c>
      <c r="I198" s="26">
        <f t="shared" si="0"/>
        <v>-1127869</v>
      </c>
      <c r="J198" s="2"/>
    </row>
    <row r="199" spans="1:10" ht="31.5" x14ac:dyDescent="0.25">
      <c r="A199" s="14" t="s">
        <v>117</v>
      </c>
      <c r="B199" s="15">
        <v>226</v>
      </c>
      <c r="C199" s="67"/>
      <c r="D199" s="67"/>
      <c r="E199" s="67"/>
      <c r="F199" s="65"/>
      <c r="G199" s="65"/>
      <c r="H199" s="44"/>
      <c r="I199" s="26">
        <f t="shared" si="0"/>
        <v>0</v>
      </c>
      <c r="J199" s="2"/>
    </row>
    <row r="200" spans="1:10" ht="15.75" x14ac:dyDescent="0.25">
      <c r="A200" s="14" t="s">
        <v>153</v>
      </c>
      <c r="B200" s="15">
        <v>227</v>
      </c>
      <c r="C200" s="67"/>
      <c r="D200" s="67"/>
      <c r="E200" s="67"/>
      <c r="F200" s="65"/>
      <c r="G200" s="65"/>
      <c r="H200" s="44"/>
      <c r="I200" s="26">
        <f t="shared" si="0"/>
        <v>0</v>
      </c>
      <c r="J200" s="2"/>
    </row>
    <row r="201" spans="1:10" ht="15.75" x14ac:dyDescent="0.25">
      <c r="A201" s="14" t="s">
        <v>119</v>
      </c>
      <c r="B201" s="15">
        <v>228</v>
      </c>
      <c r="C201" s="67"/>
      <c r="D201" s="67"/>
      <c r="E201" s="67"/>
      <c r="F201" s="65">
        <v>69457029</v>
      </c>
      <c r="G201" s="65"/>
      <c r="H201" s="44">
        <v>30720522</v>
      </c>
      <c r="I201" s="26">
        <f t="shared" si="0"/>
        <v>100177551</v>
      </c>
      <c r="J201" s="2"/>
    </row>
    <row r="202" spans="1:10" ht="15.75" x14ac:dyDescent="0.25">
      <c r="A202" s="14" t="s">
        <v>120</v>
      </c>
      <c r="B202" s="15">
        <v>229</v>
      </c>
      <c r="C202" s="67"/>
      <c r="D202" s="67"/>
      <c r="E202" s="67"/>
      <c r="F202" s="68"/>
      <c r="G202" s="68"/>
      <c r="H202" s="67"/>
      <c r="I202" s="26">
        <f t="shared" si="0"/>
        <v>0</v>
      </c>
      <c r="J202" s="2"/>
    </row>
    <row r="203" spans="1:10" ht="15.75" x14ac:dyDescent="0.25">
      <c r="A203" s="11" t="s">
        <v>154</v>
      </c>
      <c r="B203" s="41">
        <v>300</v>
      </c>
      <c r="C203" s="26">
        <f t="shared" ref="C203:H203" si="3">SUM(C205,C210:C217)</f>
        <v>10586870</v>
      </c>
      <c r="D203" s="26">
        <f t="shared" si="3"/>
        <v>207115481</v>
      </c>
      <c r="E203" s="26">
        <f t="shared" si="3"/>
        <v>0</v>
      </c>
      <c r="F203" s="63">
        <f t="shared" si="3"/>
        <v>-80076</v>
      </c>
      <c r="G203" s="63">
        <f t="shared" si="3"/>
        <v>-190411824</v>
      </c>
      <c r="H203" s="26">
        <f t="shared" si="3"/>
        <v>-53885847</v>
      </c>
      <c r="I203" s="26">
        <f t="shared" si="0"/>
        <v>-26675396</v>
      </c>
      <c r="J203" s="2"/>
    </row>
    <row r="204" spans="1:10" ht="15.75" x14ac:dyDescent="0.25">
      <c r="A204" s="14" t="s">
        <v>112</v>
      </c>
      <c r="B204" s="15"/>
      <c r="C204" s="44"/>
      <c r="D204" s="44"/>
      <c r="E204" s="44"/>
      <c r="F204" s="65"/>
      <c r="G204" s="65"/>
      <c r="H204" s="44"/>
      <c r="I204" s="26">
        <f t="shared" si="0"/>
        <v>0</v>
      </c>
      <c r="J204" s="2"/>
    </row>
    <row r="205" spans="1:10" ht="15.75" x14ac:dyDescent="0.25">
      <c r="A205" s="14" t="s">
        <v>155</v>
      </c>
      <c r="B205" s="15">
        <v>310</v>
      </c>
      <c r="C205" s="67"/>
      <c r="D205" s="67"/>
      <c r="E205" s="67"/>
      <c r="F205" s="68"/>
      <c r="G205" s="68"/>
      <c r="H205" s="67"/>
      <c r="I205" s="26">
        <f t="shared" si="0"/>
        <v>0</v>
      </c>
      <c r="J205" s="2"/>
    </row>
    <row r="206" spans="1:10" ht="15.75" x14ac:dyDescent="0.25">
      <c r="A206" s="14" t="s">
        <v>112</v>
      </c>
      <c r="B206" s="15"/>
      <c r="C206" s="67"/>
      <c r="D206" s="67"/>
      <c r="E206" s="67"/>
      <c r="F206" s="68"/>
      <c r="G206" s="68"/>
      <c r="H206" s="67"/>
      <c r="I206" s="26">
        <f t="shared" si="0"/>
        <v>0</v>
      </c>
      <c r="J206" s="2"/>
    </row>
    <row r="207" spans="1:10" ht="15.75" x14ac:dyDescent="0.25">
      <c r="A207" s="14" t="s">
        <v>156</v>
      </c>
      <c r="B207" s="15"/>
      <c r="C207" s="67"/>
      <c r="D207" s="67"/>
      <c r="E207" s="67"/>
      <c r="F207" s="68"/>
      <c r="G207" s="68"/>
      <c r="H207" s="67"/>
      <c r="I207" s="26">
        <f t="shared" si="0"/>
        <v>0</v>
      </c>
      <c r="J207" s="2"/>
    </row>
    <row r="208" spans="1:10" ht="15.75" x14ac:dyDescent="0.25">
      <c r="A208" s="14" t="s">
        <v>157</v>
      </c>
      <c r="B208" s="15"/>
      <c r="C208" s="67"/>
      <c r="D208" s="67"/>
      <c r="E208" s="67"/>
      <c r="F208" s="68"/>
      <c r="G208" s="68"/>
      <c r="H208" s="67"/>
      <c r="I208" s="26">
        <f t="shared" si="0"/>
        <v>0</v>
      </c>
      <c r="J208" s="2"/>
    </row>
    <row r="209" spans="1:10" ht="31.5" x14ac:dyDescent="0.25">
      <c r="A209" s="14" t="s">
        <v>158</v>
      </c>
      <c r="B209" s="15"/>
      <c r="C209" s="67"/>
      <c r="D209" s="67"/>
      <c r="E209" s="67"/>
      <c r="F209" s="68"/>
      <c r="G209" s="68"/>
      <c r="H209" s="67"/>
      <c r="I209" s="26">
        <f t="shared" si="0"/>
        <v>0</v>
      </c>
    </row>
    <row r="210" spans="1:10" ht="15.75" x14ac:dyDescent="0.25">
      <c r="A210" s="14" t="s">
        <v>159</v>
      </c>
      <c r="B210" s="15">
        <v>311</v>
      </c>
      <c r="C210" s="44">
        <v>10586870</v>
      </c>
      <c r="D210" s="44">
        <v>207115481</v>
      </c>
      <c r="E210" s="44"/>
      <c r="F210" s="65"/>
      <c r="G210" s="65"/>
      <c r="H210" s="44"/>
      <c r="I210" s="26">
        <f t="shared" si="0"/>
        <v>217702351</v>
      </c>
    </row>
    <row r="211" spans="1:10" ht="15.75" x14ac:dyDescent="0.25">
      <c r="A211" s="14" t="s">
        <v>160</v>
      </c>
      <c r="B211" s="15">
        <v>312</v>
      </c>
      <c r="C211" s="44"/>
      <c r="D211" s="44"/>
      <c r="E211" s="44"/>
      <c r="F211" s="65"/>
      <c r="G211" s="65"/>
      <c r="H211" s="44"/>
      <c r="I211" s="26">
        <f t="shared" si="0"/>
        <v>0</v>
      </c>
    </row>
    <row r="212" spans="1:10" ht="15.75" x14ac:dyDescent="0.25">
      <c r="A212" s="14" t="s">
        <v>161</v>
      </c>
      <c r="B212" s="15">
        <v>313</v>
      </c>
      <c r="C212" s="44"/>
      <c r="D212" s="44"/>
      <c r="E212" s="44"/>
      <c r="F212" s="65"/>
      <c r="G212" s="65"/>
      <c r="H212" s="44"/>
      <c r="I212" s="26">
        <f t="shared" si="0"/>
        <v>0</v>
      </c>
    </row>
    <row r="213" spans="1:10" ht="31.5" x14ac:dyDescent="0.25">
      <c r="A213" s="14" t="s">
        <v>162</v>
      </c>
      <c r="B213" s="15">
        <v>314</v>
      </c>
      <c r="C213" s="44"/>
      <c r="D213" s="44"/>
      <c r="E213" s="44"/>
      <c r="F213" s="65"/>
      <c r="G213" s="65"/>
      <c r="H213" s="44"/>
      <c r="I213" s="26">
        <f t="shared" si="0"/>
        <v>0</v>
      </c>
    </row>
    <row r="214" spans="1:10" ht="15.75" x14ac:dyDescent="0.25">
      <c r="A214" s="14" t="s">
        <v>163</v>
      </c>
      <c r="B214" s="15">
        <v>315</v>
      </c>
      <c r="C214" s="44"/>
      <c r="D214" s="44"/>
      <c r="E214" s="44"/>
      <c r="F214" s="65"/>
      <c r="G214" s="65">
        <v>-83114547</v>
      </c>
      <c r="H214" s="44">
        <v>-53891914</v>
      </c>
      <c r="I214" s="26">
        <f t="shared" si="0"/>
        <v>-137006461</v>
      </c>
    </row>
    <row r="215" spans="1:10" ht="15.75" x14ac:dyDescent="0.25">
      <c r="A215" s="14" t="s">
        <v>164</v>
      </c>
      <c r="B215" s="15">
        <v>316</v>
      </c>
      <c r="C215" s="44"/>
      <c r="D215" s="44"/>
      <c r="E215" s="44"/>
      <c r="F215" s="65"/>
      <c r="G215" s="65">
        <v>-80363549</v>
      </c>
      <c r="H215" s="44"/>
      <c r="I215" s="26">
        <f t="shared" si="0"/>
        <v>-80363549</v>
      </c>
    </row>
    <row r="216" spans="1:10" ht="15.75" x14ac:dyDescent="0.25">
      <c r="A216" s="14" t="s">
        <v>165</v>
      </c>
      <c r="B216" s="15">
        <v>317</v>
      </c>
      <c r="C216" s="44"/>
      <c r="D216" s="44"/>
      <c r="E216" s="44"/>
      <c r="F216" s="65"/>
      <c r="G216" s="65">
        <v>-26916423</v>
      </c>
      <c r="H216" s="44"/>
      <c r="I216" s="26">
        <f t="shared" si="0"/>
        <v>-26916423</v>
      </c>
    </row>
    <row r="217" spans="1:10" ht="31.5" x14ac:dyDescent="0.25">
      <c r="A217" s="14" t="s">
        <v>166</v>
      </c>
      <c r="B217" s="15">
        <v>318</v>
      </c>
      <c r="C217" s="44"/>
      <c r="D217" s="44"/>
      <c r="E217" s="44"/>
      <c r="F217" s="65">
        <v>-80076</v>
      </c>
      <c r="G217" s="65">
        <v>-17305</v>
      </c>
      <c r="H217" s="44">
        <v>6067</v>
      </c>
      <c r="I217" s="26">
        <f t="shared" si="0"/>
        <v>-91314</v>
      </c>
    </row>
    <row r="218" spans="1:10" ht="31.5" x14ac:dyDescent="0.25">
      <c r="A218" s="69" t="s">
        <v>167</v>
      </c>
      <c r="B218" s="70">
        <v>400</v>
      </c>
      <c r="C218" s="71">
        <f t="shared" ref="C218:H218" si="4">C189+C190+C203</f>
        <v>557072340</v>
      </c>
      <c r="D218" s="71">
        <f t="shared" si="4"/>
        <v>226761347</v>
      </c>
      <c r="E218" s="71">
        <f t="shared" si="4"/>
        <v>0</v>
      </c>
      <c r="F218" s="72">
        <f t="shared" si="4"/>
        <v>450845664</v>
      </c>
      <c r="G218" s="72">
        <f t="shared" si="4"/>
        <v>2627270657</v>
      </c>
      <c r="H218" s="71">
        <f t="shared" si="4"/>
        <v>555162424</v>
      </c>
      <c r="I218" s="71">
        <f t="shared" si="0"/>
        <v>4417112432</v>
      </c>
      <c r="J218" s="57">
        <f>I218-D78</f>
        <v>0</v>
      </c>
    </row>
    <row r="219" spans="1:10" ht="15.75" x14ac:dyDescent="0.25">
      <c r="A219" s="14" t="s">
        <v>145</v>
      </c>
      <c r="B219" s="15">
        <v>401</v>
      </c>
      <c r="C219" s="26"/>
      <c r="D219" s="26"/>
      <c r="E219" s="26"/>
      <c r="F219" s="63"/>
      <c r="G219" s="63"/>
      <c r="H219" s="26"/>
      <c r="I219" s="26">
        <f t="shared" si="0"/>
        <v>0</v>
      </c>
    </row>
    <row r="220" spans="1:10" ht="15.75" x14ac:dyDescent="0.25">
      <c r="A220" s="11" t="s">
        <v>168</v>
      </c>
      <c r="B220" s="41">
        <v>500</v>
      </c>
      <c r="C220" s="26">
        <f>C218</f>
        <v>557072340</v>
      </c>
      <c r="D220" s="26">
        <f t="shared" ref="D220:I220" si="5">D218</f>
        <v>226761347</v>
      </c>
      <c r="E220" s="26">
        <f t="shared" si="5"/>
        <v>0</v>
      </c>
      <c r="F220" s="26">
        <f t="shared" si="5"/>
        <v>450845664</v>
      </c>
      <c r="G220" s="26">
        <f t="shared" si="5"/>
        <v>2627270657</v>
      </c>
      <c r="H220" s="26">
        <f t="shared" si="5"/>
        <v>555162424</v>
      </c>
      <c r="I220" s="26">
        <f t="shared" si="5"/>
        <v>4417112432</v>
      </c>
    </row>
    <row r="221" spans="1:10" ht="15.75" x14ac:dyDescent="0.25">
      <c r="A221" s="14" t="s">
        <v>169</v>
      </c>
      <c r="B221" s="15">
        <v>600</v>
      </c>
      <c r="C221" s="44"/>
      <c r="D221" s="44"/>
      <c r="E221" s="44"/>
      <c r="F221" s="44">
        <f>F222+F223</f>
        <v>553984100</v>
      </c>
      <c r="G221" s="44">
        <f>G222+G223</f>
        <v>158969801</v>
      </c>
      <c r="H221" s="44">
        <f>H222+H223</f>
        <v>121009442</v>
      </c>
      <c r="I221" s="26">
        <f t="shared" ref="I221:I249" si="6">SUM(C221:H221)</f>
        <v>833963343</v>
      </c>
    </row>
    <row r="222" spans="1:10" ht="15.75" x14ac:dyDescent="0.25">
      <c r="A222" s="14" t="s">
        <v>148</v>
      </c>
      <c r="B222" s="15">
        <v>610</v>
      </c>
      <c r="C222" s="44"/>
      <c r="D222" s="44"/>
      <c r="E222" s="44"/>
      <c r="F222" s="44"/>
      <c r="G222" s="44">
        <f>[1]Equity!F41</f>
        <v>158383312</v>
      </c>
      <c r="H222" s="44">
        <f>[1]Equity!H41</f>
        <v>51557540</v>
      </c>
      <c r="I222" s="26">
        <f t="shared" si="6"/>
        <v>209940852</v>
      </c>
      <c r="J222" s="56">
        <f>I222-C110</f>
        <v>0</v>
      </c>
    </row>
    <row r="223" spans="1:10" ht="15.75" x14ac:dyDescent="0.25">
      <c r="A223" s="11" t="s">
        <v>170</v>
      </c>
      <c r="B223" s="41">
        <v>620</v>
      </c>
      <c r="C223" s="26">
        <f t="shared" ref="C223:H223" si="7">SUM(C225:C233)</f>
        <v>0</v>
      </c>
      <c r="D223" s="26">
        <f t="shared" si="7"/>
        <v>0</v>
      </c>
      <c r="E223" s="26">
        <f t="shared" si="7"/>
        <v>0</v>
      </c>
      <c r="F223" s="26">
        <f t="shared" si="7"/>
        <v>553984100</v>
      </c>
      <c r="G223" s="26">
        <f t="shared" si="7"/>
        <v>586489</v>
      </c>
      <c r="H223" s="26">
        <f t="shared" si="7"/>
        <v>69451902</v>
      </c>
      <c r="I223" s="26">
        <f t="shared" si="6"/>
        <v>624022491</v>
      </c>
    </row>
    <row r="224" spans="1:10" ht="15.75" x14ac:dyDescent="0.25">
      <c r="A224" s="14" t="s">
        <v>112</v>
      </c>
      <c r="B224" s="15"/>
      <c r="C224" s="44"/>
      <c r="D224" s="44"/>
      <c r="E224" s="44"/>
      <c r="F224" s="44"/>
      <c r="G224" s="44"/>
      <c r="H224" s="44"/>
      <c r="I224" s="26">
        <f t="shared" si="6"/>
        <v>0</v>
      </c>
    </row>
    <row r="225" spans="1:10" ht="31.5" x14ac:dyDescent="0.25">
      <c r="A225" s="14" t="s">
        <v>150</v>
      </c>
      <c r="B225" s="15">
        <v>621</v>
      </c>
      <c r="C225" s="44"/>
      <c r="D225" s="44"/>
      <c r="E225" s="44"/>
      <c r="F225" s="44"/>
      <c r="G225" s="44"/>
      <c r="H225" s="44"/>
      <c r="I225" s="26">
        <f t="shared" si="6"/>
        <v>0</v>
      </c>
    </row>
    <row r="226" spans="1:10" ht="31.5" x14ac:dyDescent="0.25">
      <c r="A226" s="14" t="s">
        <v>151</v>
      </c>
      <c r="B226" s="15">
        <v>622</v>
      </c>
      <c r="C226" s="44"/>
      <c r="D226" s="44"/>
      <c r="E226" s="44"/>
      <c r="F226" s="44"/>
      <c r="G226" s="44"/>
      <c r="H226" s="44"/>
      <c r="I226" s="26">
        <f t="shared" si="6"/>
        <v>0</v>
      </c>
    </row>
    <row r="227" spans="1:10" ht="31.5" x14ac:dyDescent="0.25">
      <c r="A227" s="14" t="s">
        <v>152</v>
      </c>
      <c r="B227" s="15">
        <v>623</v>
      </c>
      <c r="C227" s="44"/>
      <c r="D227" s="44"/>
      <c r="E227" s="44"/>
      <c r="F227" s="44"/>
      <c r="G227" s="44"/>
      <c r="H227" s="44"/>
      <c r="I227" s="26">
        <f t="shared" si="6"/>
        <v>0</v>
      </c>
    </row>
    <row r="228" spans="1:10" ht="47.25" x14ac:dyDescent="0.25">
      <c r="A228" s="14" t="s">
        <v>115</v>
      </c>
      <c r="B228" s="15">
        <v>624</v>
      </c>
      <c r="C228" s="44"/>
      <c r="D228" s="44"/>
      <c r="E228" s="44"/>
      <c r="F228" s="44">
        <v>380437952</v>
      </c>
      <c r="G228" s="44"/>
      <c r="H228" s="44"/>
      <c r="I228" s="26">
        <f t="shared" si="6"/>
        <v>380437952</v>
      </c>
      <c r="J228" s="57">
        <f>I228-C117</f>
        <v>0</v>
      </c>
    </row>
    <row r="229" spans="1:10" ht="15.75" x14ac:dyDescent="0.25">
      <c r="A229" s="14" t="s">
        <v>116</v>
      </c>
      <c r="B229" s="15">
        <v>625</v>
      </c>
      <c r="C229" s="44"/>
      <c r="D229" s="44"/>
      <c r="E229" s="44"/>
      <c r="F229" s="44"/>
      <c r="G229" s="44">
        <f>[1]Equity!F42</f>
        <v>586489</v>
      </c>
      <c r="H229" s="44">
        <v>1281</v>
      </c>
      <c r="I229" s="26">
        <f t="shared" si="6"/>
        <v>587770</v>
      </c>
      <c r="J229" s="57">
        <f>I229-(C118+C125)</f>
        <v>0</v>
      </c>
    </row>
    <row r="230" spans="1:10" ht="31.5" x14ac:dyDescent="0.25">
      <c r="A230" s="14" t="s">
        <v>171</v>
      </c>
      <c r="B230" s="15">
        <v>626</v>
      </c>
      <c r="C230" s="44"/>
      <c r="D230" s="44"/>
      <c r="E230" s="44"/>
      <c r="F230" s="44"/>
      <c r="G230" s="44"/>
      <c r="H230" s="44"/>
      <c r="I230" s="26">
        <f t="shared" si="6"/>
        <v>0</v>
      </c>
    </row>
    <row r="231" spans="1:10" ht="15.75" x14ac:dyDescent="0.25">
      <c r="A231" s="14" t="s">
        <v>153</v>
      </c>
      <c r="B231" s="15">
        <v>627</v>
      </c>
      <c r="C231" s="44"/>
      <c r="D231" s="44"/>
      <c r="E231" s="44"/>
      <c r="F231" s="44"/>
      <c r="G231" s="44"/>
      <c r="H231" s="44"/>
      <c r="I231" s="26">
        <f t="shared" si="6"/>
        <v>0</v>
      </c>
    </row>
    <row r="232" spans="1:10" ht="15.75" x14ac:dyDescent="0.25">
      <c r="A232" s="14" t="s">
        <v>172</v>
      </c>
      <c r="B232" s="15">
        <v>628</v>
      </c>
      <c r="C232" s="44"/>
      <c r="D232" s="44"/>
      <c r="E232" s="44"/>
      <c r="F232" s="44">
        <f>[1]Equity!E42-F228</f>
        <v>173546148</v>
      </c>
      <c r="G232" s="44"/>
      <c r="H232" s="44">
        <f>[1]Equity!H42-'[1]422'!H229</f>
        <v>69450621</v>
      </c>
      <c r="I232" s="26">
        <f t="shared" si="6"/>
        <v>242996769</v>
      </c>
      <c r="J232" s="57">
        <f>I232-C121</f>
        <v>0</v>
      </c>
    </row>
    <row r="233" spans="1:10" ht="15.75" x14ac:dyDescent="0.25">
      <c r="A233" s="14" t="s">
        <v>120</v>
      </c>
      <c r="B233" s="15">
        <v>629</v>
      </c>
      <c r="C233" s="44"/>
      <c r="D233" s="44"/>
      <c r="E233" s="44"/>
      <c r="F233" s="44"/>
      <c r="G233" s="44"/>
      <c r="H233" s="44"/>
      <c r="I233" s="26">
        <f t="shared" si="6"/>
        <v>0</v>
      </c>
    </row>
    <row r="234" spans="1:10" ht="15.75" x14ac:dyDescent="0.25">
      <c r="A234" s="11" t="s">
        <v>173</v>
      </c>
      <c r="B234" s="41">
        <v>700</v>
      </c>
      <c r="C234" s="26">
        <f t="shared" ref="C234:H234" si="8">SUM(C236,C241:C248)</f>
        <v>139291105</v>
      </c>
      <c r="D234" s="26">
        <f t="shared" si="8"/>
        <v>3518718</v>
      </c>
      <c r="E234" s="26">
        <f t="shared" si="8"/>
        <v>0</v>
      </c>
      <c r="F234" s="26">
        <f t="shared" si="8"/>
        <v>0</v>
      </c>
      <c r="G234" s="26">
        <f t="shared" si="8"/>
        <v>-29172415</v>
      </c>
      <c r="H234" s="26">
        <f t="shared" si="8"/>
        <v>-16067310</v>
      </c>
      <c r="I234" s="26">
        <f t="shared" si="6"/>
        <v>97570098</v>
      </c>
    </row>
    <row r="235" spans="1:10" ht="15.75" x14ac:dyDescent="0.25">
      <c r="A235" s="14" t="s">
        <v>112</v>
      </c>
      <c r="B235" s="15"/>
      <c r="C235" s="44"/>
      <c r="D235" s="44"/>
      <c r="E235" s="44"/>
      <c r="F235" s="44"/>
      <c r="G235" s="44"/>
      <c r="H235" s="44"/>
      <c r="I235" s="26">
        <f t="shared" si="6"/>
        <v>0</v>
      </c>
    </row>
    <row r="236" spans="1:10" ht="15.75" x14ac:dyDescent="0.25">
      <c r="A236" s="14" t="s">
        <v>174</v>
      </c>
      <c r="B236" s="15">
        <v>710</v>
      </c>
      <c r="C236" s="44"/>
      <c r="D236" s="44"/>
      <c r="E236" s="44"/>
      <c r="F236" s="44"/>
      <c r="G236" s="44"/>
      <c r="H236" s="44"/>
      <c r="I236" s="26">
        <f t="shared" si="6"/>
        <v>0</v>
      </c>
    </row>
    <row r="237" spans="1:10" ht="15.75" x14ac:dyDescent="0.25">
      <c r="A237" s="14" t="s">
        <v>112</v>
      </c>
      <c r="B237" s="15"/>
      <c r="C237" s="44"/>
      <c r="D237" s="44"/>
      <c r="E237" s="44"/>
      <c r="F237" s="44"/>
      <c r="G237" s="44"/>
      <c r="H237" s="44"/>
      <c r="I237" s="26">
        <f t="shared" si="6"/>
        <v>0</v>
      </c>
    </row>
    <row r="238" spans="1:10" ht="15.75" x14ac:dyDescent="0.25">
      <c r="A238" s="14" t="s">
        <v>156</v>
      </c>
      <c r="B238" s="15"/>
      <c r="C238" s="44"/>
      <c r="D238" s="44"/>
      <c r="E238" s="44"/>
      <c r="F238" s="44"/>
      <c r="G238" s="44"/>
      <c r="H238" s="44"/>
      <c r="I238" s="26">
        <f t="shared" si="6"/>
        <v>0</v>
      </c>
    </row>
    <row r="239" spans="1:10" ht="15.75" x14ac:dyDescent="0.25">
      <c r="A239" s="14" t="s">
        <v>157</v>
      </c>
      <c r="B239" s="15"/>
      <c r="C239" s="44"/>
      <c r="D239" s="44"/>
      <c r="E239" s="44"/>
      <c r="F239" s="44"/>
      <c r="G239" s="44"/>
      <c r="H239" s="44"/>
      <c r="I239" s="26">
        <f t="shared" si="6"/>
        <v>0</v>
      </c>
    </row>
    <row r="240" spans="1:10" ht="31.5" x14ac:dyDescent="0.25">
      <c r="A240" s="14" t="s">
        <v>158</v>
      </c>
      <c r="B240" s="15"/>
      <c r="C240" s="44"/>
      <c r="D240" s="44"/>
      <c r="E240" s="44"/>
      <c r="F240" s="44"/>
      <c r="G240" s="44"/>
      <c r="H240" s="44"/>
      <c r="I240" s="26">
        <f t="shared" si="6"/>
        <v>0</v>
      </c>
    </row>
    <row r="241" spans="1:10" ht="15.75" x14ac:dyDescent="0.25">
      <c r="A241" s="14" t="s">
        <v>159</v>
      </c>
      <c r="B241" s="15">
        <v>711</v>
      </c>
      <c r="C241" s="44">
        <f>[1]Equity!B44</f>
        <v>139291105</v>
      </c>
      <c r="D241" s="44">
        <f>[1]Equity!C44</f>
        <v>3518718</v>
      </c>
      <c r="E241" s="44"/>
      <c r="F241" s="44"/>
      <c r="G241" s="44"/>
      <c r="H241" s="44"/>
      <c r="I241" s="26">
        <f t="shared" si="6"/>
        <v>142809823</v>
      </c>
    </row>
    <row r="242" spans="1:10" ht="15.75" x14ac:dyDescent="0.25">
      <c r="A242" s="14" t="s">
        <v>160</v>
      </c>
      <c r="B242" s="15">
        <v>712</v>
      </c>
      <c r="C242" s="44"/>
      <c r="D242" s="44"/>
      <c r="E242" s="44"/>
      <c r="F242" s="44"/>
      <c r="G242" s="44"/>
      <c r="H242" s="44"/>
      <c r="I242" s="26">
        <f t="shared" si="6"/>
        <v>0</v>
      </c>
    </row>
    <row r="243" spans="1:10" ht="15.75" x14ac:dyDescent="0.25">
      <c r="A243" s="14" t="s">
        <v>161</v>
      </c>
      <c r="B243" s="15">
        <v>713</v>
      </c>
      <c r="C243" s="44"/>
      <c r="D243" s="44"/>
      <c r="E243" s="44"/>
      <c r="F243" s="44"/>
      <c r="G243" s="44"/>
      <c r="H243" s="44"/>
      <c r="I243" s="26">
        <f t="shared" si="6"/>
        <v>0</v>
      </c>
    </row>
    <row r="244" spans="1:10" ht="31.5" x14ac:dyDescent="0.25">
      <c r="A244" s="14" t="s">
        <v>162</v>
      </c>
      <c r="B244" s="15">
        <v>714</v>
      </c>
      <c r="C244" s="44"/>
      <c r="D244" s="44"/>
      <c r="E244" s="44"/>
      <c r="F244" s="44"/>
      <c r="G244" s="44"/>
      <c r="H244" s="44"/>
      <c r="I244" s="26">
        <f t="shared" si="6"/>
        <v>0</v>
      </c>
    </row>
    <row r="245" spans="1:10" ht="15.75" x14ac:dyDescent="0.25">
      <c r="A245" s="14" t="s">
        <v>163</v>
      </c>
      <c r="B245" s="15">
        <v>715</v>
      </c>
      <c r="C245" s="44"/>
      <c r="D245" s="44"/>
      <c r="E245" s="44"/>
      <c r="F245" s="44"/>
      <c r="G245" s="44">
        <f>[1]Equity!F45</f>
        <v>-24335911</v>
      </c>
      <c r="H245" s="44">
        <f>[1]Equity!H45</f>
        <v>-15780780</v>
      </c>
      <c r="I245" s="26">
        <f t="shared" si="6"/>
        <v>-40116691</v>
      </c>
    </row>
    <row r="246" spans="1:10" ht="15.75" x14ac:dyDescent="0.25">
      <c r="A246" s="14" t="s">
        <v>164</v>
      </c>
      <c r="B246" s="15">
        <v>716</v>
      </c>
      <c r="C246" s="44"/>
      <c r="D246" s="44"/>
      <c r="E246" s="44"/>
      <c r="F246" s="44"/>
      <c r="G246" s="44">
        <f>[1]Equity!F48</f>
        <v>-4836504</v>
      </c>
      <c r="H246" s="44"/>
      <c r="I246" s="26">
        <f t="shared" si="6"/>
        <v>-4836504</v>
      </c>
    </row>
    <row r="247" spans="1:10" ht="15.75" x14ac:dyDescent="0.25">
      <c r="A247" s="14" t="s">
        <v>165</v>
      </c>
      <c r="B247" s="15">
        <v>717</v>
      </c>
      <c r="C247" s="44"/>
      <c r="D247" s="44">
        <v>0</v>
      </c>
      <c r="E247" s="44"/>
      <c r="F247" s="44"/>
      <c r="G247" s="44">
        <v>0</v>
      </c>
      <c r="H247" s="44">
        <f>[1]Equity!H54</f>
        <v>-286530</v>
      </c>
      <c r="I247" s="26">
        <f t="shared" si="6"/>
        <v>-286530</v>
      </c>
    </row>
    <row r="248" spans="1:10" ht="31.5" x14ac:dyDescent="0.25">
      <c r="A248" s="14" t="s">
        <v>166</v>
      </c>
      <c r="B248" s="15">
        <v>718</v>
      </c>
      <c r="C248" s="44"/>
      <c r="D248" s="44"/>
      <c r="E248" s="44"/>
      <c r="F248" s="44">
        <v>0</v>
      </c>
      <c r="G248" s="44">
        <v>0</v>
      </c>
      <c r="H248" s="44">
        <v>0</v>
      </c>
      <c r="I248" s="26">
        <f t="shared" si="6"/>
        <v>0</v>
      </c>
    </row>
    <row r="249" spans="1:10" ht="31.5" x14ac:dyDescent="0.25">
      <c r="A249" s="11" t="s">
        <v>220</v>
      </c>
      <c r="B249" s="41">
        <v>800</v>
      </c>
      <c r="C249" s="26">
        <f t="shared" ref="C249:H249" si="9">C220+C221+C234</f>
        <v>696363445</v>
      </c>
      <c r="D249" s="26">
        <f t="shared" si="9"/>
        <v>230280065</v>
      </c>
      <c r="E249" s="26">
        <f t="shared" si="9"/>
        <v>0</v>
      </c>
      <c r="F249" s="26">
        <f t="shared" si="9"/>
        <v>1004829764</v>
      </c>
      <c r="G249" s="26">
        <f t="shared" si="9"/>
        <v>2757068043</v>
      </c>
      <c r="H249" s="26">
        <f t="shared" si="9"/>
        <v>660104556</v>
      </c>
      <c r="I249" s="26">
        <f t="shared" si="6"/>
        <v>5348645873</v>
      </c>
      <c r="J249" s="57">
        <f>I249-C78</f>
        <v>0</v>
      </c>
    </row>
    <row r="250" spans="1:10" s="57" customFormat="1" x14ac:dyDescent="0.25">
      <c r="C250" s="57">
        <f>C249-C71</f>
        <v>0</v>
      </c>
      <c r="D250" s="57">
        <f>D249-C72</f>
        <v>0</v>
      </c>
      <c r="F250" s="57">
        <f>F249-C74</f>
        <v>0</v>
      </c>
      <c r="G250" s="57">
        <f>G249-C75</f>
        <v>0</v>
      </c>
      <c r="H250" s="57">
        <f>H249-C77</f>
        <v>0</v>
      </c>
      <c r="I250" s="57">
        <f>I249-C78</f>
        <v>0</v>
      </c>
    </row>
    <row r="257" spans="6:10" x14ac:dyDescent="0.25">
      <c r="F257" s="2"/>
      <c r="G257" s="2"/>
      <c r="J257" s="2"/>
    </row>
    <row r="258" spans="6:10" x14ac:dyDescent="0.25">
      <c r="F258" s="2"/>
      <c r="G258" s="2"/>
      <c r="J258" s="2"/>
    </row>
    <row r="259" spans="6:10" x14ac:dyDescent="0.25">
      <c r="F259" s="2"/>
      <c r="G259" s="2"/>
      <c r="J259" s="2"/>
    </row>
    <row r="260" spans="6:10" x14ac:dyDescent="0.25">
      <c r="F260" s="2"/>
      <c r="G260" s="2"/>
      <c r="J260" s="2"/>
    </row>
    <row r="261" spans="6:10" x14ac:dyDescent="0.25">
      <c r="F261" s="2"/>
      <c r="G261" s="2"/>
      <c r="J261" s="2"/>
    </row>
    <row r="262" spans="6:10" x14ac:dyDescent="0.25">
      <c r="F262" s="2"/>
      <c r="G262" s="2"/>
      <c r="J262" s="2"/>
    </row>
    <row r="263" spans="6:10" x14ac:dyDescent="0.25">
      <c r="F263" s="2"/>
      <c r="G263" s="2"/>
      <c r="J263" s="2"/>
    </row>
    <row r="264" spans="6:10" x14ac:dyDescent="0.25">
      <c r="F264" s="2"/>
      <c r="G264" s="2"/>
      <c r="J264" s="2"/>
    </row>
    <row r="265" spans="6:10" x14ac:dyDescent="0.25">
      <c r="F265" s="2"/>
      <c r="G265" s="2"/>
      <c r="J265" s="2"/>
    </row>
    <row r="266" spans="6:10" x14ac:dyDescent="0.25">
      <c r="F266" s="2"/>
      <c r="G266" s="2"/>
      <c r="J266" s="2"/>
    </row>
    <row r="267" spans="6:10" x14ac:dyDescent="0.25">
      <c r="F267" s="2"/>
      <c r="G267" s="2"/>
      <c r="J267" s="2"/>
    </row>
    <row r="270" spans="6:10" x14ac:dyDescent="0.25">
      <c r="F270" s="2"/>
      <c r="G270" s="2"/>
      <c r="J270" s="2"/>
    </row>
    <row r="271" spans="6:10" x14ac:dyDescent="0.25">
      <c r="F271" s="2"/>
      <c r="G271" s="2"/>
      <c r="J271" s="2"/>
    </row>
    <row r="272" spans="6:10" x14ac:dyDescent="0.25">
      <c r="F272" s="2"/>
      <c r="G272" s="2"/>
      <c r="J272" s="2"/>
    </row>
  </sheetData>
  <mergeCells count="12">
    <mergeCell ref="A185:A186"/>
    <mergeCell ref="B185:B186"/>
    <mergeCell ref="C185:G185"/>
    <mergeCell ref="H185:H186"/>
    <mergeCell ref="I185:I186"/>
    <mergeCell ref="A10:D10"/>
    <mergeCell ref="A11:D11"/>
    <mergeCell ref="A88:D88"/>
    <mergeCell ref="A89:D89"/>
    <mergeCell ref="A143:D143"/>
    <mergeCell ref="A144:D144"/>
    <mergeCell ref="A145:D1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2015-12-31T06:05:43Z</dcterms:modified>
</cp:coreProperties>
</file>