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рабочие документы 24\КАСЕ9месяцев2024\отчетность к публикации\"/>
    </mc:Choice>
  </mc:AlternateContent>
  <xr:revisionPtr revIDLastSave="0" documentId="8_{962041B3-F735-4D55-8B78-63535739A8C3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" sheetId="2" r:id="rId1"/>
    <sheet name="BS" sheetId="1" r:id="rId2"/>
    <sheet name="СF" sheetId="3" r:id="rId3"/>
    <sheet name="SE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4" l="1"/>
  <c r="H19" i="4"/>
  <c r="F19" i="4"/>
  <c r="G19" i="4"/>
  <c r="E19" i="4"/>
  <c r="H18" i="4"/>
  <c r="G18" i="4"/>
  <c r="F18" i="4"/>
  <c r="E18" i="4"/>
  <c r="D41" i="3"/>
  <c r="D36" i="3"/>
  <c r="D28" i="3"/>
  <c r="D16" i="3"/>
  <c r="C27" i="2"/>
  <c r="C14" i="2"/>
  <c r="C11" i="2"/>
  <c r="D14" i="2"/>
  <c r="D11" i="2"/>
  <c r="F20" i="4" l="1"/>
  <c r="G20" i="4"/>
  <c r="E20" i="4"/>
  <c r="D30" i="2" l="1"/>
  <c r="D31" i="2" s="1"/>
  <c r="D52" i="1" l="1"/>
  <c r="C39" i="3" l="1"/>
  <c r="C35" i="1"/>
  <c r="D15" i="1"/>
  <c r="D24" i="1"/>
  <c r="D26" i="1" s="1"/>
  <c r="D51" i="1" s="1"/>
  <c r="C36" i="3" l="1"/>
  <c r="C28" i="3"/>
  <c r="C16" i="3"/>
  <c r="C48" i="1"/>
  <c r="C41" i="1"/>
  <c r="C24" i="1"/>
  <c r="A14" i="1"/>
  <c r="A13" i="1"/>
  <c r="A10" i="1"/>
  <c r="C38" i="3" l="1"/>
  <c r="C41" i="3" s="1"/>
  <c r="C49" i="1"/>
  <c r="C15" i="1"/>
  <c r="C26" i="1" s="1"/>
  <c r="C30" i="2" l="1"/>
  <c r="C31" i="2" s="1"/>
  <c r="C33" i="1" l="1"/>
  <c r="C34" i="1"/>
  <c r="C36" i="1" s="1"/>
  <c r="C52" i="1" l="1"/>
  <c r="C50" i="1"/>
  <c r="C51" i="1" s="1"/>
</calcChain>
</file>

<file path=xl/sharedStrings.xml><?xml version="1.0" encoding="utf-8"?>
<sst xmlns="http://schemas.openxmlformats.org/spreadsheetml/2006/main" count="154" uniqueCount="139">
  <si>
    <t xml:space="preserve">Прим. 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</si>
  <si>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</si>
  <si>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</si>
  <si>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</si>
  <si>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</si>
  <si>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</si>
  <si>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</si>
  <si>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</si>
  <si>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</si>
  <si>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</si>
  <si>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</si>
  <si>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</si>
  <si>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</si>
  <si>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</si>
  <si>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</si>
  <si>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</si>
  <si>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</si>
  <si>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</si>
  <si>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</si>
  <si>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</si>
  <si>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</si>
  <si>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</si>
  <si>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</si>
  <si>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</si>
  <si>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</si>
  <si>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</si>
  <si>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Неконтрольные доли участия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</si>
  <si>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</si>
  <si>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</si>
  <si>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</si>
  <si>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</si>
  <si>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</si>
  <si>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</si>
  <si>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</si>
  <si>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</si>
  <si>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</si>
  <si>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</si>
  <si>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</si>
  <si>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</si>
  <si>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</si>
  <si>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</si>
  <si>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Прим.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</si>
  <si>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</si>
  <si>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</si>
  <si>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</si>
  <si>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</si>
  <si>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</si>
  <si>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</si>
  <si>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</si>
  <si>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</si>
  <si>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</si>
  <si>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</si>
  <si>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</si>
  <si>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</si>
  <si>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</si>
  <si>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</si>
  <si>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</si>
  <si>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</si>
  <si>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</si>
  <si>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</si>
  <si>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</si>
  <si>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</si>
  <si>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</si>
  <si>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</si>
  <si>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</si>
  <si>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</si>
  <si>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</si>
  <si>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>Председатель Правления АО « КМ GOLD»                                         Рахимов А.В.</t>
  </si>
  <si>
    <t>Примечание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</si>
  <si>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</si>
  <si>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</si>
  <si>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</si>
  <si>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</si>
  <si>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</si>
  <si>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</si>
  <si>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</si>
  <si>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</si>
  <si>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</si>
  <si>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</si>
  <si>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</si>
  <si>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</si>
  <si>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</si>
  <si>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</si>
  <si>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</si>
  <si>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</si>
  <si>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</si>
  <si>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</si>
  <si>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Приобретение основных средств</t>
  </si>
  <si>
    <t>Размещение денежных вкладов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</si>
  <si>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</si>
  <si>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</si>
  <si>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</si>
  <si>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</si>
  <si>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</si>
  <si>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</si>
  <si>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</si>
  <si>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</si>
  <si>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</si>
  <si>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</si>
  <si>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</si>
  <si>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</si>
  <si>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</si>
  <si>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</si>
  <si>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>тыс. тенге (неаудированная)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</si>
  <si>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</si>
  <si>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</si>
  <si>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</si>
  <si>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</si>
  <si>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</si>
  <si>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</si>
  <si>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Влияние изменений учетной политики</t>
  </si>
  <si>
    <r>
      <t>Общий совокупный доход</t>
    </r>
    <r>
      <rPr>
        <sz val="10"/>
        <color theme="1"/>
        <rFont val="Trebuchet MS"/>
        <family val="2"/>
        <charset val="204"/>
      </rPr>
      <t xml:space="preserve"> </t>
    </r>
  </si>
  <si>
    <t>Дисконт по займу от собственника</t>
  </si>
  <si>
    <t>Операции с собственниками всего (суммма строк с 710 по 718)</t>
  </si>
  <si>
    <t>Общий совокупный доход за отчетный период</t>
  </si>
  <si>
    <t>Главный бухгалтер                                                                          Садыкова Д.Г.</t>
  </si>
  <si>
    <t>31 декабря 2023</t>
  </si>
  <si>
    <t>Главный бухгалтер                                                                            Садыкова Д.Г.</t>
  </si>
  <si>
    <t>Остаток на 1 января 2022 года</t>
  </si>
  <si>
    <t>Убыток за 2022г.</t>
  </si>
  <si>
    <t>Остаток на 1 января 2023года (пересчитанный)</t>
  </si>
  <si>
    <t>Прибыль/(убыток) за 2023 год</t>
  </si>
  <si>
    <t>Общий совокупный доход за 2023 год</t>
  </si>
  <si>
    <t>Остаток на 31 декабря 2023 года</t>
  </si>
  <si>
    <t>Общий совокупный доход / (убыток) за 2024 года</t>
  </si>
  <si>
    <t>Главный бухгалтер                                                                        Садыкова Д.Г.</t>
  </si>
  <si>
    <t>тыс. тенге ( неаудированная )</t>
  </si>
  <si>
    <t>тыс. тенге ( неаудированная)</t>
  </si>
  <si>
    <t>Консолидированная финансовая отчетность АО "KM GOLD": Отчет о финансовых результатах по состояию на 01 октября 2024г.</t>
  </si>
  <si>
    <t>9 месяцев 2024</t>
  </si>
  <si>
    <t>9 месяцев 2023</t>
  </si>
  <si>
    <t>Подписано и разрешено к выпуску от имени руководства Группы 10 ноября 2024года.</t>
  </si>
  <si>
    <t>Консолидированная  отчетность АО "KM Gold": Отчет о финансовом положении  по состоянию на 01 октября 2024г.</t>
  </si>
  <si>
    <t>30 сентября  2024</t>
  </si>
  <si>
    <t>Консолидированная  отчетность АО "KM Gold": Отчет о движении денежных средств  по состоянию на 01  октября 2024г.</t>
  </si>
  <si>
    <t>Консолидированная финансовая отчётность АО "КМ GOLD": Отчет  об изменениях в капитале . По состоянию на 01  октября 2024г.</t>
  </si>
  <si>
    <t>Прибыль/(убыток) за 9 месяцев 2024 года</t>
  </si>
  <si>
    <t>Остаток на 01 октября 2024 года</t>
  </si>
  <si>
    <t>Подписано и разрешено к выпуску от имени руководства Группы 10 ноября  2024года.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</si>
</sst>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_(* #,##0_);_(* \(#,##0\);_(* &quot;-&quot;??_);_(@_)"/>
    <numFmt numFmtId="168" formatCode="_-* #,##0.000000000\ _₽_-;\-* #,##0.000000000\ _₽_-;_-* &quot;-&quot;??\ _₽_-;_-@_-"/>
    <numFmt numFmtId="169" formatCode="_(* #,##0.00_);_(* \(#,##0.00\);_(* &quot;-&quot;??_);_(@_)"/>
    <numFmt numFmtId="170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Arial Cyr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sz val="8"/>
      <name val="Trebuchet MS"/>
      <family val="2"/>
      <charset val="204"/>
    </font>
    <font>
      <b/>
      <sz val="10"/>
      <color indexed="8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Arial"/>
      <family val="2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170" fontId="1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6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66" fontId="5" fillId="2" borderId="0" xfId="1" applyNumberFormat="1" applyFont="1" applyFill="1" applyBorder="1" applyAlignment="1">
      <alignment horizontal="right" vertical="center"/>
    </xf>
    <xf numFmtId="166" fontId="5" fillId="2" borderId="0" xfId="1" applyNumberFormat="1" applyFont="1" applyFill="1" applyAlignment="1">
      <alignment horizontal="right" vertical="center"/>
    </xf>
    <xf numFmtId="37" fontId="4" fillId="0" borderId="0" xfId="0" applyNumberFormat="1" applyFont="1"/>
    <xf numFmtId="166" fontId="2" fillId="2" borderId="2" xfId="1" applyNumberFormat="1" applyFont="1" applyFill="1" applyBorder="1" applyAlignment="1">
      <alignment horizontal="right" vertical="center"/>
    </xf>
    <xf numFmtId="167" fontId="5" fillId="2" borderId="0" xfId="0" applyNumberFormat="1" applyFont="1" applyFill="1" applyAlignment="1">
      <alignment horizontal="right" vertical="center"/>
    </xf>
    <xf numFmtId="167" fontId="5" fillId="2" borderId="0" xfId="1" applyNumberFormat="1" applyFont="1" applyFill="1" applyAlignment="1">
      <alignment horizontal="right" vertical="center"/>
    </xf>
    <xf numFmtId="167" fontId="4" fillId="0" borderId="0" xfId="0" applyNumberFormat="1" applyFont="1"/>
    <xf numFmtId="166" fontId="3" fillId="2" borderId="2" xfId="1" applyNumberFormat="1" applyFont="1" applyFill="1" applyBorder="1" applyAlignment="1">
      <alignment horizontal="right" vertical="center"/>
    </xf>
    <xf numFmtId="167" fontId="3" fillId="2" borderId="2" xfId="0" applyNumberFormat="1" applyFont="1" applyFill="1" applyBorder="1" applyAlignment="1">
      <alignment horizontal="right" vertical="center"/>
    </xf>
    <xf numFmtId="166" fontId="3" fillId="2" borderId="3" xfId="1" applyNumberFormat="1" applyFont="1" applyFill="1" applyBorder="1" applyAlignment="1">
      <alignment horizontal="right" vertical="center"/>
    </xf>
    <xf numFmtId="167" fontId="3" fillId="2" borderId="3" xfId="0" applyNumberFormat="1" applyFont="1" applyFill="1" applyBorder="1" applyAlignment="1">
      <alignment horizontal="right" vertical="center"/>
    </xf>
    <xf numFmtId="167" fontId="3" fillId="2" borderId="0" xfId="0" applyNumberFormat="1" applyFont="1" applyFill="1" applyAlignment="1">
      <alignment horizontal="right" vertical="center"/>
    </xf>
    <xf numFmtId="166" fontId="4" fillId="0" borderId="0" xfId="0" applyNumberFormat="1" applyFont="1"/>
    <xf numFmtId="167" fontId="5" fillId="2" borderId="0" xfId="1" applyNumberFormat="1" applyFont="1" applyFill="1" applyBorder="1" applyAlignment="1">
      <alignment horizontal="right" vertical="center"/>
    </xf>
    <xf numFmtId="167" fontId="7" fillId="2" borderId="1" xfId="2" applyNumberFormat="1" applyFont="1" applyFill="1" applyBorder="1" applyAlignment="1">
      <alignment horizontal="right"/>
    </xf>
    <xf numFmtId="38" fontId="4" fillId="0" borderId="0" xfId="0" applyNumberFormat="1" applyFont="1"/>
    <xf numFmtId="167" fontId="8" fillId="2" borderId="4" xfId="2" applyNumberFormat="1" applyFont="1" applyFill="1" applyBorder="1" applyAlignment="1">
      <alignment horizontal="right"/>
    </xf>
    <xf numFmtId="167" fontId="8" fillId="2" borderId="1" xfId="2" applyNumberFormat="1" applyFont="1" applyFill="1" applyBorder="1" applyAlignment="1">
      <alignment horizontal="right"/>
    </xf>
    <xf numFmtId="166" fontId="4" fillId="0" borderId="0" xfId="1" applyNumberFormat="1" applyFont="1"/>
    <xf numFmtId="167" fontId="3" fillId="2" borderId="2" xfId="1" applyNumberFormat="1" applyFont="1" applyFill="1" applyBorder="1" applyAlignment="1">
      <alignment horizontal="right" vertical="center"/>
    </xf>
    <xf numFmtId="169" fontId="5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69" fontId="4" fillId="0" borderId="0" xfId="1" applyNumberFormat="1" applyFont="1"/>
    <xf numFmtId="166" fontId="4" fillId="0" borderId="0" xfId="1" applyNumberFormat="1" applyFont="1" applyFill="1"/>
    <xf numFmtId="167" fontId="7" fillId="2" borderId="1" xfId="1" applyNumberFormat="1" applyFont="1" applyFill="1" applyBorder="1" applyAlignment="1">
      <alignment horizontal="right"/>
    </xf>
    <xf numFmtId="167" fontId="8" fillId="2" borderId="0" xfId="1" applyNumberFormat="1" applyFont="1" applyFill="1" applyBorder="1" applyAlignment="1">
      <alignment horizontal="right"/>
    </xf>
    <xf numFmtId="167" fontId="7" fillId="2" borderId="0" xfId="1" applyNumberFormat="1" applyFont="1" applyFill="1" applyBorder="1" applyAlignment="1">
      <alignment horizontal="right"/>
    </xf>
    <xf numFmtId="167" fontId="10" fillId="2" borderId="2" xfId="1" applyNumberFormat="1" applyFont="1" applyFill="1" applyBorder="1" applyAlignment="1">
      <alignment horizontal="right" vertical="center" wrapText="1"/>
    </xf>
    <xf numFmtId="167" fontId="10" fillId="2" borderId="0" xfId="1" applyNumberFormat="1" applyFont="1" applyFill="1" applyBorder="1" applyAlignment="1">
      <alignment horizontal="right" vertical="center" wrapText="1"/>
    </xf>
    <xf numFmtId="167" fontId="10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167" fontId="8" fillId="2" borderId="2" xfId="1" applyNumberFormat="1" applyFont="1" applyFill="1" applyBorder="1" applyAlignment="1"/>
    <xf numFmtId="167" fontId="8" fillId="2" borderId="0" xfId="0" applyNumberFormat="1" applyFont="1" applyFill="1"/>
    <xf numFmtId="0" fontId="4" fillId="0" borderId="0" xfId="0" applyFont="1" applyAlignment="1">
      <alignment horizontal="center" vertical="center" wrapText="1"/>
    </xf>
    <xf numFmtId="166" fontId="4" fillId="0" borderId="0" xfId="1" applyNumberFormat="1" applyFont="1" applyAlignment="1">
      <alignment vertical="center" wrapText="1"/>
    </xf>
    <xf numFmtId="169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2" fontId="4" fillId="0" borderId="0" xfId="0" applyNumberFormat="1" applyFont="1"/>
    <xf numFmtId="37" fontId="4" fillId="2" borderId="0" xfId="1" applyNumberFormat="1" applyFont="1" applyFill="1" applyAlignment="1">
      <alignment horizontal="right" vertical="center" wrapText="1"/>
    </xf>
    <xf numFmtId="167" fontId="4" fillId="2" borderId="0" xfId="1" applyNumberFormat="1" applyFont="1" applyFill="1" applyAlignment="1">
      <alignment horizontal="right" vertical="center" wrapText="1"/>
    </xf>
    <xf numFmtId="167" fontId="4" fillId="2" borderId="6" xfId="1" applyNumberFormat="1" applyFont="1" applyFill="1" applyBorder="1" applyAlignment="1">
      <alignment horizontal="right" vertical="center" wrapText="1"/>
    </xf>
    <xf numFmtId="168" fontId="11" fillId="0" borderId="0" xfId="1" applyNumberFormat="1" applyFont="1" applyAlignment="1">
      <alignment horizontal="right"/>
    </xf>
    <xf numFmtId="167" fontId="2" fillId="2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166" fontId="4" fillId="2" borderId="0" xfId="1" applyNumberFormat="1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166" fontId="4" fillId="2" borderId="0" xfId="1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37" fontId="4" fillId="2" borderId="0" xfId="1" applyNumberFormat="1" applyFont="1" applyFill="1" applyAlignment="1">
      <alignment vertical="center" wrapText="1"/>
    </xf>
    <xf numFmtId="37" fontId="4" fillId="2" borderId="6" xfId="1" applyNumberFormat="1" applyFont="1" applyFill="1" applyBorder="1" applyAlignment="1">
      <alignment horizontal="right" vertical="center" wrapText="1"/>
    </xf>
    <xf numFmtId="37" fontId="4" fillId="2" borderId="6" xfId="1" applyNumberFormat="1" applyFont="1" applyFill="1" applyBorder="1" applyAlignment="1">
      <alignment vertical="center" wrapText="1"/>
    </xf>
    <xf numFmtId="167" fontId="2" fillId="2" borderId="6" xfId="1" applyNumberFormat="1" applyFont="1" applyFill="1" applyBorder="1" applyAlignment="1">
      <alignment horizontal="right" vertical="center" wrapText="1"/>
    </xf>
    <xf numFmtId="37" fontId="4" fillId="2" borderId="0" xfId="1" applyNumberFormat="1" applyFont="1" applyFill="1" applyBorder="1" applyAlignment="1">
      <alignment vertical="center" wrapText="1"/>
    </xf>
    <xf numFmtId="167" fontId="4" fillId="2" borderId="0" xfId="1" applyNumberFormat="1" applyFont="1" applyFill="1" applyAlignment="1">
      <alignment vertical="center" wrapText="1"/>
    </xf>
    <xf numFmtId="37" fontId="2" fillId="2" borderId="7" xfId="1" applyNumberFormat="1" applyFont="1" applyFill="1" applyBorder="1" applyAlignment="1">
      <alignment vertical="center" wrapText="1"/>
    </xf>
    <xf numFmtId="167" fontId="2" fillId="2" borderId="7" xfId="1" applyNumberFormat="1" applyFont="1" applyFill="1" applyBorder="1" applyAlignment="1">
      <alignment horizontal="right" vertical="center" wrapText="1"/>
    </xf>
    <xf numFmtId="167" fontId="2" fillId="2" borderId="3" xfId="1" applyNumberFormat="1" applyFont="1" applyFill="1" applyBorder="1" applyAlignment="1">
      <alignment horizontal="right" vertical="center" wrapText="1"/>
    </xf>
    <xf numFmtId="167" fontId="3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167" fontId="4" fillId="2" borderId="0" xfId="1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7" fontId="3" fillId="2" borderId="5" xfId="1" applyNumberFormat="1" applyFont="1" applyFill="1" applyBorder="1" applyAlignment="1">
      <alignment horizontal="right" vertical="center"/>
    </xf>
    <xf numFmtId="167" fontId="4" fillId="2" borderId="5" xfId="1" applyNumberFormat="1" applyFont="1" applyFill="1" applyBorder="1" applyAlignment="1">
      <alignment horizontal="right" vertical="center"/>
    </xf>
    <xf numFmtId="167" fontId="4" fillId="2" borderId="0" xfId="1" applyNumberFormat="1" applyFont="1" applyFill="1" applyAlignment="1">
      <alignment vertical="center"/>
    </xf>
    <xf numFmtId="169" fontId="4" fillId="2" borderId="0" xfId="1" applyNumberFormat="1" applyFont="1" applyFill="1" applyBorder="1" applyAlignment="1">
      <alignment vertical="center" wrapText="1"/>
    </xf>
    <xf numFmtId="166" fontId="4" fillId="0" borderId="0" xfId="1" applyNumberFormat="1" applyFont="1" applyFill="1" applyBorder="1"/>
    <xf numFmtId="166" fontId="9" fillId="2" borderId="0" xfId="1" applyNumberFormat="1" applyFont="1" applyFill="1" applyAlignment="1">
      <alignment horizontal="right" vertical="center"/>
    </xf>
    <xf numFmtId="166" fontId="7" fillId="2" borderId="0" xfId="1" applyNumberFormat="1" applyFont="1" applyFill="1" applyAlignment="1">
      <alignment vertical="center" wrapText="1"/>
    </xf>
    <xf numFmtId="166" fontId="7" fillId="2" borderId="0" xfId="1" applyNumberFormat="1" applyFont="1" applyFill="1" applyAlignment="1">
      <alignment horizontal="right" wrapText="1"/>
    </xf>
    <xf numFmtId="166" fontId="7" fillId="2" borderId="0" xfId="1" applyNumberFormat="1" applyFont="1" applyFill="1" applyAlignment="1">
      <alignment horizontal="right"/>
    </xf>
    <xf numFmtId="166" fontId="7" fillId="2" borderId="0" xfId="1" applyNumberFormat="1" applyFont="1" applyFill="1"/>
    <xf numFmtId="167" fontId="7" fillId="2" borderId="0" xfId="1" applyNumberFormat="1" applyFont="1" applyFill="1" applyAlignment="1">
      <alignment horizontal="right" wrapText="1"/>
    </xf>
    <xf numFmtId="167" fontId="7" fillId="2" borderId="0" xfId="1" applyNumberFormat="1" applyFont="1" applyFill="1" applyBorder="1" applyAlignment="1">
      <alignment horizontal="right" wrapText="1"/>
    </xf>
    <xf numFmtId="0" fontId="4" fillId="0" borderId="0" xfId="0" applyFont="1" applyAlignment="1">
      <alignment vertical="center" wrapText="1"/>
    </xf>
    <xf numFmtId="166" fontId="4" fillId="0" borderId="0" xfId="3" applyNumberFormat="1" applyFont="1" applyAlignment="1">
      <alignment vertical="center" wrapText="1"/>
    </xf>
    <xf numFmtId="165" fontId="4" fillId="0" borderId="0" xfId="0" applyNumberFormat="1" applyFont="1"/>
    <xf numFmtId="166" fontId="4" fillId="0" borderId="0" xfId="3" applyNumberFormat="1" applyFont="1" applyFill="1"/>
    <xf numFmtId="0" fontId="2" fillId="0" borderId="0" xfId="0" applyFont="1" applyAlignment="1">
      <alignment horizontal="center" vertical="center" wrapText="1"/>
    </xf>
    <xf numFmtId="166" fontId="2" fillId="0" borderId="0" xfId="3" applyNumberFormat="1" applyFont="1" applyAlignment="1">
      <alignment horizontal="center" vertical="center" wrapText="1"/>
    </xf>
    <xf numFmtId="166" fontId="2" fillId="0" borderId="6" xfId="3" applyNumberFormat="1" applyFont="1" applyBorder="1" applyAlignment="1">
      <alignment horizontal="center" vertical="center" wrapText="1"/>
    </xf>
    <xf numFmtId="166" fontId="4" fillId="0" borderId="0" xfId="3" applyNumberFormat="1" applyFont="1" applyFill="1" applyBorder="1"/>
    <xf numFmtId="165" fontId="4" fillId="0" borderId="0" xfId="3" applyFont="1" applyFill="1" applyBorder="1"/>
    <xf numFmtId="166" fontId="4" fillId="0" borderId="0" xfId="3" applyNumberFormat="1" applyFont="1" applyBorder="1"/>
    <xf numFmtId="167" fontId="4" fillId="0" borderId="0" xfId="3" applyNumberFormat="1" applyFont="1" applyFill="1" applyBorder="1" applyAlignment="1">
      <alignment vertical="center" wrapText="1"/>
    </xf>
    <xf numFmtId="167" fontId="4" fillId="0" borderId="4" xfId="3" applyNumberFormat="1" applyFont="1" applyFill="1" applyBorder="1" applyAlignment="1">
      <alignment vertical="center" wrapText="1"/>
    </xf>
    <xf numFmtId="167" fontId="2" fillId="0" borderId="1" xfId="3" applyNumberFormat="1" applyFont="1" applyFill="1" applyBorder="1" applyAlignment="1">
      <alignment vertical="center" wrapText="1"/>
    </xf>
    <xf numFmtId="167" fontId="4" fillId="0" borderId="0" xfId="3" applyNumberFormat="1" applyFont="1" applyFill="1" applyBorder="1" applyAlignment="1">
      <alignment horizontal="right" wrapText="1"/>
    </xf>
    <xf numFmtId="167" fontId="4" fillId="0" borderId="0" xfId="3" applyNumberFormat="1" applyFont="1" applyFill="1" applyBorder="1" applyAlignment="1">
      <alignment wrapText="1"/>
    </xf>
    <xf numFmtId="167" fontId="2" fillId="0" borderId="0" xfId="3" applyNumberFormat="1" applyFont="1" applyFill="1" applyBorder="1" applyAlignment="1">
      <alignment vertical="center" wrapText="1"/>
    </xf>
    <xf numFmtId="167" fontId="2" fillId="0" borderId="4" xfId="3" applyNumberFormat="1" applyFont="1" applyFill="1" applyBorder="1" applyAlignment="1">
      <alignment vertical="center" wrapText="1"/>
    </xf>
    <xf numFmtId="167" fontId="4" fillId="0" borderId="0" xfId="3" applyNumberFormat="1" applyFont="1" applyFill="1" applyBorder="1"/>
    <xf numFmtId="167" fontId="2" fillId="0" borderId="0" xfId="3" applyNumberFormat="1" applyFont="1" applyFill="1" applyBorder="1" applyAlignment="1">
      <alignment wrapText="1"/>
    </xf>
    <xf numFmtId="165" fontId="4" fillId="0" borderId="0" xfId="3" applyFont="1"/>
    <xf numFmtId="165" fontId="4" fillId="0" borderId="0" xfId="1" applyFont="1" applyFill="1"/>
    <xf numFmtId="166" fontId="2" fillId="0" borderId="6" xfId="3" applyNumberFormat="1" applyFont="1" applyBorder="1" applyAlignment="1">
      <alignment horizontal="center" vertical="center" wrapText="1"/>
    </xf>
    <xf numFmtId="167" fontId="4" fillId="3" borderId="0" xfId="1" applyNumberFormat="1" applyFont="1" applyFill="1" applyAlignment="1">
      <alignment horizontal="right" vertical="center"/>
    </xf>
    <xf numFmtId="0" fontId="2" fillId="0" borderId="0" xfId="0" applyFont="1"/>
  </cellXfs>
  <cellStyles count="10">
    <cellStyle name="Normal 3" xfId="4" xr:uid="{00000000-0005-0000-0000-000000000000}"/>
    <cellStyle name="Normal 4" xfId="5" xr:uid="{00000000-0005-0000-0000-000001000000}"/>
    <cellStyle name="Обычный" xfId="0" builtinId="0"/>
    <cellStyle name="Обычный 10" xfId="7" xr:uid="{00000000-0005-0000-0000-000003000000}"/>
    <cellStyle name="Обычный 2 15" xfId="2" xr:uid="{00000000-0005-0000-0000-000004000000}"/>
    <cellStyle name="Процентный 2" xfId="8" xr:uid="{00000000-0005-0000-0000-000005000000}"/>
    <cellStyle name="Финансовый" xfId="1" builtinId="3"/>
    <cellStyle name="Финансовый [0] 2" xfId="9" xr:uid="{00000000-0005-0000-0000-000007000000}"/>
    <cellStyle name="Финансовый 2" xfId="3" xr:uid="{00000000-0005-0000-0000-000008000000}"/>
    <cellStyle name="Финансовый 2 2 1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37"/>
  <sheetViews>
    <sheetView tabSelected="1" workbookViewId="0">
      <selection activeCell="I20" sqref="I20"/>
    </sheetView>
  </sheetViews>
  <sheetFormatPr defaultColWidth="9.1796875" defaultRowHeight="13.5" x14ac:dyDescent="0.35"/>
  <cols>
    <col min="1" max="1" width="56.54296875" style="5" customWidth="1"/>
    <col min="2" max="2" width="11.453125" style="5" customWidth="1"/>
    <col min="3" max="4" width="18.54296875" style="31" customWidth="1"/>
    <col min="5" max="5" width="12.453125" style="5" bestFit="1" customWidth="1"/>
    <col min="6" max="6" width="9.1796875" style="5" customWidth="1"/>
    <col min="7" max="16384" width="9.1796875" style="5"/>
  </cols>
  <sheetData>
    <row r="1" spans="1:5" s="1" customFormat="1" x14ac:dyDescent="0.35">
      <c r="A1" s="1" t="s">
        <v>128</v>
      </c>
    </row>
    <row r="2" spans="1:5" x14ac:dyDescent="0.35">
      <c r="A2" s="60" t="s">
        <v>103</v>
      </c>
      <c r="B2" s="3" t="s">
        <v>41</v>
      </c>
      <c r="C2" s="62" t="s">
        <v>129</v>
      </c>
      <c r="D2" s="62" t="s">
        <v>130</v>
      </c>
      <c r="E2" s="58"/>
    </row>
    <row r="3" spans="1:5" x14ac:dyDescent="0.35">
      <c r="A3" s="60"/>
      <c r="B3" s="3"/>
      <c r="C3" s="63"/>
      <c r="D3" s="63"/>
      <c r="E3" s="58"/>
    </row>
    <row r="4" spans="1:5" x14ac:dyDescent="0.35">
      <c r="A4" s="60" t="s">
        <v>42</v>
      </c>
      <c r="B4" s="3"/>
      <c r="C4" s="24"/>
      <c r="D4" s="76"/>
      <c r="E4" s="58"/>
    </row>
    <row r="5" spans="1:5" x14ac:dyDescent="0.35">
      <c r="A5" s="77" t="s">
        <v>43</v>
      </c>
      <c r="B5" s="12">
        <v>5</v>
      </c>
      <c r="C5" s="78">
        <v>0</v>
      </c>
      <c r="D5" s="114">
        <v>0</v>
      </c>
      <c r="E5" s="58"/>
    </row>
    <row r="6" spans="1:5" x14ac:dyDescent="0.35">
      <c r="A6" s="77" t="s">
        <v>44</v>
      </c>
      <c r="B6" s="12">
        <v>6</v>
      </c>
      <c r="C6" s="38"/>
      <c r="D6" s="38"/>
      <c r="E6" s="58"/>
    </row>
    <row r="7" spans="1:5" x14ac:dyDescent="0.35">
      <c r="A7" s="7" t="s">
        <v>45</v>
      </c>
      <c r="B7" s="12"/>
      <c r="C7" s="39">
        <v>0</v>
      </c>
      <c r="D7" s="39">
        <v>0</v>
      </c>
      <c r="E7" s="58"/>
    </row>
    <row r="8" spans="1:5" x14ac:dyDescent="0.35">
      <c r="A8" s="77" t="s">
        <v>46</v>
      </c>
      <c r="B8" s="12">
        <v>7</v>
      </c>
      <c r="C8" s="40">
        <v>-566223.87716999999</v>
      </c>
      <c r="D8" s="40">
        <v>-99471.299690000073</v>
      </c>
      <c r="E8" s="58"/>
    </row>
    <row r="9" spans="1:5" x14ac:dyDescent="0.35">
      <c r="A9" s="77" t="s">
        <v>47</v>
      </c>
      <c r="B9" s="12"/>
      <c r="C9" s="40">
        <v>216873.21006000004</v>
      </c>
      <c r="D9" s="40">
        <v>-115246.31113999999</v>
      </c>
      <c r="E9" s="58"/>
    </row>
    <row r="10" spans="1:5" x14ac:dyDescent="0.35">
      <c r="A10" s="77" t="s">
        <v>48</v>
      </c>
      <c r="B10" s="12"/>
      <c r="C10" s="38"/>
      <c r="D10" s="38"/>
      <c r="E10" s="58"/>
    </row>
    <row r="11" spans="1:5" x14ac:dyDescent="0.35">
      <c r="A11" s="7" t="s">
        <v>49</v>
      </c>
      <c r="B11" s="12"/>
      <c r="C11" s="39">
        <f>SUM(C8:C10)</f>
        <v>-349350.66710999992</v>
      </c>
      <c r="D11" s="39">
        <f>SUM(D8:D10)</f>
        <v>-214717.61083000008</v>
      </c>
      <c r="E11" s="58"/>
    </row>
    <row r="12" spans="1:5" x14ac:dyDescent="0.35">
      <c r="A12" s="77" t="s">
        <v>50</v>
      </c>
      <c r="B12" s="12"/>
      <c r="C12" s="40">
        <v>0</v>
      </c>
      <c r="D12" s="40"/>
      <c r="E12" s="58"/>
    </row>
    <row r="13" spans="1:5" x14ac:dyDescent="0.35">
      <c r="A13" s="77" t="s">
        <v>51</v>
      </c>
      <c r="B13" s="12"/>
      <c r="C13" s="38">
        <v>-111899.09051465754</v>
      </c>
      <c r="D13" s="38">
        <v>-122669.88296753424</v>
      </c>
      <c r="E13" s="58"/>
    </row>
    <row r="14" spans="1:5" ht="27" x14ac:dyDescent="0.35">
      <c r="A14" s="60" t="s">
        <v>52</v>
      </c>
      <c r="B14" s="12"/>
      <c r="C14" s="39">
        <f>SUM(C11:C13)</f>
        <v>-461249.75762465748</v>
      </c>
      <c r="D14" s="39">
        <f>SUM(D11:D13)</f>
        <v>-337387.49379753432</v>
      </c>
      <c r="E14" s="58"/>
    </row>
    <row r="15" spans="1:5" x14ac:dyDescent="0.35">
      <c r="A15" s="77" t="s">
        <v>53</v>
      </c>
      <c r="B15" s="12"/>
      <c r="C15" s="38">
        <v>0</v>
      </c>
      <c r="D15" s="38"/>
      <c r="E15" s="58"/>
    </row>
    <row r="16" spans="1:5" ht="14" thickBot="1" x14ac:dyDescent="0.4">
      <c r="A16" s="60" t="s">
        <v>54</v>
      </c>
      <c r="B16" s="58"/>
      <c r="C16" s="41">
        <v>-461249.75762465748</v>
      </c>
      <c r="D16" s="41">
        <v>-337387.49379753432</v>
      </c>
      <c r="E16" s="58"/>
    </row>
    <row r="17" spans="1:5" ht="14" thickTop="1" x14ac:dyDescent="0.35">
      <c r="A17" s="60"/>
      <c r="B17" s="58"/>
      <c r="C17" s="42"/>
      <c r="D17" s="78"/>
      <c r="E17" s="58"/>
    </row>
    <row r="18" spans="1:5" x14ac:dyDescent="0.35">
      <c r="A18" s="79" t="s">
        <v>55</v>
      </c>
      <c r="B18" s="58"/>
      <c r="C18" s="39"/>
      <c r="D18" s="78"/>
      <c r="E18" s="58"/>
    </row>
    <row r="19" spans="1:5" x14ac:dyDescent="0.35">
      <c r="A19" s="77" t="s">
        <v>56</v>
      </c>
      <c r="B19" s="58"/>
      <c r="C19" s="40">
        <v>0</v>
      </c>
      <c r="D19" s="78">
        <v>0</v>
      </c>
      <c r="E19" s="58"/>
    </row>
    <row r="20" spans="1:5" x14ac:dyDescent="0.35">
      <c r="A20" s="77" t="s">
        <v>57</v>
      </c>
      <c r="B20" s="58"/>
      <c r="C20" s="38">
        <v>0</v>
      </c>
      <c r="D20" s="78">
        <v>0</v>
      </c>
      <c r="E20" s="58"/>
    </row>
    <row r="21" spans="1:5" ht="14" thickBot="1" x14ac:dyDescent="0.4">
      <c r="A21" s="79" t="s">
        <v>58</v>
      </c>
      <c r="B21" s="58"/>
      <c r="C21" s="41">
        <v>0</v>
      </c>
      <c r="D21" s="41">
        <v>0</v>
      </c>
      <c r="E21" s="58"/>
    </row>
    <row r="22" spans="1:5" ht="27.5" thickTop="1" x14ac:dyDescent="0.35">
      <c r="A22" s="66" t="s">
        <v>59</v>
      </c>
      <c r="B22" s="12"/>
      <c r="C22" s="80">
        <v>0</v>
      </c>
      <c r="D22" s="81">
        <v>0</v>
      </c>
      <c r="E22" s="58"/>
    </row>
    <row r="23" spans="1:5" ht="14" thickBot="1" x14ac:dyDescent="0.4">
      <c r="A23" s="7" t="s">
        <v>60</v>
      </c>
      <c r="B23" s="12"/>
      <c r="C23" s="43">
        <v>-461249.75762465748</v>
      </c>
      <c r="D23" s="43">
        <v>-337387.49379753432</v>
      </c>
      <c r="E23" s="58"/>
    </row>
    <row r="24" spans="1:5" ht="14" thickTop="1" x14ac:dyDescent="0.35">
      <c r="A24" s="77" t="s">
        <v>61</v>
      </c>
      <c r="B24" s="12"/>
      <c r="C24" s="82"/>
      <c r="D24" s="78"/>
      <c r="E24" s="58"/>
    </row>
    <row r="25" spans="1:5" x14ac:dyDescent="0.35">
      <c r="A25" s="77" t="s">
        <v>62</v>
      </c>
      <c r="B25" s="12"/>
      <c r="C25" s="40">
        <v>-461239.06742465746</v>
      </c>
      <c r="D25" s="40">
        <v>-337137.31762003398</v>
      </c>
      <c r="E25" s="58"/>
    </row>
    <row r="26" spans="1:5" x14ac:dyDescent="0.35">
      <c r="A26" s="77" t="s">
        <v>26</v>
      </c>
      <c r="B26" s="12"/>
      <c r="C26" s="38">
        <v>-10.690200000000001</v>
      </c>
      <c r="D26" s="38">
        <v>-249.17617749999999</v>
      </c>
      <c r="E26" s="58"/>
    </row>
    <row r="27" spans="1:5" ht="14" thickBot="1" x14ac:dyDescent="0.4">
      <c r="A27" s="77"/>
      <c r="B27" s="44"/>
      <c r="C27" s="45">
        <f>SUM(C25:C26)</f>
        <v>-461249.75762465748</v>
      </c>
      <c r="D27" s="45">
        <v>-337386.49379753397</v>
      </c>
      <c r="E27" s="58"/>
    </row>
    <row r="28" spans="1:5" ht="14" thickTop="1" x14ac:dyDescent="0.35">
      <c r="A28" s="77"/>
      <c r="B28" s="44"/>
      <c r="C28" s="46"/>
      <c r="D28" s="46"/>
      <c r="E28" s="58"/>
    </row>
    <row r="29" spans="1:5" x14ac:dyDescent="0.35">
      <c r="A29" s="60" t="s">
        <v>63</v>
      </c>
      <c r="B29" s="64"/>
      <c r="C29" s="72"/>
      <c r="D29" s="72"/>
      <c r="E29" s="58"/>
    </row>
    <row r="30" spans="1:5" x14ac:dyDescent="0.35">
      <c r="A30" s="66" t="s">
        <v>64</v>
      </c>
      <c r="B30" s="64"/>
      <c r="C30" s="83">
        <f>C25/32000</f>
        <v>-14.413720857020547</v>
      </c>
      <c r="D30" s="83">
        <f>D25/32000</f>
        <v>-10.535541175626062</v>
      </c>
      <c r="E30" s="58" t="s">
        <v>65</v>
      </c>
    </row>
    <row r="31" spans="1:5" x14ac:dyDescent="0.35">
      <c r="A31" s="66" t="s">
        <v>66</v>
      </c>
      <c r="B31" s="64"/>
      <c r="C31" s="83">
        <f>C30</f>
        <v>-14.413720857020547</v>
      </c>
      <c r="D31" s="83">
        <f>D30</f>
        <v>-10.535541175626062</v>
      </c>
      <c r="E31" s="58"/>
    </row>
    <row r="32" spans="1:5" x14ac:dyDescent="0.35">
      <c r="A32" s="2"/>
      <c r="B32" s="47"/>
      <c r="C32" s="48"/>
      <c r="D32" s="48"/>
      <c r="E32" s="58"/>
    </row>
    <row r="33" spans="1:5" x14ac:dyDescent="0.35">
      <c r="A33" s="50" t="s">
        <v>131</v>
      </c>
    </row>
    <row r="34" spans="1:5" x14ac:dyDescent="0.35">
      <c r="A34" s="51"/>
      <c r="C34" s="36"/>
      <c r="D34" s="36"/>
    </row>
    <row r="35" spans="1:5" x14ac:dyDescent="0.35">
      <c r="A35" s="51" t="s">
        <v>67</v>
      </c>
      <c r="E35" s="31"/>
    </row>
    <row r="36" spans="1:5" x14ac:dyDescent="0.35">
      <c r="A36" s="51"/>
      <c r="E36" s="49"/>
    </row>
    <row r="37" spans="1:5" x14ac:dyDescent="0.35">
      <c r="A37" s="51" t="s">
        <v>115</v>
      </c>
    </row>
  </sheetData>
  <pageMargins left="0.25" right="0.25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G65"/>
  <sheetViews>
    <sheetView topLeftCell="A24" workbookViewId="0">
      <selection activeCell="C6" sqref="C6"/>
    </sheetView>
  </sheetViews>
  <sheetFormatPr defaultColWidth="24.453125" defaultRowHeight="13.5" x14ac:dyDescent="0.35"/>
  <cols>
    <col min="1" max="1" width="60.26953125" style="5" bestFit="1" customWidth="1"/>
    <col min="2" max="2" width="11.453125" style="5" customWidth="1"/>
    <col min="3" max="3" width="17.26953125" style="31" customWidth="1"/>
    <col min="4" max="4" width="17.26953125" style="37" customWidth="1"/>
    <col min="5" max="16384" width="24.453125" style="5"/>
  </cols>
  <sheetData>
    <row r="1" spans="1:5" x14ac:dyDescent="0.35">
      <c r="A1" s="1" t="s">
        <v>132</v>
      </c>
      <c r="B1" s="58"/>
      <c r="C1" s="59"/>
      <c r="D1" s="59"/>
    </row>
    <row r="2" spans="1:5" x14ac:dyDescent="0.35">
      <c r="A2" s="60" t="s">
        <v>103</v>
      </c>
      <c r="B2" s="3" t="s">
        <v>0</v>
      </c>
      <c r="C2" s="4" t="s">
        <v>133</v>
      </c>
      <c r="D2" s="4" t="s">
        <v>116</v>
      </c>
    </row>
    <row r="3" spans="1:5" x14ac:dyDescent="0.35">
      <c r="A3" s="6"/>
      <c r="B3" s="7"/>
      <c r="C3" s="8"/>
      <c r="D3" s="8"/>
    </row>
    <row r="4" spans="1:5" x14ac:dyDescent="0.35">
      <c r="A4" s="9" t="s">
        <v>1</v>
      </c>
      <c r="B4" s="6"/>
      <c r="C4" s="6"/>
      <c r="D4" s="6"/>
    </row>
    <row r="5" spans="1:5" x14ac:dyDescent="0.35">
      <c r="A5" s="9" t="s">
        <v>2</v>
      </c>
      <c r="B5" s="6"/>
      <c r="C5" s="10"/>
      <c r="D5" s="10"/>
    </row>
    <row r="6" spans="1:5" x14ac:dyDescent="0.35">
      <c r="A6" s="11" t="s">
        <v>3</v>
      </c>
      <c r="B6" s="12">
        <v>9</v>
      </c>
      <c r="C6" s="13">
        <v>559820.65535999986</v>
      </c>
      <c r="D6" s="14">
        <v>574148.21296999988</v>
      </c>
    </row>
    <row r="7" spans="1:5" x14ac:dyDescent="0.35">
      <c r="A7" s="11" t="s">
        <v>4</v>
      </c>
      <c r="B7" s="12">
        <v>10</v>
      </c>
      <c r="C7" s="13">
        <v>3341036.0115399994</v>
      </c>
      <c r="D7" s="14">
        <v>2373365.8659199998</v>
      </c>
      <c r="E7" s="15"/>
    </row>
    <row r="8" spans="1:5" x14ac:dyDescent="0.35">
      <c r="A8" s="11" t="s">
        <v>5</v>
      </c>
      <c r="B8" s="12">
        <v>11</v>
      </c>
      <c r="C8" s="13">
        <v>282.76372000000003</v>
      </c>
      <c r="D8" s="14">
        <v>282.76372000000003</v>
      </c>
    </row>
    <row r="9" spans="1:5" x14ac:dyDescent="0.35">
      <c r="A9" s="11" t="s">
        <v>6</v>
      </c>
      <c r="B9" s="12"/>
      <c r="C9" s="13">
        <v>0</v>
      </c>
      <c r="D9" s="14"/>
    </row>
    <row r="10" spans="1:5" x14ac:dyDescent="0.35">
      <c r="A10" s="11" t="str">
        <f>'[1]BS from BDO'!B8</f>
        <v>Займы выданные</v>
      </c>
      <c r="B10" s="12"/>
      <c r="C10" s="13"/>
      <c r="D10" s="14"/>
    </row>
    <row r="11" spans="1:5" x14ac:dyDescent="0.35">
      <c r="A11" s="11" t="s">
        <v>7</v>
      </c>
      <c r="B11" s="12"/>
      <c r="C11" s="13">
        <v>0</v>
      </c>
      <c r="D11" s="14"/>
    </row>
    <row r="12" spans="1:5" x14ac:dyDescent="0.35">
      <c r="A12" s="11" t="s">
        <v>6</v>
      </c>
      <c r="B12" s="12"/>
      <c r="C12" s="13">
        <v>0</v>
      </c>
      <c r="D12" s="14"/>
    </row>
    <row r="13" spans="1:5" x14ac:dyDescent="0.35">
      <c r="A13" s="11" t="str">
        <f>'[1]BS from BDO'!B10</f>
        <v>Денежные средства ограниченные в использовании</v>
      </c>
      <c r="B13" s="12">
        <v>16</v>
      </c>
      <c r="C13" s="13">
        <v>12571.818630000003</v>
      </c>
      <c r="D13" s="14">
        <v>12487.132470000002</v>
      </c>
    </row>
    <row r="14" spans="1:5" x14ac:dyDescent="0.35">
      <c r="A14" s="11" t="str">
        <f>'[1]BS from BDO'!B11</f>
        <v>Авансы выданные и прочие долгосрочные активы</v>
      </c>
      <c r="B14" s="12">
        <v>15</v>
      </c>
      <c r="C14" s="13">
        <v>365588</v>
      </c>
      <c r="D14" s="14">
        <v>365588</v>
      </c>
    </row>
    <row r="15" spans="1:5" ht="14" thickBot="1" x14ac:dyDescent="0.4">
      <c r="A15" s="9" t="s">
        <v>8</v>
      </c>
      <c r="B15" s="12"/>
      <c r="C15" s="16">
        <f>SUM(C6:C14)</f>
        <v>4279299.2492499994</v>
      </c>
      <c r="D15" s="16">
        <f>SUM(D6:D14)</f>
        <v>3325871.9750799998</v>
      </c>
    </row>
    <row r="16" spans="1:5" ht="14" thickTop="1" x14ac:dyDescent="0.35">
      <c r="A16" s="9" t="s">
        <v>9</v>
      </c>
      <c r="B16" s="12"/>
      <c r="C16" s="17"/>
      <c r="D16" s="17"/>
    </row>
    <row r="17" spans="1:6" x14ac:dyDescent="0.35">
      <c r="A17" s="11" t="s">
        <v>10</v>
      </c>
      <c r="B17" s="12">
        <v>12</v>
      </c>
      <c r="C17" s="13">
        <v>582555.02725000004</v>
      </c>
      <c r="D17" s="18">
        <v>440560.62005999999</v>
      </c>
    </row>
    <row r="18" spans="1:6" x14ac:dyDescent="0.35">
      <c r="A18" s="11" t="s">
        <v>11</v>
      </c>
      <c r="B18" s="12">
        <v>13</v>
      </c>
      <c r="C18" s="13">
        <v>170838.65699000002</v>
      </c>
      <c r="D18" s="18">
        <v>54322.23143</v>
      </c>
    </row>
    <row r="19" spans="1:6" x14ac:dyDescent="0.35">
      <c r="A19" s="11" t="s">
        <v>12</v>
      </c>
      <c r="B19" s="12"/>
      <c r="C19" s="13">
        <v>0</v>
      </c>
      <c r="D19" s="18"/>
    </row>
    <row r="20" spans="1:6" x14ac:dyDescent="0.35">
      <c r="A20" s="11" t="s">
        <v>13</v>
      </c>
      <c r="B20" s="12">
        <v>14</v>
      </c>
      <c r="C20" s="13">
        <v>273971.49695</v>
      </c>
      <c r="D20" s="18">
        <v>53877.203559999994</v>
      </c>
      <c r="F20" s="19"/>
    </row>
    <row r="21" spans="1:6" x14ac:dyDescent="0.35">
      <c r="A21" s="11" t="s">
        <v>14</v>
      </c>
      <c r="B21" s="12"/>
      <c r="C21" s="13">
        <v>0</v>
      </c>
      <c r="D21" s="18"/>
    </row>
    <row r="22" spans="1:6" x14ac:dyDescent="0.35">
      <c r="A22" s="11" t="s">
        <v>15</v>
      </c>
      <c r="B22" s="12">
        <v>15</v>
      </c>
      <c r="C22" s="13">
        <v>216948.25329000002</v>
      </c>
      <c r="D22" s="18">
        <v>125002.20283000001</v>
      </c>
    </row>
    <row r="23" spans="1:6" x14ac:dyDescent="0.35">
      <c r="A23" s="11" t="s">
        <v>16</v>
      </c>
      <c r="B23" s="12">
        <v>16</v>
      </c>
      <c r="C23" s="13">
        <v>14761.745339999999</v>
      </c>
      <c r="D23" s="18">
        <v>184.01869299982999</v>
      </c>
    </row>
    <row r="24" spans="1:6" ht="14" thickBot="1" x14ac:dyDescent="0.4">
      <c r="A24" s="9" t="s">
        <v>17</v>
      </c>
      <c r="B24" s="12"/>
      <c r="C24" s="20">
        <f>SUM(C17:C23)</f>
        <v>1259075.1798200002</v>
      </c>
      <c r="D24" s="20">
        <f>SUM(D17:D23)</f>
        <v>673946.27657299978</v>
      </c>
    </row>
    <row r="25" spans="1:6" ht="14.5" thickTop="1" thickBot="1" x14ac:dyDescent="0.4">
      <c r="A25" s="11" t="s">
        <v>18</v>
      </c>
      <c r="B25" s="12"/>
      <c r="C25" s="22"/>
      <c r="D25" s="23"/>
    </row>
    <row r="26" spans="1:6" ht="14.5" thickTop="1" thickBot="1" x14ac:dyDescent="0.4">
      <c r="A26" s="9" t="s">
        <v>19</v>
      </c>
      <c r="B26" s="12"/>
      <c r="C26" s="22">
        <f>C25+C24+C15</f>
        <v>5538374.4290699996</v>
      </c>
      <c r="D26" s="22">
        <f>D25+D24+D15</f>
        <v>3999818.2516529998</v>
      </c>
    </row>
    <row r="27" spans="1:6" ht="14" thickTop="1" x14ac:dyDescent="0.35">
      <c r="A27" s="9"/>
      <c r="B27" s="12"/>
      <c r="C27" s="24"/>
      <c r="D27" s="24"/>
    </row>
    <row r="28" spans="1:6" x14ac:dyDescent="0.35">
      <c r="A28" s="9"/>
      <c r="B28" s="12"/>
      <c r="C28" s="24"/>
      <c r="D28" s="24"/>
    </row>
    <row r="29" spans="1:6" x14ac:dyDescent="0.35">
      <c r="A29" s="9" t="s">
        <v>20</v>
      </c>
      <c r="B29" s="12"/>
      <c r="C29" s="17"/>
      <c r="D29" s="17"/>
    </row>
    <row r="30" spans="1:6" x14ac:dyDescent="0.35">
      <c r="A30" s="9" t="s">
        <v>21</v>
      </c>
      <c r="B30" s="12"/>
      <c r="C30" s="17"/>
      <c r="D30" s="17"/>
      <c r="E30" s="25"/>
    </row>
    <row r="31" spans="1:6" x14ac:dyDescent="0.35">
      <c r="A31" s="11" t="s">
        <v>22</v>
      </c>
      <c r="B31" s="12"/>
      <c r="C31" s="17">
        <v>48560</v>
      </c>
      <c r="D31" s="17">
        <v>48560</v>
      </c>
      <c r="E31" s="25"/>
    </row>
    <row r="32" spans="1:6" x14ac:dyDescent="0.35">
      <c r="A32" s="11" t="s">
        <v>23</v>
      </c>
      <c r="B32" s="12"/>
      <c r="C32" s="26"/>
      <c r="D32" s="18"/>
      <c r="E32" s="25"/>
    </row>
    <row r="33" spans="1:7" x14ac:dyDescent="0.35">
      <c r="A33" s="11" t="s">
        <v>24</v>
      </c>
      <c r="B33" s="12"/>
      <c r="C33" s="27">
        <f>D33+PL!C25</f>
        <v>-5194915.5140975378</v>
      </c>
      <c r="D33" s="17">
        <v>-4733676.4466728801</v>
      </c>
      <c r="E33" s="25"/>
      <c r="F33" s="28"/>
      <c r="G33" s="28"/>
    </row>
    <row r="34" spans="1:7" ht="27" x14ac:dyDescent="0.35">
      <c r="A34" s="9" t="s">
        <v>25</v>
      </c>
      <c r="B34" s="12"/>
      <c r="C34" s="29">
        <f>SUM(C31:C33)</f>
        <v>-5146355.5140975378</v>
      </c>
      <c r="D34" s="29">
        <v>-4685116.4466728764</v>
      </c>
      <c r="E34" s="25"/>
      <c r="F34" s="19"/>
    </row>
    <row r="35" spans="1:7" x14ac:dyDescent="0.35">
      <c r="A35" s="11" t="s">
        <v>26</v>
      </c>
      <c r="B35" s="12"/>
      <c r="C35" s="27">
        <f>D35+PL!C26</f>
        <v>-4243.5469000000003</v>
      </c>
      <c r="D35" s="27">
        <v>-4232.8567000000003</v>
      </c>
      <c r="E35" s="25"/>
    </row>
    <row r="36" spans="1:7" x14ac:dyDescent="0.35">
      <c r="A36" s="9" t="s">
        <v>27</v>
      </c>
      <c r="B36" s="12"/>
      <c r="C36" s="30">
        <f>SUM(C34:C35)</f>
        <v>-5150599.0609975383</v>
      </c>
      <c r="D36" s="30">
        <v>-4689349.3033728767</v>
      </c>
    </row>
    <row r="37" spans="1:7" x14ac:dyDescent="0.35">
      <c r="A37" s="9" t="s">
        <v>28</v>
      </c>
      <c r="B37" s="12"/>
      <c r="C37" s="17"/>
      <c r="D37" s="17"/>
    </row>
    <row r="38" spans="1:7" x14ac:dyDescent="0.35">
      <c r="A38" s="11" t="s">
        <v>29</v>
      </c>
      <c r="B38" s="12"/>
      <c r="C38" s="17"/>
      <c r="D38" s="17"/>
      <c r="E38" s="31"/>
    </row>
    <row r="39" spans="1:7" x14ac:dyDescent="0.35">
      <c r="A39" s="11" t="s">
        <v>30</v>
      </c>
      <c r="B39" s="12"/>
      <c r="C39" s="17"/>
      <c r="D39" s="26"/>
      <c r="E39" s="31"/>
    </row>
    <row r="40" spans="1:7" x14ac:dyDescent="0.35">
      <c r="A40" s="11" t="s">
        <v>31</v>
      </c>
      <c r="B40" s="12"/>
      <c r="C40" s="26"/>
      <c r="D40" s="17">
        <v>0</v>
      </c>
    </row>
    <row r="41" spans="1:7" ht="14" thickBot="1" x14ac:dyDescent="0.4">
      <c r="A41" s="9" t="s">
        <v>32</v>
      </c>
      <c r="B41" s="12"/>
      <c r="C41" s="32">
        <f>SUM(C38:C40)</f>
        <v>0</v>
      </c>
      <c r="D41" s="32">
        <v>0</v>
      </c>
    </row>
    <row r="42" spans="1:7" ht="14" thickTop="1" x14ac:dyDescent="0.35">
      <c r="A42" s="9" t="s">
        <v>33</v>
      </c>
      <c r="B42" s="12"/>
      <c r="C42" s="17"/>
      <c r="D42" s="17"/>
    </row>
    <row r="43" spans="1:7" x14ac:dyDescent="0.35">
      <c r="A43" s="11" t="s">
        <v>34</v>
      </c>
      <c r="B43" s="12">
        <v>19</v>
      </c>
      <c r="C43" s="17">
        <v>1163930.0676370005</v>
      </c>
      <c r="D43" s="18">
        <v>727889.58006000018</v>
      </c>
    </row>
    <row r="44" spans="1:7" x14ac:dyDescent="0.35">
      <c r="A44" s="11" t="s">
        <v>35</v>
      </c>
      <c r="B44" s="12"/>
      <c r="C44" s="26">
        <v>0</v>
      </c>
      <c r="D44" s="18"/>
    </row>
    <row r="45" spans="1:7" x14ac:dyDescent="0.35">
      <c r="A45" s="11" t="s">
        <v>29</v>
      </c>
      <c r="B45" s="12">
        <v>18</v>
      </c>
      <c r="C45" s="17">
        <v>6598724.1574546564</v>
      </c>
      <c r="D45" s="18">
        <v>6727352.8963099997</v>
      </c>
    </row>
    <row r="46" spans="1:7" x14ac:dyDescent="0.35">
      <c r="A46" s="11" t="s">
        <v>36</v>
      </c>
      <c r="B46" s="12"/>
      <c r="C46" s="17">
        <v>0</v>
      </c>
      <c r="D46" s="18">
        <v>0</v>
      </c>
    </row>
    <row r="47" spans="1:7" x14ac:dyDescent="0.35">
      <c r="A47" s="11" t="s">
        <v>30</v>
      </c>
      <c r="B47" s="12">
        <v>20</v>
      </c>
      <c r="C47" s="17">
        <v>2926318.9553658767</v>
      </c>
      <c r="D47" s="18">
        <v>1233924.7694958765</v>
      </c>
    </row>
    <row r="48" spans="1:7" ht="14" thickBot="1" x14ac:dyDescent="0.4">
      <c r="A48" s="9" t="s">
        <v>37</v>
      </c>
      <c r="B48" s="12"/>
      <c r="C48" s="21">
        <f>SUM(C43:C47)</f>
        <v>10688973.180457532</v>
      </c>
      <c r="D48" s="21">
        <v>8689167.2458658777</v>
      </c>
    </row>
    <row r="49" spans="1:4" ht="14.5" thickTop="1" thickBot="1" x14ac:dyDescent="0.4">
      <c r="A49" s="9" t="s">
        <v>38</v>
      </c>
      <c r="B49" s="12"/>
      <c r="C49" s="23">
        <f>C41+C48</f>
        <v>10688973.180457532</v>
      </c>
      <c r="D49" s="23">
        <v>8689167.2458658777</v>
      </c>
    </row>
    <row r="50" spans="1:4" ht="14.5" thickTop="1" thickBot="1" x14ac:dyDescent="0.4">
      <c r="A50" s="9" t="s">
        <v>39</v>
      </c>
      <c r="B50" s="12"/>
      <c r="C50" s="23">
        <f>C49+C36</f>
        <v>5538374.1194599941</v>
      </c>
      <c r="D50" s="23">
        <v>3999817.942493001</v>
      </c>
    </row>
    <row r="51" spans="1:4" ht="14" thickTop="1" x14ac:dyDescent="0.35">
      <c r="A51" s="58"/>
      <c r="B51" s="58"/>
      <c r="C51" s="85">
        <f>C26-C50</f>
        <v>0.30961000546813011</v>
      </c>
      <c r="D51" s="85">
        <f>D26-D50</f>
        <v>0.30915999878197908</v>
      </c>
    </row>
    <row r="52" spans="1:4" x14ac:dyDescent="0.35">
      <c r="A52" s="58" t="s">
        <v>40</v>
      </c>
      <c r="B52" s="58"/>
      <c r="C52" s="33">
        <f>(C36-C8)/32000</f>
        <v>-160.96505702242308</v>
      </c>
      <c r="D52" s="33">
        <f>(D36-D8)/32000</f>
        <v>-146.55100209665241</v>
      </c>
    </row>
    <row r="53" spans="1:4" x14ac:dyDescent="0.35">
      <c r="A53" s="58"/>
      <c r="B53" s="58"/>
      <c r="C53" s="34"/>
      <c r="D53" s="34"/>
    </row>
    <row r="54" spans="1:4" x14ac:dyDescent="0.35">
      <c r="A54" s="58"/>
      <c r="B54" s="58"/>
      <c r="C54" s="35"/>
      <c r="D54" s="35"/>
    </row>
    <row r="55" spans="1:4" x14ac:dyDescent="0.35">
      <c r="A55" s="50" t="s">
        <v>131</v>
      </c>
      <c r="D55" s="31"/>
    </row>
    <row r="56" spans="1:4" x14ac:dyDescent="0.35">
      <c r="A56" s="51"/>
      <c r="C56" s="36"/>
      <c r="D56" s="36"/>
    </row>
    <row r="57" spans="1:4" x14ac:dyDescent="0.35">
      <c r="A57" s="51" t="s">
        <v>67</v>
      </c>
      <c r="D57" s="31"/>
    </row>
    <row r="58" spans="1:4" x14ac:dyDescent="0.35">
      <c r="A58" s="51"/>
      <c r="D58" s="31"/>
    </row>
    <row r="59" spans="1:4" x14ac:dyDescent="0.35">
      <c r="A59" s="51" t="s">
        <v>125</v>
      </c>
      <c r="D59" s="31"/>
    </row>
    <row r="65" spans="4:4" x14ac:dyDescent="0.35">
      <c r="D65" s="112"/>
    </row>
  </sheetData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49"/>
  <sheetViews>
    <sheetView topLeftCell="A23" workbookViewId="0">
      <selection activeCell="G40" sqref="G40"/>
    </sheetView>
  </sheetViews>
  <sheetFormatPr defaultColWidth="9.1796875" defaultRowHeight="13.5" x14ac:dyDescent="0.35"/>
  <cols>
    <col min="1" max="1" width="55" style="5" customWidth="1"/>
    <col min="2" max="2" width="12.453125" style="5" customWidth="1"/>
    <col min="3" max="3" width="26.81640625" style="31" customWidth="1"/>
    <col min="4" max="4" width="16.54296875" style="31" customWidth="1"/>
    <col min="5" max="16384" width="9.1796875" style="5"/>
  </cols>
  <sheetData>
    <row r="1" spans="1:7" x14ac:dyDescent="0.35">
      <c r="A1" s="1" t="s">
        <v>134</v>
      </c>
      <c r="B1" s="58"/>
      <c r="C1" s="59"/>
      <c r="D1" s="59"/>
    </row>
    <row r="2" spans="1:7" x14ac:dyDescent="0.35">
      <c r="A2" s="60" t="s">
        <v>126</v>
      </c>
      <c r="B2" s="61" t="s">
        <v>68</v>
      </c>
      <c r="C2" s="62" t="s">
        <v>129</v>
      </c>
      <c r="D2" s="62" t="s">
        <v>130</v>
      </c>
    </row>
    <row r="3" spans="1:7" x14ac:dyDescent="0.35">
      <c r="A3" s="60"/>
      <c r="B3" s="61"/>
      <c r="C3" s="63"/>
      <c r="D3" s="63"/>
    </row>
    <row r="4" spans="1:7" x14ac:dyDescent="0.35">
      <c r="A4" s="60" t="s">
        <v>69</v>
      </c>
      <c r="B4" s="64"/>
      <c r="C4" s="86"/>
      <c r="D4" s="65"/>
    </row>
    <row r="5" spans="1:7" x14ac:dyDescent="0.35">
      <c r="A5" s="66" t="s">
        <v>70</v>
      </c>
      <c r="B5" s="64"/>
      <c r="C5" s="87"/>
      <c r="D5" s="65"/>
    </row>
    <row r="6" spans="1:7" x14ac:dyDescent="0.35">
      <c r="A6" s="66" t="s">
        <v>71</v>
      </c>
      <c r="B6" s="64"/>
      <c r="C6" s="88"/>
      <c r="D6" s="65"/>
    </row>
    <row r="7" spans="1:7" x14ac:dyDescent="0.35">
      <c r="A7" s="66" t="s">
        <v>72</v>
      </c>
      <c r="B7" s="64"/>
      <c r="C7" s="87"/>
      <c r="D7" s="65"/>
    </row>
    <row r="8" spans="1:7" x14ac:dyDescent="0.35">
      <c r="A8" s="66" t="s">
        <v>73</v>
      </c>
      <c r="B8" s="64"/>
      <c r="C8" s="89">
        <v>4069.0103600000002</v>
      </c>
      <c r="D8" s="65">
        <v>16540.215690000001</v>
      </c>
    </row>
    <row r="9" spans="1:7" x14ac:dyDescent="0.35">
      <c r="A9" s="66" t="s">
        <v>74</v>
      </c>
      <c r="B9" s="64"/>
      <c r="C9" s="90">
        <v>-108899.89456999997</v>
      </c>
      <c r="D9" s="54">
        <v>-58794.679120000001</v>
      </c>
    </row>
    <row r="10" spans="1:7" x14ac:dyDescent="0.35">
      <c r="A10" s="66" t="s">
        <v>75</v>
      </c>
      <c r="B10" s="64"/>
      <c r="C10" s="90">
        <v>-246707.7611</v>
      </c>
      <c r="D10" s="54">
        <v>-169934.17374999999</v>
      </c>
    </row>
    <row r="11" spans="1:7" x14ac:dyDescent="0.35">
      <c r="A11" s="66" t="s">
        <v>76</v>
      </c>
      <c r="B11" s="64"/>
      <c r="C11" s="91">
        <v>-473454.55954000005</v>
      </c>
      <c r="D11" s="54">
        <v>-294021.58372000005</v>
      </c>
    </row>
    <row r="12" spans="1:7" x14ac:dyDescent="0.35">
      <c r="A12" s="66" t="s">
        <v>77</v>
      </c>
      <c r="B12" s="64"/>
      <c r="C12" s="91">
        <v>-136865.39487000002</v>
      </c>
      <c r="D12" s="54">
        <v>-111736.19654</v>
      </c>
    </row>
    <row r="13" spans="1:7" x14ac:dyDescent="0.35">
      <c r="A13" s="66" t="s">
        <v>78</v>
      </c>
      <c r="B13" s="64"/>
      <c r="C13" s="90"/>
      <c r="D13" s="54"/>
      <c r="G13" s="52"/>
    </row>
    <row r="14" spans="1:7" x14ac:dyDescent="0.35">
      <c r="A14" s="66" t="s">
        <v>79</v>
      </c>
      <c r="B14" s="64"/>
      <c r="C14" s="90">
        <v>-3215.3824599999998</v>
      </c>
      <c r="D14" s="54">
        <v>-8345.629870000068</v>
      </c>
    </row>
    <row r="15" spans="1:7" ht="14" thickBot="1" x14ac:dyDescent="0.4">
      <c r="A15" s="66"/>
      <c r="B15" s="64"/>
      <c r="C15" s="68"/>
      <c r="D15" s="69"/>
    </row>
    <row r="16" spans="1:7" ht="27.5" thickBot="1" x14ac:dyDescent="0.4">
      <c r="A16" s="60" t="s">
        <v>80</v>
      </c>
      <c r="B16" s="64"/>
      <c r="C16" s="70">
        <f>SUM(C5:C15)</f>
        <v>-965073.98218000005</v>
      </c>
      <c r="D16" s="70">
        <f>SUM(D5:D15)</f>
        <v>-626292.04731000017</v>
      </c>
    </row>
    <row r="17" spans="1:4" x14ac:dyDescent="0.35">
      <c r="A17" s="66"/>
      <c r="B17" s="64"/>
      <c r="C17" s="67"/>
      <c r="D17" s="67"/>
    </row>
    <row r="18" spans="1:4" x14ac:dyDescent="0.35">
      <c r="A18" s="60" t="s">
        <v>81</v>
      </c>
      <c r="B18" s="64"/>
      <c r="C18" s="71"/>
      <c r="D18" s="71"/>
    </row>
    <row r="19" spans="1:4" x14ac:dyDescent="0.35">
      <c r="A19" s="66" t="s">
        <v>82</v>
      </c>
      <c r="B19" s="64"/>
      <c r="C19" s="67"/>
      <c r="D19" s="67"/>
    </row>
    <row r="20" spans="1:4" x14ac:dyDescent="0.35">
      <c r="A20" s="66" t="s">
        <v>83</v>
      </c>
      <c r="B20" s="64"/>
      <c r="C20" s="67"/>
      <c r="D20" s="67"/>
    </row>
    <row r="21" spans="1:4" x14ac:dyDescent="0.35">
      <c r="A21" s="66" t="s">
        <v>84</v>
      </c>
      <c r="B21" s="64"/>
      <c r="C21" s="67"/>
      <c r="D21" s="67"/>
    </row>
    <row r="22" spans="1:4" x14ac:dyDescent="0.35">
      <c r="A22" s="66" t="s">
        <v>85</v>
      </c>
      <c r="B22" s="64"/>
      <c r="C22" s="67"/>
      <c r="D22" s="67"/>
    </row>
    <row r="23" spans="1:4" x14ac:dyDescent="0.35">
      <c r="A23" s="66" t="s">
        <v>86</v>
      </c>
      <c r="B23" s="64"/>
      <c r="C23" s="67"/>
      <c r="D23" s="67"/>
    </row>
    <row r="24" spans="1:4" x14ac:dyDescent="0.35">
      <c r="A24" s="66" t="s">
        <v>87</v>
      </c>
      <c r="B24" s="64"/>
      <c r="C24" s="67"/>
      <c r="D24" s="67"/>
    </row>
    <row r="25" spans="1:4" x14ac:dyDescent="0.35">
      <c r="A25" s="66" t="s">
        <v>88</v>
      </c>
      <c r="B25" s="64"/>
      <c r="C25" s="67"/>
      <c r="D25" s="67"/>
    </row>
    <row r="26" spans="1:4" x14ac:dyDescent="0.35">
      <c r="A26" s="66" t="s">
        <v>89</v>
      </c>
      <c r="B26" s="64"/>
      <c r="C26" s="67"/>
      <c r="D26" s="67"/>
    </row>
    <row r="27" spans="1:4" ht="14" thickBot="1" x14ac:dyDescent="0.4">
      <c r="A27" s="66" t="s">
        <v>90</v>
      </c>
      <c r="B27" s="64"/>
      <c r="C27" s="67"/>
      <c r="D27" s="67"/>
    </row>
    <row r="28" spans="1:4" ht="27.5" thickBot="1" x14ac:dyDescent="0.4">
      <c r="A28" s="60" t="s">
        <v>91</v>
      </c>
      <c r="B28" s="64"/>
      <c r="C28" s="73">
        <f>SUM(C19:C27)</f>
        <v>0</v>
      </c>
      <c r="D28" s="73">
        <f>SUM(D19:D27)</f>
        <v>0</v>
      </c>
    </row>
    <row r="29" spans="1:4" x14ac:dyDescent="0.35">
      <c r="A29" s="60"/>
      <c r="B29" s="64"/>
      <c r="C29" s="67"/>
      <c r="D29" s="67"/>
    </row>
    <row r="30" spans="1:4" x14ac:dyDescent="0.35">
      <c r="A30" s="60" t="s">
        <v>92</v>
      </c>
      <c r="B30" s="64"/>
      <c r="C30" s="67"/>
      <c r="D30" s="67"/>
    </row>
    <row r="31" spans="1:4" x14ac:dyDescent="0.35">
      <c r="A31" s="66" t="s">
        <v>93</v>
      </c>
      <c r="B31" s="64"/>
      <c r="C31" s="53"/>
      <c r="D31" s="53"/>
    </row>
    <row r="32" spans="1:4" x14ac:dyDescent="0.35">
      <c r="A32" s="66" t="s">
        <v>94</v>
      </c>
      <c r="B32" s="64"/>
      <c r="C32" s="54">
        <v>1341491.8880399999</v>
      </c>
      <c r="D32" s="54">
        <v>850792.77581999998</v>
      </c>
    </row>
    <row r="33" spans="1:8" x14ac:dyDescent="0.35">
      <c r="A33" s="66" t="s">
        <v>95</v>
      </c>
      <c r="B33" s="64"/>
      <c r="C33" s="54">
        <v>-131588.93587000002</v>
      </c>
      <c r="D33" s="54">
        <v>-103669.97223999999</v>
      </c>
      <c r="H33" s="15"/>
    </row>
    <row r="34" spans="1:8" ht="14" thickBot="1" x14ac:dyDescent="0.4">
      <c r="A34" s="66" t="s">
        <v>96</v>
      </c>
      <c r="B34" s="64"/>
      <c r="C34" s="54">
        <v>-230251.24284999998</v>
      </c>
      <c r="D34" s="54">
        <v>-136001.79749</v>
      </c>
    </row>
    <row r="35" spans="1:8" ht="14" hidden="1" thickBot="1" x14ac:dyDescent="0.4">
      <c r="A35" s="66" t="s">
        <v>97</v>
      </c>
      <c r="B35" s="64"/>
      <c r="C35" s="54">
        <v>0</v>
      </c>
      <c r="D35" s="72">
        <v>0</v>
      </c>
    </row>
    <row r="36" spans="1:8" ht="27.5" thickBot="1" x14ac:dyDescent="0.4">
      <c r="A36" s="60" t="s">
        <v>98</v>
      </c>
      <c r="B36" s="64"/>
      <c r="C36" s="74">
        <f>SUM(C32:C35)</f>
        <v>979651.70931999991</v>
      </c>
      <c r="D36" s="74">
        <f>SUM(D32:D35)</f>
        <v>611121.00608999992</v>
      </c>
    </row>
    <row r="37" spans="1:8" x14ac:dyDescent="0.35">
      <c r="A37" s="60"/>
      <c r="B37" s="64"/>
      <c r="C37" s="54"/>
      <c r="D37" s="72"/>
    </row>
    <row r="38" spans="1:8" ht="27" x14ac:dyDescent="0.35">
      <c r="A38" s="60" t="s">
        <v>99</v>
      </c>
      <c r="B38" s="64"/>
      <c r="C38" s="57">
        <f>C16+C28+C36</f>
        <v>14577.727139999857</v>
      </c>
      <c r="D38" s="57">
        <v>-15171.041220000247</v>
      </c>
      <c r="E38" s="25"/>
      <c r="F38" s="25"/>
    </row>
    <row r="39" spans="1:8" x14ac:dyDescent="0.35">
      <c r="A39" s="66" t="s">
        <v>100</v>
      </c>
      <c r="B39" s="64"/>
      <c r="C39" s="54">
        <f>BS!D23</f>
        <v>184.01869299982999</v>
      </c>
      <c r="D39" s="54">
        <v>17430.000222999999</v>
      </c>
    </row>
    <row r="40" spans="1:8" ht="27.5" thickBot="1" x14ac:dyDescent="0.4">
      <c r="A40" s="66" t="s">
        <v>101</v>
      </c>
      <c r="B40" s="64"/>
      <c r="C40" s="55"/>
      <c r="D40" s="55"/>
      <c r="G40" s="115"/>
    </row>
    <row r="41" spans="1:8" ht="14" thickBot="1" x14ac:dyDescent="0.4">
      <c r="A41" s="60" t="s">
        <v>102</v>
      </c>
      <c r="B41" s="64"/>
      <c r="C41" s="75">
        <f>SUM(C38:C40)</f>
        <v>14761.745832999688</v>
      </c>
      <c r="D41" s="75">
        <f>SUM(D38:D40)</f>
        <v>2258.9590029997526</v>
      </c>
    </row>
    <row r="42" spans="1:8" ht="14" thickTop="1" x14ac:dyDescent="0.35">
      <c r="A42" s="58"/>
      <c r="B42" s="58"/>
      <c r="C42" s="89"/>
      <c r="D42" s="59"/>
    </row>
    <row r="43" spans="1:8" ht="14.5" x14ac:dyDescent="0.35">
      <c r="C43" s="56"/>
    </row>
    <row r="44" spans="1:8" x14ac:dyDescent="0.35">
      <c r="A44" s="50" t="s">
        <v>131</v>
      </c>
    </row>
    <row r="45" spans="1:8" x14ac:dyDescent="0.35">
      <c r="A45" s="51"/>
      <c r="C45" s="36"/>
      <c r="D45" s="36"/>
    </row>
    <row r="46" spans="1:8" x14ac:dyDescent="0.35">
      <c r="A46" s="51" t="s">
        <v>67</v>
      </c>
    </row>
    <row r="47" spans="1:8" x14ac:dyDescent="0.35">
      <c r="A47" s="51"/>
    </row>
    <row r="48" spans="1:8" x14ac:dyDescent="0.35">
      <c r="A48" s="51" t="s">
        <v>117</v>
      </c>
    </row>
    <row r="49" spans="4:4" x14ac:dyDescent="0.35">
      <c r="D49" s="37"/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J28"/>
  <sheetViews>
    <sheetView workbookViewId="0">
      <selection activeCell="H21" sqref="H21"/>
    </sheetView>
  </sheetViews>
  <sheetFormatPr defaultColWidth="9.1796875" defaultRowHeight="13.5" x14ac:dyDescent="0.35"/>
  <cols>
    <col min="1" max="1" width="40.81640625" style="5" bestFit="1" customWidth="1"/>
    <col min="2" max="2" width="12.453125" style="5" customWidth="1"/>
    <col min="3" max="6" width="16.54296875" style="31" customWidth="1"/>
    <col min="7" max="7" width="17.26953125" style="31" customWidth="1"/>
    <col min="8" max="8" width="16.54296875" style="31" customWidth="1"/>
    <col min="9" max="9" width="9.81640625" style="5" bestFit="1" customWidth="1"/>
    <col min="10" max="10" width="15" style="5" bestFit="1" customWidth="1"/>
    <col min="11" max="16384" width="9.1796875" style="5"/>
  </cols>
  <sheetData>
    <row r="1" spans="1:10" x14ac:dyDescent="0.35">
      <c r="A1" s="1" t="s">
        <v>135</v>
      </c>
    </row>
    <row r="2" spans="1:10" ht="15" thickBot="1" x14ac:dyDescent="0.4">
      <c r="A2" s="2" t="s">
        <v>127</v>
      </c>
      <c r="B2" s="96"/>
      <c r="C2" s="113" t="s">
        <v>104</v>
      </c>
      <c r="D2" s="113"/>
      <c r="E2" s="113"/>
      <c r="F2" s="113"/>
      <c r="G2" s="97"/>
      <c r="H2" s="97"/>
      <c r="I2"/>
      <c r="J2"/>
    </row>
    <row r="3" spans="1:10" ht="54" customHeight="1" thickBot="1" x14ac:dyDescent="0.4">
      <c r="A3" s="2"/>
      <c r="B3" s="96" t="s">
        <v>68</v>
      </c>
      <c r="C3" s="98" t="s">
        <v>105</v>
      </c>
      <c r="D3" s="98" t="s">
        <v>23</v>
      </c>
      <c r="E3" s="98" t="s">
        <v>106</v>
      </c>
      <c r="F3" s="98" t="s">
        <v>107</v>
      </c>
      <c r="G3" s="98" t="s">
        <v>108</v>
      </c>
      <c r="H3" s="98" t="s">
        <v>109</v>
      </c>
      <c r="I3"/>
      <c r="J3"/>
    </row>
    <row r="4" spans="1:10" ht="14.5" x14ac:dyDescent="0.35">
      <c r="A4" s="92"/>
      <c r="B4" s="47"/>
      <c r="C4" s="93"/>
      <c r="D4" s="93"/>
      <c r="E4" s="93"/>
      <c r="F4" s="93"/>
      <c r="G4" s="93"/>
      <c r="H4" s="93"/>
      <c r="I4"/>
      <c r="J4"/>
    </row>
    <row r="5" spans="1:10" ht="14.5" x14ac:dyDescent="0.35">
      <c r="A5" s="92" t="s">
        <v>118</v>
      </c>
      <c r="B5" s="47"/>
      <c r="C5" s="103">
        <v>48560</v>
      </c>
      <c r="D5" s="103">
        <v>0</v>
      </c>
      <c r="E5" s="103">
        <v>-4088816</v>
      </c>
      <c r="F5" s="103">
        <v>-4040256</v>
      </c>
      <c r="G5" s="103">
        <v>7536</v>
      </c>
      <c r="H5" s="103">
        <v>-4032720</v>
      </c>
      <c r="I5"/>
      <c r="J5"/>
    </row>
    <row r="6" spans="1:10" ht="14.5" x14ac:dyDescent="0.35">
      <c r="A6" s="92" t="s">
        <v>110</v>
      </c>
      <c r="B6" s="47"/>
      <c r="C6" s="102">
        <v>0</v>
      </c>
      <c r="D6" s="102">
        <v>0</v>
      </c>
      <c r="E6" s="102">
        <v>0</v>
      </c>
      <c r="F6" s="102">
        <v>0</v>
      </c>
      <c r="G6" s="102">
        <v>0</v>
      </c>
      <c r="H6" s="102">
        <v>0</v>
      </c>
      <c r="J6"/>
    </row>
    <row r="7" spans="1:10" ht="14.5" x14ac:dyDescent="0.35">
      <c r="A7" s="92" t="s">
        <v>119</v>
      </c>
      <c r="B7" s="47"/>
      <c r="C7" s="102">
        <v>0</v>
      </c>
      <c r="D7" s="102">
        <v>0</v>
      </c>
      <c r="E7" s="102">
        <v>-349555</v>
      </c>
      <c r="F7" s="102">
        <v>-349555</v>
      </c>
      <c r="G7" s="102">
        <v>-11416</v>
      </c>
      <c r="H7" s="102">
        <v>-360971</v>
      </c>
      <c r="J7"/>
    </row>
    <row r="8" spans="1:10" ht="14.5" x14ac:dyDescent="0.35">
      <c r="A8" s="92" t="s">
        <v>120</v>
      </c>
      <c r="B8" s="47"/>
      <c r="C8" s="104">
        <v>48560</v>
      </c>
      <c r="D8" s="104">
        <v>0</v>
      </c>
      <c r="E8" s="104">
        <v>-4438371</v>
      </c>
      <c r="F8" s="104">
        <v>-4389811</v>
      </c>
      <c r="G8" s="104">
        <v>-3880</v>
      </c>
      <c r="H8" s="104">
        <v>-4393691</v>
      </c>
      <c r="J8"/>
    </row>
    <row r="9" spans="1:10" ht="14.5" x14ac:dyDescent="0.35">
      <c r="A9" s="2" t="s">
        <v>111</v>
      </c>
      <c r="B9" s="47"/>
      <c r="C9" s="102"/>
      <c r="D9" s="102"/>
      <c r="E9" s="102"/>
      <c r="F9" s="102"/>
      <c r="G9" s="102"/>
      <c r="H9" s="102"/>
      <c r="J9"/>
    </row>
    <row r="10" spans="1:10" ht="14.5" x14ac:dyDescent="0.35">
      <c r="A10" s="92" t="s">
        <v>112</v>
      </c>
      <c r="B10" s="47"/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J10"/>
    </row>
    <row r="11" spans="1:10" ht="14.5" x14ac:dyDescent="0.35">
      <c r="A11" s="92"/>
      <c r="B11" s="47"/>
      <c r="C11" s="102"/>
      <c r="D11" s="102"/>
      <c r="E11" s="102"/>
      <c r="F11" s="102"/>
      <c r="G11" s="102"/>
      <c r="H11" s="102">
        <v>0</v>
      </c>
      <c r="J11"/>
    </row>
    <row r="12" spans="1:10" x14ac:dyDescent="0.35">
      <c r="A12" s="92" t="s">
        <v>121</v>
      </c>
      <c r="B12" s="47"/>
      <c r="C12" s="102">
        <v>0</v>
      </c>
      <c r="D12" s="102">
        <v>0</v>
      </c>
      <c r="E12" s="105">
        <v>-295305.44667287671</v>
      </c>
      <c r="F12" s="105">
        <v>-295305.44667287671</v>
      </c>
      <c r="G12" s="102">
        <v>-352.85669999999993</v>
      </c>
      <c r="H12" s="102">
        <v>-295658.30337287672</v>
      </c>
      <c r="J12" s="111"/>
    </row>
    <row r="13" spans="1:10" ht="27" x14ac:dyDescent="0.35">
      <c r="A13" s="92" t="s">
        <v>113</v>
      </c>
      <c r="B13" s="47"/>
      <c r="C13" s="102"/>
      <c r="D13" s="102"/>
      <c r="E13"/>
      <c r="F13"/>
      <c r="G13" s="105"/>
      <c r="H13" s="106">
        <v>0</v>
      </c>
      <c r="J13" s="19"/>
    </row>
    <row r="14" spans="1:10" ht="14.5" x14ac:dyDescent="0.35">
      <c r="A14" s="2" t="s">
        <v>122</v>
      </c>
      <c r="B14" s="47"/>
      <c r="C14" s="107">
        <v>0</v>
      </c>
      <c r="D14" s="107">
        <v>0</v>
      </c>
      <c r="E14" s="107">
        <v>-295305.44667287671</v>
      </c>
      <c r="F14" s="107">
        <v>-295305.44667287671</v>
      </c>
      <c r="G14" s="107">
        <v>-352.85669999999993</v>
      </c>
      <c r="H14" s="110">
        <v>-295658.30337287672</v>
      </c>
      <c r="J14"/>
    </row>
    <row r="15" spans="1:10" x14ac:dyDescent="0.35">
      <c r="A15" s="2" t="s">
        <v>123</v>
      </c>
      <c r="B15" s="47"/>
      <c r="C15" s="108">
        <v>48560</v>
      </c>
      <c r="D15" s="108">
        <v>0</v>
      </c>
      <c r="E15" s="108">
        <v>-4733676.4466728764</v>
      </c>
      <c r="F15" s="108">
        <v>-4685116.4466728764</v>
      </c>
      <c r="G15" s="108">
        <v>-4232.8567000000003</v>
      </c>
      <c r="H15" s="108">
        <v>-4689349.3033728767</v>
      </c>
      <c r="I15" s="25"/>
      <c r="J15" s="94"/>
    </row>
    <row r="16" spans="1:10" ht="14.5" x14ac:dyDescent="0.35">
      <c r="A16"/>
      <c r="B16"/>
      <c r="C16" s="109"/>
      <c r="D16" s="109"/>
      <c r="E16" s="109"/>
      <c r="F16" s="109"/>
      <c r="G16" s="109"/>
      <c r="H16" s="109"/>
      <c r="J16" s="94"/>
    </row>
    <row r="17" spans="1:10" ht="27" x14ac:dyDescent="0.35">
      <c r="A17" s="2" t="s">
        <v>114</v>
      </c>
      <c r="B17" s="92"/>
      <c r="C17" s="102"/>
      <c r="D17" s="102"/>
      <c r="E17" s="102"/>
      <c r="F17" s="102"/>
      <c r="G17" s="102"/>
      <c r="H17" s="102"/>
      <c r="J17"/>
    </row>
    <row r="18" spans="1:10" ht="14.5" x14ac:dyDescent="0.35">
      <c r="A18" s="92" t="s">
        <v>136</v>
      </c>
      <c r="B18" s="92"/>
      <c r="C18" s="102">
        <v>0</v>
      </c>
      <c r="D18" s="102">
        <v>0</v>
      </c>
      <c r="E18" s="102">
        <f>PL!C25</f>
        <v>-461239.06742465746</v>
      </c>
      <c r="F18" s="102">
        <f>SUM(C18:E18)</f>
        <v>-461239.06742465746</v>
      </c>
      <c r="G18" s="102">
        <f>PL!C26</f>
        <v>-10.690200000000001</v>
      </c>
      <c r="H18" s="102">
        <f>SUM(F18:G18)</f>
        <v>-461249.75762465748</v>
      </c>
      <c r="J18"/>
    </row>
    <row r="19" spans="1:10" ht="27" x14ac:dyDescent="0.35">
      <c r="A19" s="2" t="s">
        <v>124</v>
      </c>
      <c r="B19" s="92"/>
      <c r="C19" s="107">
        <v>0</v>
      </c>
      <c r="D19" s="107">
        <v>0</v>
      </c>
      <c r="E19" s="107">
        <f>SUM(E18)</f>
        <v>-461239.06742465746</v>
      </c>
      <c r="F19" s="107">
        <f t="shared" ref="F19:G19" si="0">SUM(F18)</f>
        <v>-461239.06742465746</v>
      </c>
      <c r="G19" s="107">
        <f t="shared" si="0"/>
        <v>-10.690200000000001</v>
      </c>
      <c r="H19" s="102">
        <f>SUM(F19:G19)</f>
        <v>-461249.75762465748</v>
      </c>
      <c r="J19"/>
    </row>
    <row r="20" spans="1:10" x14ac:dyDescent="0.35">
      <c r="A20" s="2" t="s">
        <v>137</v>
      </c>
      <c r="B20" s="92"/>
      <c r="C20" s="108">
        <v>48560</v>
      </c>
      <c r="D20" s="108">
        <v>0</v>
      </c>
      <c r="E20" s="108">
        <f>E15+E19</f>
        <v>-5194915.5140975341</v>
      </c>
      <c r="F20" s="108">
        <f t="shared" ref="F20:H20" si="1">F15+F19</f>
        <v>-5146355.5140975341</v>
      </c>
      <c r="G20" s="108">
        <f t="shared" si="1"/>
        <v>-4243.5469000000003</v>
      </c>
      <c r="H20" s="108">
        <f>H15+H19</f>
        <v>-5150599.0609975345</v>
      </c>
      <c r="I20" s="99"/>
      <c r="J20" s="100"/>
    </row>
    <row r="21" spans="1:10" ht="14.5" x14ac:dyDescent="0.35">
      <c r="A21"/>
      <c r="B21"/>
      <c r="C21" s="99"/>
      <c r="D21" s="99"/>
      <c r="E21" s="99"/>
      <c r="F21" s="99"/>
      <c r="G21" s="99"/>
      <c r="H21" s="99"/>
      <c r="I21"/>
      <c r="J21"/>
    </row>
    <row r="22" spans="1:10" ht="14.5" x14ac:dyDescent="0.35">
      <c r="A22" s="50" t="s">
        <v>138</v>
      </c>
      <c r="E22" s="37"/>
      <c r="F22" s="37"/>
      <c r="G22" s="99"/>
      <c r="H22"/>
      <c r="J22"/>
    </row>
    <row r="23" spans="1:10" ht="14.5" x14ac:dyDescent="0.35">
      <c r="A23" s="51"/>
      <c r="C23" s="36"/>
      <c r="D23" s="36"/>
      <c r="E23" s="37"/>
      <c r="F23" s="84"/>
      <c r="G23" s="95"/>
      <c r="H23" s="95"/>
      <c r="J23"/>
    </row>
    <row r="24" spans="1:10" ht="14.5" x14ac:dyDescent="0.35">
      <c r="A24" s="51" t="s">
        <v>67</v>
      </c>
      <c r="E24" s="84"/>
      <c r="F24" s="84"/>
      <c r="G24" s="99"/>
      <c r="H24" s="99"/>
      <c r="J24"/>
    </row>
    <row r="25" spans="1:10" ht="14.5" x14ac:dyDescent="0.35">
      <c r="A25" s="51"/>
      <c r="E25" s="84"/>
      <c r="F25" s="84"/>
      <c r="G25" s="99"/>
      <c r="H25" s="99"/>
      <c r="J25"/>
    </row>
    <row r="26" spans="1:10" ht="14.5" x14ac:dyDescent="0.35">
      <c r="A26" s="51" t="s">
        <v>115</v>
      </c>
      <c r="E26" s="84"/>
      <c r="F26" s="84"/>
      <c r="G26" s="99"/>
      <c r="H26" s="99"/>
      <c r="J26"/>
    </row>
    <row r="27" spans="1:10" ht="14.5" x14ac:dyDescent="0.35">
      <c r="A27"/>
      <c r="B27"/>
      <c r="C27" s="99"/>
      <c r="D27" s="99"/>
      <c r="E27" s="99"/>
      <c r="F27" s="99"/>
      <c r="G27" s="99"/>
      <c r="H27" s="99"/>
      <c r="J27"/>
    </row>
    <row r="28" spans="1:10" ht="14.5" x14ac:dyDescent="0.35">
      <c r="A28"/>
      <c r="B28"/>
      <c r="C28" s="101"/>
      <c r="D28" s="101"/>
      <c r="E28" s="101"/>
      <c r="F28" s="101"/>
      <c r="G28" s="101"/>
      <c r="H28" s="101"/>
      <c r="I28"/>
      <c r="J28"/>
    </row>
  </sheetData>
  <mergeCells count="1">
    <mergeCell ref="C2:F2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</vt:lpstr>
      <vt:lpstr>BS</vt:lpstr>
      <vt:lpstr>СF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Игорь Кожемякин</cp:lastModifiedBy>
  <cp:lastPrinted>2024-05-13T14:25:36Z</cp:lastPrinted>
  <dcterms:created xsi:type="dcterms:W3CDTF">2023-05-12T12:20:21Z</dcterms:created>
  <dcterms:modified xsi:type="dcterms:W3CDTF">2024-11-13T08:43:17Z</dcterms:modified>
</cp:coreProperties>
</file>