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Работа\ЗОЛОТО\КАСЕ9 месяцев 2023\отчёты к публикации\"/>
    </mc:Choice>
  </mc:AlternateContent>
  <bookViews>
    <workbookView xWindow="0" yWindow="0" windowWidth="24000" windowHeight="8730"/>
  </bookViews>
  <sheets>
    <sheet name="PL" sheetId="2" r:id="rId1"/>
    <sheet name="BS" sheetId="1" r:id="rId2"/>
    <sheet name="СF" sheetId="3" r:id="rId3"/>
    <sheet name="SE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G17" i="4" l="1"/>
  <c r="C26" i="2"/>
  <c r="G18" i="4"/>
  <c r="E17" i="4"/>
  <c r="H14" i="4"/>
  <c r="G14" i="4"/>
  <c r="D14" i="4"/>
  <c r="E14" i="4"/>
  <c r="F14" i="4"/>
  <c r="C14" i="4"/>
  <c r="H12" i="4"/>
  <c r="F12" i="4"/>
  <c r="H7" i="4"/>
  <c r="H5" i="4"/>
  <c r="H8" i="4" s="1"/>
  <c r="F7" i="4"/>
  <c r="F6" i="4"/>
  <c r="F5" i="4"/>
  <c r="F8" i="4" s="1"/>
  <c r="G8" i="4"/>
  <c r="D8" i="4"/>
  <c r="E8" i="4"/>
  <c r="C8" i="4"/>
  <c r="C39" i="3" l="1"/>
  <c r="C33" i="1"/>
  <c r="C34" i="1" s="1"/>
  <c r="C36" i="1" s="1"/>
  <c r="D24" i="1"/>
  <c r="D15" i="1"/>
  <c r="D48" i="1"/>
  <c r="C48" i="1"/>
  <c r="D41" i="1"/>
  <c r="C41" i="1"/>
  <c r="D34" i="1"/>
  <c r="D36" i="1" s="1"/>
  <c r="D52" i="1" s="1"/>
  <c r="C24" i="1"/>
  <c r="D31" i="2"/>
  <c r="C31" i="2"/>
  <c r="D30" i="2"/>
  <c r="C30" i="2"/>
  <c r="C27" i="2"/>
  <c r="C23" i="2"/>
  <c r="C16" i="2"/>
  <c r="C14" i="2"/>
  <c r="C11" i="2"/>
  <c r="C49" i="1" l="1"/>
  <c r="C50" i="1" s="1"/>
  <c r="D49" i="1"/>
  <c r="D26" i="1"/>
  <c r="C15" i="1"/>
  <c r="C26" i="1"/>
  <c r="D50" i="1"/>
  <c r="D51" i="1" s="1"/>
  <c r="D36" i="3"/>
  <c r="D38" i="3" s="1"/>
  <c r="D41" i="3" s="1"/>
  <c r="C36" i="3"/>
  <c r="D28" i="3"/>
  <c r="C28" i="3"/>
  <c r="D16" i="3"/>
  <c r="C16" i="3"/>
  <c r="C38" i="3" l="1"/>
  <c r="C41" i="3" s="1"/>
  <c r="E13" i="4"/>
  <c r="G13" i="4"/>
  <c r="H10" i="4"/>
  <c r="D19" i="4"/>
  <c r="C19" i="4"/>
  <c r="G19" i="4" l="1"/>
  <c r="F9" i="4"/>
  <c r="F13" i="4" l="1"/>
  <c r="H9" i="4"/>
  <c r="H13" i="4" l="1"/>
  <c r="C42" i="3" l="1"/>
  <c r="F17" i="4" l="1"/>
  <c r="E18" i="4"/>
  <c r="E19" i="4" s="1"/>
  <c r="F18" i="4" l="1"/>
  <c r="F19" i="4" s="1"/>
  <c r="H17" i="4"/>
  <c r="H18" i="4" s="1"/>
  <c r="H19" i="4" s="1"/>
</calcChain>
</file>

<file path=xl/sharedStrings.xml><?xml version="1.0" encoding="utf-8"?>
<sst xmlns="http://schemas.openxmlformats.org/spreadsheetml/2006/main" count="157" uniqueCount="137">
  <si>
    <t>тыс. тенге</t>
  </si>
  <si>
    <t xml:space="preserve">Прим. </t>
  </si>
  <si>
    <t>31 декабря 2022</t>
  </si>
  <si>
    <t>АКТИВЫ</t>
  </si>
  <si>
    <t>Внеоборотные активы</t>
  </si>
  <si>
    <t>Основные средства</t>
  </si>
  <si>
    <t>Активы по разведке и оценке</t>
  </si>
  <si>
    <t>Нематериальные активы</t>
  </si>
  <si>
    <t>Отложенные налоговые активы</t>
  </si>
  <si>
    <t>Авансы выданные</t>
  </si>
  <si>
    <t xml:space="preserve">Итого долгосрочные активы </t>
  </si>
  <si>
    <t>Оборотные активы</t>
  </si>
  <si>
    <t>Запасы</t>
  </si>
  <si>
    <t>Торговая и прочая дебиторская задолженность</t>
  </si>
  <si>
    <t>Дебиторская задолженность связанной стороны</t>
  </si>
  <si>
    <t>Займы выданные</t>
  </si>
  <si>
    <t>Предоплаченный подоходный налог</t>
  </si>
  <si>
    <t>Авансы выданные и прочие текущие активы</t>
  </si>
  <si>
    <t>Денежные средства и их эквиваленты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</si>
  <si>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</si>
  <si>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</si>
  <si>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</si>
  <si>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</si>
  <si>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Капитал</t>
  </si>
  <si>
    <t>Акционерный капитал</t>
  </si>
  <si>
    <t>Дополнительно оплаченный капитал</t>
  </si>
  <si>
    <t>Накопленный убыток</t>
  </si>
  <si>
    <t>Капитал, приходящийся на собственников материнской компании</t>
  </si>
  <si>
    <t>Неконтрольные доли участия</t>
  </si>
  <si>
    <t>Итого капитал</t>
  </si>
  <si>
    <t>Долгосрочные обязательства</t>
  </si>
  <si>
    <t>Займы и кредиты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</si>
  <si>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</si>
  <si>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</si>
  <si>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</si>
  <si>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</si>
  <si>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Подоходный налог к оплате</t>
  </si>
  <si>
    <t>Начисленные обязательства</t>
  </si>
  <si>
    <t>Итого краткосрочные обязательства</t>
  </si>
  <si>
    <t>Итого обязательства</t>
  </si>
  <si>
    <t>ВСЕГО КАПИТАЛ И ОБЯЗАТЕЛЬСТВА</t>
  </si>
  <si>
    <t>Балансовая стоимость одной простой акции</t>
  </si>
  <si>
    <t>Прим.</t>
  </si>
  <si>
    <t>Продолжающаяся деятельность</t>
  </si>
  <si>
    <t>Выручка</t>
  </si>
  <si>
    <t>Себестоимость</t>
  </si>
  <si>
    <t>Валовый доход</t>
  </si>
  <si>
    <t>Прочие операционные доходы (расходы), нетто</t>
  </si>
  <si>
    <t>Административные расходы</t>
  </si>
  <si>
    <t>Восстановление (убытки) от обесценения</t>
  </si>
  <si>
    <t>Операционный доход (убыток)</t>
  </si>
  <si>
    <t>Финансовые доходы</t>
  </si>
  <si>
    <t>Финансовые расходы</t>
  </si>
  <si>
    <t>Прибыль (убыток) до налогообложения от продолжающейся деятельности</t>
  </si>
  <si>
    <t>Экономия (расход) по подоходному налогу</t>
  </si>
  <si>
    <t>Чистая прибыль (убыток) от продолжающейся деятельности</t>
  </si>
  <si>
    <t>Прекращенная деятельность</t>
  </si>
  <si>
    <t>Прибыль от выбытия дочерней компании</t>
  </si>
  <si>
    <t>Прочая прибыль (убыток)</t>
  </si>
  <si>
    <t>Чистая прибыль (убыток) за год от прекращенной деятельности</t>
  </si>
  <si>
    <t>Прочий совокупный доход, подлежащий переклассификации в состав прибыли или убытка в последующих периодах:</t>
  </si>
  <si>
    <t>Всего совокупная прибыль (убыток) за год</t>
  </si>
  <si>
    <t>Приходящийся на:</t>
  </si>
  <si>
    <t>Собственников материнской Компании</t>
  </si>
  <si>
    <t>Прибыль на акцию</t>
  </si>
  <si>
    <t>Базовая прибыль на акцию (тенге)</t>
  </si>
  <si>
    <t xml:space="preserve"> </t>
  </si>
  <si>
    <t>Разводненная прибыль на акцию (тенге)</t>
  </si>
  <si>
    <t>Председатель Правления АО « КМ GOLD»                                         Рахимов А.В.</t>
  </si>
  <si>
    <t>Главный бухгалтер                                                                            Испаева  А.Т.</t>
  </si>
  <si>
    <t>Примечание</t>
  </si>
  <si>
    <t>Денежные потоки от операционной деятельности</t>
  </si>
  <si>
    <t>Реализация товаров и услуг</t>
  </si>
  <si>
    <t>Авансы, полученные от покупателей и заказчиков</t>
  </si>
  <si>
    <t>Денежные средства, возвращенные связанной стороной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</si>
  <si>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</si>
  <si>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</si>
  <si>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</si>
  <si>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</si>
  <si>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</si>
  <si>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Денежные средства, выданные связанной стороне</t>
  </si>
  <si>
    <t>Прочие выплаты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</si>
  <si>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</si>
  <si>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</si>
  <si>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</si>
  <si>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Поступления от выплаты займов</t>
  </si>
  <si>
    <t>Предоставление займов</t>
  </si>
  <si>
    <t>Проценты полученные</t>
  </si>
  <si>
    <t>Дивиденды полученные</t>
  </si>
  <si>
    <t>Приобретение основных средств</t>
  </si>
  <si>
    <t>Размещение денежных вкладов</t>
  </si>
  <si>
    <t>Продажа дочерней компании</t>
  </si>
  <si>
    <t>Приобретение геологоразведочных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</si>
  <si>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</si>
  <si>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</si>
  <si>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</si>
  <si>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</si>
  <si>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Оплата процентов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</si>
  <si>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</si>
  <si>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</si>
  <si>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</si>
  <si>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</si>
  <si>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</si>
  <si>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</si>
  <si>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Денежные средства и их эквиваленты на  конец периода</t>
  </si>
  <si>
    <t>Капитал, причитающийся собственникам Компании</t>
  </si>
  <si>
    <t>Уставный капитал</t>
  </si>
  <si>
    <t>Нераспределенная прибыль</t>
  </si>
  <si>
    <t>Итого</t>
  </si>
  <si>
    <t>Неконтролирующая доля</t>
  </si>
  <si>
    <t>Итого капитала</t>
  </si>
  <si>
    <t>Остаток на 1 января 2021 года</t>
  </si>
  <si>
    <t>Влияние изменений учетной политики</t>
  </si>
  <si>
    <t>Дисконт по займу от собственника</t>
  </si>
  <si>
    <t>Прибыль/(убыток) за 2022 год</t>
  </si>
  <si>
    <t>Операции с собственниками всего (суммма строк с 710 по 718)</t>
  </si>
  <si>
    <t>Общий совокупный доход за 2022 год</t>
  </si>
  <si>
    <t>Остаток на 31 декабря 2022 года</t>
  </si>
  <si>
    <t>Общий совокупный доход за отчетный период</t>
  </si>
  <si>
    <t>Общий совокупный доход / (убыток) за 2023 года</t>
  </si>
  <si>
    <t>Подписано и разрешено к выпуску от имени руководства Группы 10 ноября 2023года.</t>
  </si>
  <si>
    <t>Консолидированная финансовая отчетность АО "KM GOLD": Отчет о финансовых результатах по состояию на 01 октября 2023г.</t>
  </si>
  <si>
    <t>9 месяцев 2023</t>
  </si>
  <si>
    <t xml:space="preserve"> 9 месяцев 2022</t>
  </si>
  <si>
    <t>Консолидированная  отчетность АО "KM Gold": Отчет о финансовом положении  по состоянию на 01 октября 2023г.</t>
  </si>
  <si>
    <t>30  сентября  2023</t>
  </si>
  <si>
    <t>Долгосрочная кредиторская задолженность</t>
  </si>
  <si>
    <t>Авансы полученные</t>
  </si>
  <si>
    <t>Консолидированная  отчетность АО "KM Gold": Отчет о движении денежных средств  по состоянию на 01 октября 2023г.</t>
  </si>
  <si>
    <t>Консолидированная финансовая отчётность АО "КМ GOLD": Отчет  об изменениях в капитале . По состоянию на 01 октября 2023г.</t>
  </si>
  <si>
    <t>Убыток за 2021г.</t>
  </si>
  <si>
    <t>Остаток на 1 января 2022года (пересчитанный)</t>
  </si>
  <si>
    <t xml:space="preserve">Общий совокупный доход </t>
  </si>
  <si>
    <t>Прибыль/(убыток) за 9 месяцев 2023 года</t>
  </si>
  <si>
    <t>Остаток на 01 октября  2023 года</t>
  </si>
  <si>
    <t>Авансы выданные и прочие долгосрочные активы</t>
  </si>
  <si>
    <t>Денежные средства ограниченные в использовании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</si>
</sst>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₽_-;\-* #,##0.00\ _₽_-;_-* &quot;-&quot;??\ _₽_-;_-@_-"/>
    <numFmt numFmtId="164" formatCode="_-* #,##0\ _₽_-;\-* #,##0\ _₽_-;_-* &quot;-&quot;??\ _₽_-;_-@_-"/>
    <numFmt numFmtId="165" formatCode="_(* #,##0_);_(* \(#,##0\);_(* &quot;-&quot;??_);_(@_)"/>
    <numFmt numFmtId="166" formatCode="_-* #,##0.000000000\ _₽_-;\-* #,##0.000000000\ _₽_-;_-* &quot;-&quot;??\ _₽_-;_-@_-"/>
    <numFmt numFmtId="167" formatCode="_-* #,##0.000000\ _₽_-;\-* #,##0.000000\ _₽_-;_-* &quot;-&quot;??\ _₽_-;_-@_-"/>
    <numFmt numFmtId="168" formatCode="_(* #,##0.00_);_(* \(#,##0.00\);_(* &quot;-&quot;??_);_(@_)"/>
    <numFmt numFmtId="169" formatCode="_(* #,##0.000000_);_(* \(#,##0.000000\);_(* &quot;-&quot;??_);_(@_)"/>
    <numFmt numFmtId="170" formatCode="_-* #,##0.000\ _₽_-;\-* #,##0.000\ _₽_-;_-* &quot;-&quot;??\ _₽_-;_-@_-"/>
    <numFmt numFmtId="171" formatCode="_-* #,##0.000000\ _₽_-;\-* #,##0.000000\ _₽_-;_-* &quot;-&quot;????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Arial Cyr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/>
      <name val="Trebuchet MS"/>
      <family val="2"/>
      <charset val="204"/>
    </font>
    <font>
      <sz val="11"/>
      <color theme="1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33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Alignment="1">
      <alignment horizontal="right" vertical="center"/>
    </xf>
    <xf numFmtId="37" fontId="4" fillId="0" borderId="0" xfId="0" applyNumberFormat="1" applyFont="1"/>
    <xf numFmtId="164" fontId="2" fillId="2" borderId="2" xfId="1" applyNumberFormat="1" applyFont="1" applyFill="1" applyBorder="1" applyAlignment="1">
      <alignment horizontal="right" vertical="center"/>
    </xf>
    <xf numFmtId="165" fontId="5" fillId="2" borderId="0" xfId="0" applyNumberFormat="1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4" fillId="0" borderId="0" xfId="0" applyNumberFormat="1" applyFont="1"/>
    <xf numFmtId="164" fontId="3" fillId="2" borderId="2" xfId="1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5" fontId="5" fillId="2" borderId="0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5" fontId="7" fillId="2" borderId="1" xfId="2" applyNumberFormat="1" applyFont="1" applyFill="1" applyBorder="1" applyAlignment="1">
      <alignment horizontal="right"/>
    </xf>
    <xf numFmtId="38" fontId="4" fillId="0" borderId="0" xfId="0" applyNumberFormat="1" applyFont="1"/>
    <xf numFmtId="165" fontId="8" fillId="2" borderId="4" xfId="2" applyNumberFormat="1" applyFont="1" applyFill="1" applyBorder="1" applyAlignment="1">
      <alignment horizontal="right"/>
    </xf>
    <xf numFmtId="165" fontId="8" fillId="2" borderId="1" xfId="2" applyNumberFormat="1" applyFont="1" applyFill="1" applyBorder="1" applyAlignment="1">
      <alignment horizontal="right"/>
    </xf>
    <xf numFmtId="164" fontId="4" fillId="0" borderId="0" xfId="1" applyNumberFormat="1" applyFont="1"/>
    <xf numFmtId="165" fontId="3" fillId="2" borderId="2" xfId="1" applyNumberFormat="1" applyFont="1" applyFill="1" applyBorder="1" applyAlignment="1">
      <alignment horizontal="right" vertical="center"/>
    </xf>
    <xf numFmtId="167" fontId="7" fillId="2" borderId="0" xfId="1" applyNumberFormat="1" applyFont="1" applyFill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37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168" fontId="4" fillId="0" borderId="0" xfId="1" applyNumberFormat="1" applyFont="1"/>
    <xf numFmtId="164" fontId="4" fillId="0" borderId="0" xfId="1" applyNumberFormat="1" applyFont="1" applyFill="1"/>
    <xf numFmtId="165" fontId="7" fillId="2" borderId="1" xfId="1" applyNumberFormat="1" applyFont="1" applyFill="1" applyBorder="1" applyAlignment="1">
      <alignment horizontal="right"/>
    </xf>
    <xf numFmtId="165" fontId="8" fillId="2" borderId="0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9" fillId="2" borderId="2" xfId="1" applyNumberFormat="1" applyFont="1" applyFill="1" applyBorder="1" applyAlignment="1">
      <alignment horizontal="right" vertical="center" wrapText="1"/>
    </xf>
    <xf numFmtId="165" fontId="9" fillId="2" borderId="0" xfId="1" applyNumberFormat="1" applyFont="1" applyFill="1" applyBorder="1" applyAlignment="1">
      <alignment horizontal="right" vertical="center" wrapText="1"/>
    </xf>
    <xf numFmtId="165" fontId="9" fillId="2" borderId="3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165" fontId="8" fillId="2" borderId="2" xfId="1" applyNumberFormat="1" applyFont="1" applyFill="1" applyBorder="1" applyAlignment="1"/>
    <xf numFmtId="165" fontId="8" fillId="2" borderId="0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168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4" fillId="0" borderId="0" xfId="0" applyFont="1" applyFill="1"/>
    <xf numFmtId="2" fontId="4" fillId="0" borderId="0" xfId="0" applyNumberFormat="1" applyFont="1"/>
    <xf numFmtId="37" fontId="4" fillId="2" borderId="0" xfId="1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horizontal="right" vertical="center" wrapText="1"/>
    </xf>
    <xf numFmtId="166" fontId="11" fillId="0" borderId="0" xfId="1" applyNumberFormat="1" applyFont="1" applyAlignment="1">
      <alignment horizontal="right"/>
    </xf>
    <xf numFmtId="0" fontId="4" fillId="2" borderId="0" xfId="0" applyFont="1" applyFill="1"/>
    <xf numFmtId="164" fontId="4" fillId="2" borderId="0" xfId="1" applyNumberFormat="1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5" fontId="4" fillId="2" borderId="0" xfId="1" applyNumberFormat="1" applyFont="1" applyFill="1" applyBorder="1" applyAlignment="1">
      <alignment horizontal="right" wrapText="1"/>
    </xf>
    <xf numFmtId="164" fontId="10" fillId="2" borderId="0" xfId="1" applyNumberFormat="1" applyFont="1" applyFill="1"/>
    <xf numFmtId="165" fontId="4" fillId="2" borderId="0" xfId="1" applyNumberFormat="1" applyFont="1" applyFill="1" applyAlignment="1">
      <alignment horizontal="right" vertical="center"/>
    </xf>
    <xf numFmtId="164" fontId="4" fillId="0" borderId="0" xfId="0" applyNumberFormat="1" applyFont="1" applyFill="1"/>
    <xf numFmtId="164" fontId="4" fillId="0" borderId="0" xfId="1" applyNumberFormat="1" applyFont="1" applyFill="1" applyBorder="1"/>
    <xf numFmtId="168" fontId="4" fillId="0" borderId="0" xfId="1" applyNumberFormat="1" applyFont="1" applyFill="1" applyBorder="1"/>
    <xf numFmtId="164" fontId="4" fillId="0" borderId="0" xfId="1" applyNumberFormat="1" applyFont="1" applyBorder="1"/>
    <xf numFmtId="43" fontId="4" fillId="0" borderId="0" xfId="0" applyNumberFormat="1" applyFont="1"/>
    <xf numFmtId="164" fontId="2" fillId="2" borderId="0" xfId="1" applyNumberFormat="1" applyFont="1" applyFill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 applyAlignment="1">
      <alignment wrapText="1"/>
    </xf>
    <xf numFmtId="165" fontId="2" fillId="2" borderId="0" xfId="1" applyNumberFormat="1" applyFont="1" applyFill="1" applyBorder="1" applyAlignment="1">
      <alignment vertical="center" wrapText="1"/>
    </xf>
    <xf numFmtId="165" fontId="2" fillId="2" borderId="0" xfId="1" applyNumberFormat="1" applyFont="1" applyFill="1" applyBorder="1" applyAlignment="1">
      <alignment wrapText="1"/>
    </xf>
    <xf numFmtId="165" fontId="2" fillId="2" borderId="4" xfId="1" applyNumberFormat="1" applyFont="1" applyFill="1" applyBorder="1" applyAlignment="1">
      <alignment vertical="center" wrapText="1"/>
    </xf>
    <xf numFmtId="165" fontId="4" fillId="2" borderId="0" xfId="1" applyNumberFormat="1" applyFont="1" applyFill="1" applyBorder="1"/>
    <xf numFmtId="164" fontId="4" fillId="2" borderId="0" xfId="1" applyNumberFormat="1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165" fontId="3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65" fontId="4" fillId="3" borderId="0" xfId="1" applyNumberFormat="1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4" fillId="3" borderId="0" xfId="0" applyFont="1" applyFill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165" fontId="3" fillId="3" borderId="5" xfId="1" applyNumberFormat="1" applyFont="1" applyFill="1" applyBorder="1" applyAlignment="1">
      <alignment horizontal="right" vertical="center"/>
    </xf>
    <xf numFmtId="165" fontId="4" fillId="3" borderId="5" xfId="1" applyNumberFormat="1" applyFont="1" applyFill="1" applyBorder="1" applyAlignment="1">
      <alignment horizontal="right" vertical="center"/>
    </xf>
    <xf numFmtId="165" fontId="4" fillId="3" borderId="0" xfId="1" applyNumberFormat="1" applyFont="1" applyFill="1" applyAlignment="1">
      <alignment vertical="center"/>
    </xf>
    <xf numFmtId="165" fontId="4" fillId="0" borderId="0" xfId="1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8" fontId="4" fillId="0" borderId="0" xfId="1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4" fillId="0" borderId="0" xfId="1" applyNumberFormat="1" applyFont="1" applyFill="1" applyAlignment="1">
      <alignment vertical="center" wrapText="1"/>
    </xf>
    <xf numFmtId="164" fontId="4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Fill="1" applyAlignment="1">
      <alignment horizontal="right" wrapText="1"/>
    </xf>
    <xf numFmtId="165" fontId="4" fillId="0" borderId="0" xfId="1" applyNumberFormat="1" applyFont="1" applyFill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wrapText="1"/>
    </xf>
    <xf numFmtId="37" fontId="4" fillId="0" borderId="6" xfId="1" applyNumberFormat="1" applyFont="1" applyFill="1" applyBorder="1" applyAlignment="1">
      <alignment horizontal="right" vertical="center" wrapText="1"/>
    </xf>
    <xf numFmtId="37" fontId="4" fillId="0" borderId="6" xfId="1" applyNumberFormat="1" applyFont="1" applyBorder="1" applyAlignment="1">
      <alignment vertical="center" wrapText="1"/>
    </xf>
    <xf numFmtId="165" fontId="2" fillId="0" borderId="6" xfId="1" applyNumberFormat="1" applyFont="1" applyFill="1" applyBorder="1" applyAlignment="1">
      <alignment horizontal="right" vertical="center" wrapText="1"/>
    </xf>
    <xf numFmtId="37" fontId="4" fillId="0" borderId="0" xfId="1" applyNumberFormat="1" applyFont="1" applyFill="1" applyAlignment="1">
      <alignment vertical="center" wrapText="1"/>
    </xf>
    <xf numFmtId="37" fontId="4" fillId="0" borderId="0" xfId="1" applyNumberFormat="1" applyFont="1" applyAlignment="1">
      <alignment vertical="center" wrapText="1"/>
    </xf>
    <xf numFmtId="37" fontId="4" fillId="0" borderId="0" xfId="1" applyNumberFormat="1" applyFont="1" applyFill="1" applyBorder="1" applyAlignment="1">
      <alignment vertical="center" wrapText="1"/>
    </xf>
    <xf numFmtId="37" fontId="4" fillId="0" borderId="0" xfId="1" applyNumberFormat="1" applyFont="1" applyBorder="1" applyAlignment="1">
      <alignment vertical="center" wrapText="1"/>
    </xf>
    <xf numFmtId="37" fontId="4" fillId="0" borderId="0" xfId="1" applyNumberFormat="1" applyFont="1" applyFill="1" applyAlignment="1">
      <alignment horizontal="right" vertical="center" wrapText="1"/>
    </xf>
    <xf numFmtId="165" fontId="2" fillId="0" borderId="7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 wrapText="1"/>
    </xf>
    <xf numFmtId="165" fontId="4" fillId="0" borderId="6" xfId="1" applyNumberFormat="1" applyFont="1" applyFill="1" applyBorder="1" applyAlignment="1">
      <alignment horizontal="right" vertical="center" wrapText="1"/>
    </xf>
    <xf numFmtId="165" fontId="2" fillId="0" borderId="3" xfId="1" applyNumberFormat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vertical="center" wrapText="1"/>
    </xf>
    <xf numFmtId="169" fontId="4" fillId="0" borderId="0" xfId="0" applyNumberFormat="1" applyFont="1"/>
    <xf numFmtId="170" fontId="4" fillId="0" borderId="0" xfId="0" applyNumberFormat="1" applyFont="1"/>
    <xf numFmtId="171" fontId="4" fillId="0" borderId="0" xfId="0" applyNumberFormat="1" applyFont="1"/>
    <xf numFmtId="0" fontId="5" fillId="3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horizontal="right" vertical="center"/>
    </xf>
    <xf numFmtId="165" fontId="4" fillId="2" borderId="1" xfId="1" applyNumberFormat="1" applyFont="1" applyFill="1" applyBorder="1" applyAlignment="1">
      <alignment vertical="center" wrapText="1"/>
    </xf>
    <xf numFmtId="165" fontId="4" fillId="2" borderId="0" xfId="1" applyNumberFormat="1" applyFont="1" applyFill="1"/>
    <xf numFmtId="164" fontId="7" fillId="2" borderId="0" xfId="1" applyNumberFormat="1" applyFont="1" applyFill="1" applyAlignment="1">
      <alignment horizontal="right" vertical="center"/>
    </xf>
    <xf numFmtId="164" fontId="2" fillId="2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1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0;&#1072;/&#1056;&#1072;&#1073;&#1086;&#1090;&#1072;/&#1047;&#1054;&#1051;&#1054;&#1058;&#1054;/&#1050;&#1040;&#1057;&#1045;%201%20&#1082;&#1074;&#1072;&#1088;&#1090;&#1072;&#1083;%202023/1Q2023%20KMGold.cons%20(%20non%20audit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S"/>
      <sheetName val="RP"/>
      <sheetName val="PL"/>
      <sheetName val="(pl)"/>
      <sheetName val="BS"/>
      <sheetName val="СF"/>
      <sheetName val="SE"/>
      <sheetName val="Disclosure"/>
      <sheetName val="CFWork1"/>
      <sheetName val="FA"/>
      <sheetName val="2"/>
      <sheetName val="(cf)"/>
      <sheetName val="pl1Q21"/>
      <sheetName val="cf 1 Q21"/>
      <sheetName val="(se)"/>
      <sheetName val="SEaudit"/>
      <sheetName val="TB for FS"/>
      <sheetName val="FYBS2019"/>
      <sheetName val="BSfromAuditors"/>
      <sheetName val="Лист2"/>
      <sheetName val="CFWork"/>
      <sheetName val="BUM"/>
      <sheetName val="MYR"/>
      <sheetName val="MG"/>
      <sheetName val="cffy"/>
      <sheetName val="KTM"/>
      <sheetName val="KMG"/>
      <sheetName val="ADY"/>
      <sheetName val="1 AJE"/>
      <sheetName val="4AJE"/>
      <sheetName val="6AJE"/>
      <sheetName val="7AJE"/>
      <sheetName val="5AJE"/>
      <sheetName val="3AJE"/>
    </sheetNames>
    <sheetDataSet>
      <sheetData sheetId="0"/>
      <sheetData sheetId="1"/>
      <sheetData sheetId="2"/>
      <sheetData sheetId="3"/>
      <sheetData sheetId="4">
        <row r="22">
          <cell r="C22">
            <v>12282.640399999709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abSelected="1" topLeftCell="A16" workbookViewId="0">
      <selection activeCell="C26" sqref="C26"/>
    </sheetView>
  </sheetViews>
  <sheetFormatPr defaultColWidth="9.140625" defaultRowHeight="15" x14ac:dyDescent="0.3"/>
  <cols>
    <col min="1" max="1" width="56.5703125" style="5" customWidth="1"/>
    <col min="2" max="2" width="9.7109375" style="5" customWidth="1"/>
    <col min="3" max="4" width="18.5703125" style="32" customWidth="1"/>
    <col min="5" max="5" width="12.42578125" style="5" bestFit="1" customWidth="1"/>
    <col min="6" max="6" width="9.140625" style="5" customWidth="1"/>
    <col min="7" max="16384" width="9.140625" style="5"/>
  </cols>
  <sheetData>
    <row r="1" spans="1:16384" x14ac:dyDescent="0.3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3">
      <c r="A2" s="2" t="s">
        <v>0</v>
      </c>
      <c r="B2" s="84" t="s">
        <v>42</v>
      </c>
      <c r="C2" s="85" t="s">
        <v>122</v>
      </c>
      <c r="D2" s="85" t="s">
        <v>123</v>
      </c>
      <c r="E2" s="59"/>
    </row>
    <row r="3" spans="1:16384" x14ac:dyDescent="0.3">
      <c r="A3" s="2"/>
      <c r="B3" s="84"/>
      <c r="C3" s="86"/>
      <c r="D3" s="86"/>
      <c r="E3" s="59"/>
    </row>
    <row r="4" spans="1:16384" x14ac:dyDescent="0.3">
      <c r="A4" s="2" t="s">
        <v>43</v>
      </c>
      <c r="B4" s="84"/>
      <c r="C4" s="87"/>
      <c r="D4" s="24"/>
      <c r="E4" s="59"/>
    </row>
    <row r="5" spans="1:16384" x14ac:dyDescent="0.3">
      <c r="A5" s="88" t="s">
        <v>44</v>
      </c>
      <c r="B5" s="89">
        <v>5</v>
      </c>
      <c r="C5" s="90">
        <v>0</v>
      </c>
      <c r="D5" s="68">
        <v>0</v>
      </c>
      <c r="E5" s="59"/>
    </row>
    <row r="6" spans="1:16384" x14ac:dyDescent="0.3">
      <c r="A6" s="88" t="s">
        <v>45</v>
      </c>
      <c r="B6" s="89">
        <v>6</v>
      </c>
      <c r="C6" s="40"/>
      <c r="D6" s="40">
        <v>0</v>
      </c>
      <c r="E6" s="59"/>
    </row>
    <row r="7" spans="1:16384" x14ac:dyDescent="0.3">
      <c r="A7" s="91" t="s">
        <v>46</v>
      </c>
      <c r="B7" s="89"/>
      <c r="C7" s="41">
        <v>0</v>
      </c>
      <c r="D7" s="41">
        <v>0</v>
      </c>
      <c r="E7" s="59"/>
    </row>
    <row r="8" spans="1:16384" x14ac:dyDescent="0.3">
      <c r="A8" s="88" t="s">
        <v>47</v>
      </c>
      <c r="B8" s="89">
        <v>7</v>
      </c>
      <c r="C8" s="42">
        <v>-99471.299690000073</v>
      </c>
      <c r="D8" s="42">
        <v>-370208.59670999984</v>
      </c>
      <c r="E8" s="59"/>
    </row>
    <row r="9" spans="1:16384" x14ac:dyDescent="0.3">
      <c r="A9" s="88" t="s">
        <v>48</v>
      </c>
      <c r="B9" s="89"/>
      <c r="C9" s="42">
        <v>-115246.31113999999</v>
      </c>
      <c r="D9" s="42">
        <v>-161864.18689999997</v>
      </c>
      <c r="E9" s="59"/>
    </row>
    <row r="10" spans="1:16384" x14ac:dyDescent="0.3">
      <c r="A10" s="88" t="s">
        <v>49</v>
      </c>
      <c r="B10" s="89"/>
      <c r="C10" s="40"/>
      <c r="D10" s="40"/>
      <c r="E10" s="59"/>
    </row>
    <row r="11" spans="1:16384" x14ac:dyDescent="0.3">
      <c r="A11" s="91" t="s">
        <v>50</v>
      </c>
      <c r="B11" s="89"/>
      <c r="C11" s="41">
        <f>SUM(C7:C10)</f>
        <v>-214717.61083000008</v>
      </c>
      <c r="D11" s="41">
        <v>-532072.78360999981</v>
      </c>
      <c r="E11" s="59"/>
    </row>
    <row r="12" spans="1:16384" x14ac:dyDescent="0.3">
      <c r="A12" s="88" t="s">
        <v>51</v>
      </c>
      <c r="B12" s="89"/>
      <c r="C12" s="42"/>
      <c r="D12" s="42">
        <v>0</v>
      </c>
      <c r="E12" s="59"/>
    </row>
    <row r="13" spans="1:16384" x14ac:dyDescent="0.3">
      <c r="A13" s="88" t="s">
        <v>52</v>
      </c>
      <c r="B13" s="89"/>
      <c r="C13" s="40">
        <v>-122669.88296753424</v>
      </c>
      <c r="D13" s="40">
        <v>-170052.46861753424</v>
      </c>
      <c r="E13" s="59"/>
    </row>
    <row r="14" spans="1:16384" ht="30" x14ac:dyDescent="0.3">
      <c r="A14" s="92" t="s">
        <v>53</v>
      </c>
      <c r="B14" s="89"/>
      <c r="C14" s="41">
        <f>SUM(C11:C13)</f>
        <v>-337387.49379753432</v>
      </c>
      <c r="D14" s="41">
        <v>-702125.25222753407</v>
      </c>
      <c r="E14" s="59"/>
    </row>
    <row r="15" spans="1:16384" x14ac:dyDescent="0.3">
      <c r="A15" s="88" t="s">
        <v>54</v>
      </c>
      <c r="B15" s="89"/>
      <c r="C15" s="40"/>
      <c r="D15" s="40">
        <v>0</v>
      </c>
      <c r="E15" s="59"/>
    </row>
    <row r="16" spans="1:16384" ht="30.75" thickBot="1" x14ac:dyDescent="0.35">
      <c r="A16" s="92" t="s">
        <v>55</v>
      </c>
      <c r="B16" s="93"/>
      <c r="C16" s="43">
        <f>C14</f>
        <v>-337387.49379753432</v>
      </c>
      <c r="D16" s="43">
        <v>-702125.25222753407</v>
      </c>
      <c r="E16" s="59"/>
    </row>
    <row r="17" spans="1:5" ht="15.75" thickTop="1" x14ac:dyDescent="0.3">
      <c r="A17" s="92"/>
      <c r="B17" s="93"/>
      <c r="C17" s="44"/>
      <c r="D17" s="90"/>
      <c r="E17" s="59"/>
    </row>
    <row r="18" spans="1:5" x14ac:dyDescent="0.3">
      <c r="A18" s="94" t="s">
        <v>56</v>
      </c>
      <c r="B18" s="93"/>
      <c r="C18" s="41"/>
      <c r="D18" s="90"/>
      <c r="E18" s="59"/>
    </row>
    <row r="19" spans="1:5" x14ac:dyDescent="0.3">
      <c r="A19" s="88" t="s">
        <v>57</v>
      </c>
      <c r="B19" s="93"/>
      <c r="C19" s="42">
        <v>0</v>
      </c>
      <c r="D19" s="90">
        <v>0</v>
      </c>
      <c r="E19" s="59"/>
    </row>
    <row r="20" spans="1:5" x14ac:dyDescent="0.3">
      <c r="A20" s="88" t="s">
        <v>58</v>
      </c>
      <c r="B20" s="93"/>
      <c r="C20" s="40">
        <v>0</v>
      </c>
      <c r="D20" s="90">
        <v>0</v>
      </c>
      <c r="E20" s="59"/>
    </row>
    <row r="21" spans="1:5" ht="15.75" thickBot="1" x14ac:dyDescent="0.35">
      <c r="A21" s="94" t="s">
        <v>59</v>
      </c>
      <c r="B21" s="93"/>
      <c r="C21" s="43">
        <v>0</v>
      </c>
      <c r="D21" s="43">
        <v>0</v>
      </c>
      <c r="E21" s="59"/>
    </row>
    <row r="22" spans="1:5" ht="30.75" thickTop="1" x14ac:dyDescent="0.3">
      <c r="A22" s="95" t="s">
        <v>60</v>
      </c>
      <c r="B22" s="89"/>
      <c r="C22" s="96">
        <v>0</v>
      </c>
      <c r="D22" s="97">
        <v>0</v>
      </c>
      <c r="E22" s="59"/>
    </row>
    <row r="23" spans="1:5" ht="15.75" thickBot="1" x14ac:dyDescent="0.35">
      <c r="A23" s="91" t="s">
        <v>61</v>
      </c>
      <c r="B23" s="89"/>
      <c r="C23" s="45">
        <f>C16</f>
        <v>-337387.49379753432</v>
      </c>
      <c r="D23" s="45">
        <v>-702125.25222753407</v>
      </c>
      <c r="E23" s="59"/>
    </row>
    <row r="24" spans="1:5" ht="15.75" thickTop="1" x14ac:dyDescent="0.3">
      <c r="A24" s="88" t="s">
        <v>62</v>
      </c>
      <c r="B24" s="89"/>
      <c r="C24" s="98"/>
      <c r="D24" s="90"/>
      <c r="E24" s="59"/>
    </row>
    <row r="25" spans="1:5" x14ac:dyDescent="0.3">
      <c r="A25" s="88" t="s">
        <v>63</v>
      </c>
      <c r="B25" s="89"/>
      <c r="C25" s="42">
        <v>-337137.31762003398</v>
      </c>
      <c r="D25" s="42">
        <v>-701903.42422753409</v>
      </c>
      <c r="E25" s="59"/>
    </row>
    <row r="26" spans="1:5" x14ac:dyDescent="0.3">
      <c r="A26" s="88" t="s">
        <v>28</v>
      </c>
      <c r="B26" s="89"/>
      <c r="C26" s="40">
        <f>-250.1761775+1</f>
        <v>-249.17617749999999</v>
      </c>
      <c r="D26" s="40">
        <v>-221.828</v>
      </c>
      <c r="E26" s="59"/>
    </row>
    <row r="27" spans="1:5" ht="15.75" thickBot="1" x14ac:dyDescent="0.35">
      <c r="A27" s="88"/>
      <c r="B27" s="46"/>
      <c r="C27" s="47">
        <f>SUM(C25:C26)</f>
        <v>-337386.49379753397</v>
      </c>
      <c r="D27" s="47">
        <v>-702125.25222753407</v>
      </c>
      <c r="E27" s="59"/>
    </row>
    <row r="28" spans="1:5" ht="15.75" thickTop="1" x14ac:dyDescent="0.3">
      <c r="A28" s="88"/>
      <c r="B28" s="46"/>
      <c r="C28" s="48"/>
      <c r="D28" s="48"/>
      <c r="E28" s="59"/>
    </row>
    <row r="29" spans="1:5" x14ac:dyDescent="0.3">
      <c r="A29" s="2" t="s">
        <v>64</v>
      </c>
      <c r="B29" s="49"/>
      <c r="C29" s="99"/>
      <c r="D29" s="99"/>
      <c r="E29" s="59"/>
    </row>
    <row r="30" spans="1:5" x14ac:dyDescent="0.3">
      <c r="A30" s="100" t="s">
        <v>65</v>
      </c>
      <c r="B30" s="49"/>
      <c r="C30" s="101">
        <f>C25/32000</f>
        <v>-10.535541175626062</v>
      </c>
      <c r="D30" s="101">
        <f>D25/32000</f>
        <v>-21.934482007110439</v>
      </c>
      <c r="E30" s="59" t="s">
        <v>66</v>
      </c>
    </row>
    <row r="31" spans="1:5" x14ac:dyDescent="0.3">
      <c r="A31" s="100" t="s">
        <v>67</v>
      </c>
      <c r="B31" s="49"/>
      <c r="C31" s="101">
        <f>C30</f>
        <v>-10.535541175626062</v>
      </c>
      <c r="D31" s="101">
        <f>D30</f>
        <v>-21.934482007110439</v>
      </c>
      <c r="E31" s="59"/>
    </row>
    <row r="32" spans="1:5" x14ac:dyDescent="0.3">
      <c r="A32" s="2"/>
      <c r="B32" s="49"/>
      <c r="C32" s="50"/>
      <c r="D32" s="50"/>
      <c r="E32" s="59"/>
    </row>
    <row r="33" spans="1:5" x14ac:dyDescent="0.3">
      <c r="A33" s="52" t="s">
        <v>120</v>
      </c>
    </row>
    <row r="34" spans="1:5" x14ac:dyDescent="0.3">
      <c r="A34" s="53"/>
      <c r="C34" s="38"/>
      <c r="D34" s="38"/>
    </row>
    <row r="35" spans="1:5" x14ac:dyDescent="0.3">
      <c r="A35" s="53" t="s">
        <v>68</v>
      </c>
      <c r="E35" s="32"/>
    </row>
    <row r="36" spans="1:5" x14ac:dyDescent="0.3">
      <c r="A36" s="53"/>
      <c r="E36" s="51"/>
    </row>
    <row r="37" spans="1:5" x14ac:dyDescent="0.3">
      <c r="A37" s="53" t="s">
        <v>69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opLeftCell="A16" workbookViewId="0">
      <selection activeCell="C7" sqref="C7"/>
    </sheetView>
  </sheetViews>
  <sheetFormatPr defaultColWidth="24.42578125" defaultRowHeight="15" x14ac:dyDescent="0.3"/>
  <cols>
    <col min="1" max="1" width="59" style="5" customWidth="1"/>
    <col min="2" max="2" width="10" style="5" customWidth="1"/>
    <col min="3" max="3" width="20" style="32" customWidth="1"/>
    <col min="4" max="4" width="17.28515625" style="39" customWidth="1"/>
    <col min="5" max="16384" width="24.42578125" style="5"/>
  </cols>
  <sheetData>
    <row r="1" spans="1:5" x14ac:dyDescent="0.3">
      <c r="A1" s="1" t="s">
        <v>124</v>
      </c>
      <c r="B1" s="59"/>
      <c r="C1" s="60"/>
      <c r="D1" s="60"/>
    </row>
    <row r="2" spans="1:5" x14ac:dyDescent="0.3">
      <c r="A2" s="2" t="s">
        <v>0</v>
      </c>
      <c r="B2" s="3" t="s">
        <v>1</v>
      </c>
      <c r="C2" s="4" t="s">
        <v>125</v>
      </c>
      <c r="D2" s="4" t="s">
        <v>2</v>
      </c>
    </row>
    <row r="3" spans="1:5" x14ac:dyDescent="0.3">
      <c r="A3" s="6"/>
      <c r="B3" s="7"/>
      <c r="C3" s="8"/>
      <c r="D3" s="8"/>
    </row>
    <row r="4" spans="1:5" x14ac:dyDescent="0.3">
      <c r="A4" s="9" t="s">
        <v>3</v>
      </c>
      <c r="B4" s="6"/>
      <c r="C4" s="6"/>
      <c r="D4" s="6"/>
    </row>
    <row r="5" spans="1:5" x14ac:dyDescent="0.3">
      <c r="A5" s="9" t="s">
        <v>4</v>
      </c>
      <c r="B5" s="6"/>
      <c r="C5" s="10"/>
      <c r="D5" s="10"/>
    </row>
    <row r="6" spans="1:5" x14ac:dyDescent="0.3">
      <c r="A6" s="11" t="s">
        <v>5</v>
      </c>
      <c r="B6" s="12">
        <v>9</v>
      </c>
      <c r="C6" s="13">
        <v>592557.03899999987</v>
      </c>
      <c r="D6" s="14">
        <v>620052</v>
      </c>
    </row>
    <row r="7" spans="1:5" x14ac:dyDescent="0.3">
      <c r="A7" s="11" t="s">
        <v>6</v>
      </c>
      <c r="B7" s="12">
        <v>10</v>
      </c>
      <c r="C7" s="13">
        <v>2138561.0032200003</v>
      </c>
      <c r="D7" s="14">
        <v>1466978</v>
      </c>
      <c r="E7" s="15"/>
    </row>
    <row r="8" spans="1:5" x14ac:dyDescent="0.3">
      <c r="A8" s="11" t="s">
        <v>7</v>
      </c>
      <c r="B8" s="12">
        <v>11</v>
      </c>
      <c r="C8" s="13">
        <v>283.61174999999997</v>
      </c>
      <c r="D8" s="14">
        <v>291.24753000000004</v>
      </c>
    </row>
    <row r="9" spans="1:5" x14ac:dyDescent="0.3">
      <c r="A9" s="11" t="s">
        <v>8</v>
      </c>
      <c r="B9" s="12"/>
      <c r="C9" s="13"/>
      <c r="D9" s="14"/>
    </row>
    <row r="10" spans="1:5" x14ac:dyDescent="0.3">
      <c r="A10" s="11" t="s">
        <v>15</v>
      </c>
      <c r="B10" s="12"/>
      <c r="C10" s="13"/>
      <c r="D10" s="14"/>
    </row>
    <row r="11" spans="1:5" x14ac:dyDescent="0.3">
      <c r="A11" s="11" t="s">
        <v>9</v>
      </c>
      <c r="B11" s="12"/>
      <c r="C11" s="13"/>
      <c r="D11" s="14"/>
    </row>
    <row r="12" spans="1:5" x14ac:dyDescent="0.3">
      <c r="A12" s="11" t="s">
        <v>8</v>
      </c>
      <c r="B12" s="89"/>
      <c r="C12" s="13"/>
      <c r="D12" s="14"/>
    </row>
    <row r="13" spans="1:5" x14ac:dyDescent="0.3">
      <c r="A13" s="11" t="s">
        <v>136</v>
      </c>
      <c r="B13" s="89">
        <v>16</v>
      </c>
      <c r="C13" s="13">
        <v>13415.756080000005</v>
      </c>
      <c r="D13" s="14">
        <v>25819</v>
      </c>
    </row>
    <row r="14" spans="1:5" x14ac:dyDescent="0.3">
      <c r="A14" s="11" t="s">
        <v>135</v>
      </c>
      <c r="B14" s="89">
        <v>15</v>
      </c>
      <c r="C14" s="13">
        <v>365588</v>
      </c>
      <c r="D14" s="14">
        <v>365588</v>
      </c>
    </row>
    <row r="15" spans="1:5" ht="15.75" thickBot="1" x14ac:dyDescent="0.35">
      <c r="A15" s="9" t="s">
        <v>10</v>
      </c>
      <c r="B15" s="12"/>
      <c r="C15" s="16">
        <f>SUM(C6:C14)</f>
        <v>3110405.4100500005</v>
      </c>
      <c r="D15" s="16">
        <f>SUM(D6:D14)</f>
        <v>2478728.2475300003</v>
      </c>
    </row>
    <row r="16" spans="1:5" ht="15.75" thickTop="1" x14ac:dyDescent="0.3">
      <c r="A16" s="9" t="s">
        <v>11</v>
      </c>
      <c r="B16" s="12"/>
      <c r="C16" s="17"/>
      <c r="D16" s="17"/>
    </row>
    <row r="17" spans="1:6" x14ac:dyDescent="0.3">
      <c r="A17" s="11" t="s">
        <v>12</v>
      </c>
      <c r="B17" s="12">
        <v>12</v>
      </c>
      <c r="C17" s="13">
        <v>451909.51050999999</v>
      </c>
      <c r="D17" s="18">
        <v>470158</v>
      </c>
    </row>
    <row r="18" spans="1:6" x14ac:dyDescent="0.3">
      <c r="A18" s="11" t="s">
        <v>13</v>
      </c>
      <c r="B18" s="12">
        <v>13</v>
      </c>
      <c r="C18" s="13">
        <v>8194.486359999999</v>
      </c>
      <c r="D18" s="18">
        <v>14001</v>
      </c>
    </row>
    <row r="19" spans="1:6" x14ac:dyDescent="0.3">
      <c r="A19" s="11" t="s">
        <v>14</v>
      </c>
      <c r="B19" s="12"/>
      <c r="C19" s="13"/>
      <c r="D19" s="18"/>
    </row>
    <row r="20" spans="1:6" x14ac:dyDescent="0.3">
      <c r="A20" s="11" t="s">
        <v>15</v>
      </c>
      <c r="B20" s="12">
        <v>14</v>
      </c>
      <c r="C20" s="13">
        <v>44496.212559999993</v>
      </c>
      <c r="D20" s="18">
        <v>73775</v>
      </c>
      <c r="F20" s="19"/>
    </row>
    <row r="21" spans="1:6" x14ac:dyDescent="0.3">
      <c r="A21" s="11" t="s">
        <v>16</v>
      </c>
      <c r="B21" s="12"/>
      <c r="C21" s="13"/>
      <c r="D21" s="18"/>
    </row>
    <row r="22" spans="1:6" x14ac:dyDescent="0.3">
      <c r="A22" s="11" t="s">
        <v>17</v>
      </c>
      <c r="B22" s="12">
        <v>15</v>
      </c>
      <c r="C22" s="13">
        <v>163767.94540999999</v>
      </c>
      <c r="D22" s="18">
        <v>94706</v>
      </c>
    </row>
    <row r="23" spans="1:6" x14ac:dyDescent="0.3">
      <c r="A23" s="11" t="s">
        <v>18</v>
      </c>
      <c r="B23" s="12">
        <v>16</v>
      </c>
      <c r="C23" s="13">
        <v>2258.9620529999524</v>
      </c>
      <c r="D23" s="18">
        <v>17430.000222999999</v>
      </c>
    </row>
    <row r="24" spans="1:6" ht="15.75" thickBot="1" x14ac:dyDescent="0.35">
      <c r="A24" s="9" t="s">
        <v>19</v>
      </c>
      <c r="B24" s="12"/>
      <c r="C24" s="20">
        <f>SUM(C17:C23)</f>
        <v>670627.11689299997</v>
      </c>
      <c r="D24" s="20">
        <f>SUM(D17:D23)</f>
        <v>670070.00022299995</v>
      </c>
    </row>
    <row r="25" spans="1:6" ht="31.5" thickTop="1" thickBot="1" x14ac:dyDescent="0.35">
      <c r="A25" s="11" t="s">
        <v>20</v>
      </c>
      <c r="B25" s="12"/>
      <c r="C25" s="22"/>
      <c r="D25" s="23"/>
    </row>
    <row r="26" spans="1:6" ht="16.5" thickTop="1" thickBot="1" x14ac:dyDescent="0.35">
      <c r="A26" s="9" t="s">
        <v>21</v>
      </c>
      <c r="B26" s="12"/>
      <c r="C26" s="22">
        <f>C25+C24+C15</f>
        <v>3781032.5269430005</v>
      </c>
      <c r="D26" s="22">
        <f>D25+D24+D15</f>
        <v>3148798.2477530004</v>
      </c>
    </row>
    <row r="27" spans="1:6" ht="15.75" thickTop="1" x14ac:dyDescent="0.3">
      <c r="A27" s="9"/>
      <c r="B27" s="12"/>
      <c r="C27" s="24"/>
      <c r="D27" s="24"/>
    </row>
    <row r="28" spans="1:6" x14ac:dyDescent="0.3">
      <c r="A28" s="9"/>
      <c r="B28" s="12"/>
      <c r="C28" s="24"/>
      <c r="D28" s="24"/>
    </row>
    <row r="29" spans="1:6" x14ac:dyDescent="0.3">
      <c r="A29" s="9" t="s">
        <v>22</v>
      </c>
      <c r="B29" s="12"/>
      <c r="C29" s="17"/>
      <c r="D29" s="17"/>
    </row>
    <row r="30" spans="1:6" x14ac:dyDescent="0.3">
      <c r="A30" s="9" t="s">
        <v>23</v>
      </c>
      <c r="B30" s="12"/>
      <c r="C30" s="17"/>
      <c r="D30" s="17"/>
      <c r="E30" s="25"/>
    </row>
    <row r="31" spans="1:6" x14ac:dyDescent="0.3">
      <c r="A31" s="11" t="s">
        <v>24</v>
      </c>
      <c r="B31" s="12"/>
      <c r="C31" s="26">
        <v>48560</v>
      </c>
      <c r="D31" s="17">
        <v>48560</v>
      </c>
      <c r="E31" s="25"/>
    </row>
    <row r="32" spans="1:6" x14ac:dyDescent="0.3">
      <c r="A32" s="11" t="s">
        <v>25</v>
      </c>
      <c r="B32" s="12"/>
      <c r="C32" s="27"/>
      <c r="D32" s="18"/>
      <c r="E32" s="25"/>
    </row>
    <row r="33" spans="1:7" x14ac:dyDescent="0.3">
      <c r="A33" s="11" t="s">
        <v>26</v>
      </c>
      <c r="B33" s="12"/>
      <c r="C33" s="28">
        <f>D33+PL!C25</f>
        <v>-4775508.3176200343</v>
      </c>
      <c r="D33" s="17">
        <v>-4438371</v>
      </c>
      <c r="E33" s="25"/>
      <c r="F33" s="29"/>
      <c r="G33" s="29"/>
    </row>
    <row r="34" spans="1:7" ht="30" x14ac:dyDescent="0.3">
      <c r="A34" s="9" t="s">
        <v>27</v>
      </c>
      <c r="B34" s="12"/>
      <c r="C34" s="30">
        <f>SUM(C31:C33)</f>
        <v>-4726948.3176200343</v>
      </c>
      <c r="D34" s="30">
        <f>SUM(D31:D33)</f>
        <v>-4389811</v>
      </c>
      <c r="E34" s="25"/>
      <c r="F34" s="19"/>
    </row>
    <row r="35" spans="1:7" x14ac:dyDescent="0.3">
      <c r="A35" s="11" t="s">
        <v>28</v>
      </c>
      <c r="B35" s="12"/>
      <c r="C35" s="28">
        <v>-4129.1761774999995</v>
      </c>
      <c r="D35" s="28">
        <v>-3880</v>
      </c>
      <c r="E35" s="25"/>
    </row>
    <row r="36" spans="1:7" x14ac:dyDescent="0.3">
      <c r="A36" s="9" t="s">
        <v>29</v>
      </c>
      <c r="B36" s="12"/>
      <c r="C36" s="31">
        <f>SUM(C34:C35)</f>
        <v>-4731077.4937975341</v>
      </c>
      <c r="D36" s="31">
        <f>SUM(D34:D35)</f>
        <v>-4393691</v>
      </c>
      <c r="F36" s="124"/>
    </row>
    <row r="37" spans="1:7" x14ac:dyDescent="0.3">
      <c r="A37" s="9" t="s">
        <v>30</v>
      </c>
      <c r="B37" s="12"/>
      <c r="C37" s="17"/>
      <c r="D37" s="17"/>
      <c r="F37" s="125"/>
    </row>
    <row r="38" spans="1:7" x14ac:dyDescent="0.3">
      <c r="A38" s="11" t="s">
        <v>31</v>
      </c>
      <c r="B38" s="89"/>
      <c r="C38" s="26"/>
      <c r="D38" s="26"/>
      <c r="E38" s="32"/>
      <c r="F38" s="124"/>
    </row>
    <row r="39" spans="1:7" x14ac:dyDescent="0.3">
      <c r="A39" s="127" t="s">
        <v>126</v>
      </c>
      <c r="B39" s="89"/>
      <c r="C39" s="26"/>
      <c r="D39" s="27">
        <v>73385</v>
      </c>
      <c r="E39" s="32"/>
      <c r="F39" s="126"/>
    </row>
    <row r="40" spans="1:7" x14ac:dyDescent="0.3">
      <c r="A40" s="11" t="s">
        <v>32</v>
      </c>
      <c r="B40" s="12"/>
      <c r="C40" s="27"/>
      <c r="D40" s="26"/>
    </row>
    <row r="41" spans="1:7" ht="15.75" thickBot="1" x14ac:dyDescent="0.35">
      <c r="A41" s="9" t="s">
        <v>33</v>
      </c>
      <c r="B41" s="12"/>
      <c r="C41" s="33">
        <f>SUM(C39:C40)</f>
        <v>0</v>
      </c>
      <c r="D41" s="33">
        <f>SUM(D39:D40)</f>
        <v>73385</v>
      </c>
    </row>
    <row r="42" spans="1:7" ht="15.75" thickTop="1" x14ac:dyDescent="0.3">
      <c r="A42" s="9" t="s">
        <v>34</v>
      </c>
      <c r="B42" s="12"/>
      <c r="C42" s="128"/>
      <c r="D42" s="17"/>
    </row>
    <row r="43" spans="1:7" x14ac:dyDescent="0.3">
      <c r="A43" s="11" t="s">
        <v>35</v>
      </c>
      <c r="B43" s="12">
        <v>19</v>
      </c>
      <c r="C43" s="26">
        <v>756221.20052000007</v>
      </c>
      <c r="D43" s="18">
        <v>568124</v>
      </c>
    </row>
    <row r="44" spans="1:7" x14ac:dyDescent="0.3">
      <c r="A44" s="11" t="s">
        <v>36</v>
      </c>
      <c r="B44" s="12"/>
      <c r="C44" s="27">
        <v>0</v>
      </c>
      <c r="D44" s="18">
        <v>0</v>
      </c>
    </row>
    <row r="45" spans="1:7" x14ac:dyDescent="0.3">
      <c r="A45" s="11" t="s">
        <v>31</v>
      </c>
      <c r="B45" s="89">
        <v>18</v>
      </c>
      <c r="C45" s="26">
        <v>6507207.9894500002</v>
      </c>
      <c r="D45" s="18">
        <v>5678988</v>
      </c>
    </row>
    <row r="46" spans="1:7" x14ac:dyDescent="0.3">
      <c r="A46" s="11" t="s">
        <v>127</v>
      </c>
      <c r="B46" s="89"/>
      <c r="C46" s="26">
        <v>0</v>
      </c>
      <c r="D46" s="18">
        <v>86489.247753000003</v>
      </c>
    </row>
    <row r="47" spans="1:7" x14ac:dyDescent="0.3">
      <c r="A47" s="11" t="s">
        <v>37</v>
      </c>
      <c r="B47" s="89">
        <v>20</v>
      </c>
      <c r="C47" s="26">
        <v>1248681.5216105343</v>
      </c>
      <c r="D47" s="18">
        <v>1135503</v>
      </c>
    </row>
    <row r="48" spans="1:7" ht="15.75" thickBot="1" x14ac:dyDescent="0.35">
      <c r="A48" s="9" t="s">
        <v>38</v>
      </c>
      <c r="B48" s="12"/>
      <c r="C48" s="21">
        <f>SUM(C43:C47)</f>
        <v>8512110.7115805354</v>
      </c>
      <c r="D48" s="21">
        <f>SUM(D43:D47)</f>
        <v>7469104.2477529999</v>
      </c>
    </row>
    <row r="49" spans="1:4" ht="16.5" thickTop="1" thickBot="1" x14ac:dyDescent="0.35">
      <c r="A49" s="9" t="s">
        <v>39</v>
      </c>
      <c r="B49" s="12"/>
      <c r="C49" s="23">
        <f>C41+C48</f>
        <v>8512110.7115805354</v>
      </c>
      <c r="D49" s="23">
        <f>D41+D48</f>
        <v>7542489.2477529999</v>
      </c>
    </row>
    <row r="50" spans="1:4" ht="16.5" thickTop="1" thickBot="1" x14ac:dyDescent="0.35">
      <c r="A50" s="9" t="s">
        <v>40</v>
      </c>
      <c r="B50" s="12"/>
      <c r="C50" s="23">
        <f>C49+C36</f>
        <v>3781033.2177830013</v>
      </c>
      <c r="D50" s="23">
        <f>D49+D36</f>
        <v>3148798.2477529999</v>
      </c>
    </row>
    <row r="51" spans="1:4" ht="15.75" thickTop="1" x14ac:dyDescent="0.3">
      <c r="C51" s="131"/>
      <c r="D51" s="34">
        <f>D26-D50</f>
        <v>0</v>
      </c>
    </row>
    <row r="52" spans="1:4" x14ac:dyDescent="0.3">
      <c r="A52" s="5" t="s">
        <v>41</v>
      </c>
      <c r="C52" s="35">
        <f>((C36-C8)/32000)+0.02</f>
        <v>-147.83503454836043</v>
      </c>
      <c r="D52" s="35">
        <f>(D36-D8)/32000+0.01</f>
        <v>-137.30194523531253</v>
      </c>
    </row>
    <row r="53" spans="1:4" x14ac:dyDescent="0.3">
      <c r="A53" s="59"/>
      <c r="B53" s="59"/>
      <c r="C53" s="36"/>
      <c r="D53" s="36"/>
    </row>
    <row r="54" spans="1:4" x14ac:dyDescent="0.3">
      <c r="A54" s="59"/>
      <c r="B54" s="59"/>
      <c r="C54" s="37"/>
      <c r="D54" s="37"/>
    </row>
    <row r="55" spans="1:4" x14ac:dyDescent="0.3">
      <c r="A55" s="52" t="s">
        <v>120</v>
      </c>
      <c r="D55" s="32"/>
    </row>
    <row r="56" spans="1:4" x14ac:dyDescent="0.3">
      <c r="A56" s="53"/>
      <c r="C56" s="38"/>
      <c r="D56" s="38"/>
    </row>
    <row r="57" spans="1:4" x14ac:dyDescent="0.3">
      <c r="A57" s="53" t="s">
        <v>68</v>
      </c>
      <c r="D57" s="32"/>
    </row>
    <row r="58" spans="1:4" x14ac:dyDescent="0.3">
      <c r="A58" s="53"/>
      <c r="D58" s="32"/>
    </row>
    <row r="59" spans="1:4" x14ac:dyDescent="0.3">
      <c r="A59" s="53" t="s">
        <v>69</v>
      </c>
      <c r="D59" s="32"/>
    </row>
  </sheetData>
  <pageMargins left="0.70866141732283472" right="0.70866141732283472" top="0.74803149606299213" bottom="0.74803149606299213" header="0.31496062992125984" footer="0.31496062992125984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1" workbookViewId="0">
      <selection activeCell="A12" sqref="A12"/>
    </sheetView>
  </sheetViews>
  <sheetFormatPr defaultColWidth="9.140625" defaultRowHeight="15" x14ac:dyDescent="0.3"/>
  <cols>
    <col min="1" max="1" width="55" style="5" customWidth="1"/>
    <col min="2" max="2" width="12.42578125" style="5" customWidth="1"/>
    <col min="3" max="3" width="26.85546875" style="32" customWidth="1"/>
    <col min="4" max="4" width="16.5703125" style="32" customWidth="1"/>
    <col min="5" max="16384" width="9.140625" style="5"/>
  </cols>
  <sheetData>
    <row r="1" spans="1:7" x14ac:dyDescent="0.3">
      <c r="A1" s="1" t="s">
        <v>128</v>
      </c>
      <c r="B1" s="59"/>
      <c r="C1" s="60"/>
      <c r="D1" s="60"/>
    </row>
    <row r="2" spans="1:7" ht="30" x14ac:dyDescent="0.3">
      <c r="A2" s="2" t="s">
        <v>0</v>
      </c>
      <c r="B2" s="102" t="s">
        <v>70</v>
      </c>
      <c r="C2" s="85" t="s">
        <v>122</v>
      </c>
      <c r="D2" s="85" t="s">
        <v>123</v>
      </c>
    </row>
    <row r="3" spans="1:7" x14ac:dyDescent="0.3">
      <c r="A3" s="2"/>
      <c r="B3" s="102"/>
      <c r="C3" s="103"/>
      <c r="D3" s="103"/>
    </row>
    <row r="4" spans="1:7" x14ac:dyDescent="0.3">
      <c r="A4" s="2" t="s">
        <v>71</v>
      </c>
      <c r="B4" s="49"/>
      <c r="C4" s="104"/>
      <c r="D4" s="104"/>
    </row>
    <row r="5" spans="1:7" x14ac:dyDescent="0.3">
      <c r="A5" s="100" t="s">
        <v>72</v>
      </c>
      <c r="B5" s="49"/>
      <c r="C5" s="105"/>
      <c r="D5" s="50"/>
      <c r="E5" s="54"/>
    </row>
    <row r="6" spans="1:7" x14ac:dyDescent="0.3">
      <c r="A6" s="100" t="s">
        <v>73</v>
      </c>
      <c r="B6" s="49"/>
      <c r="C6" s="106"/>
      <c r="D6" s="50">
        <v>870.81650000000002</v>
      </c>
    </row>
    <row r="7" spans="1:7" x14ac:dyDescent="0.3">
      <c r="A7" s="100" t="s">
        <v>74</v>
      </c>
      <c r="B7" s="49"/>
      <c r="C7" s="105"/>
      <c r="D7" s="50"/>
    </row>
    <row r="8" spans="1:7" x14ac:dyDescent="0.3">
      <c r="A8" s="100" t="s">
        <v>75</v>
      </c>
      <c r="B8" s="49"/>
      <c r="C8" s="107">
        <v>16540.215690000001</v>
      </c>
      <c r="D8" s="50">
        <v>22538.694669999997</v>
      </c>
    </row>
    <row r="9" spans="1:7" x14ac:dyDescent="0.3">
      <c r="A9" s="100" t="s">
        <v>76</v>
      </c>
      <c r="B9" s="49"/>
      <c r="C9" s="108">
        <v>-58794.679120000001</v>
      </c>
      <c r="D9" s="109">
        <v>-74619.15453</v>
      </c>
    </row>
    <row r="10" spans="1:7" x14ac:dyDescent="0.3">
      <c r="A10" s="100" t="s">
        <v>77</v>
      </c>
      <c r="B10" s="49"/>
      <c r="C10" s="108">
        <v>-169934.17374999999</v>
      </c>
      <c r="D10" s="109">
        <v>-110234.46593000001</v>
      </c>
    </row>
    <row r="11" spans="1:7" x14ac:dyDescent="0.3">
      <c r="A11" s="100" t="s">
        <v>78</v>
      </c>
      <c r="B11" s="49"/>
      <c r="C11" s="110">
        <v>-294021.58372000005</v>
      </c>
      <c r="D11" s="109">
        <v>-365664.16910999996</v>
      </c>
    </row>
    <row r="12" spans="1:7" x14ac:dyDescent="0.3">
      <c r="A12" s="100" t="s">
        <v>79</v>
      </c>
      <c r="B12" s="49"/>
      <c r="C12" s="110">
        <v>-111736.19654</v>
      </c>
      <c r="D12" s="109">
        <v>-177898.18896999999</v>
      </c>
    </row>
    <row r="13" spans="1:7" x14ac:dyDescent="0.3">
      <c r="A13" s="100" t="s">
        <v>80</v>
      </c>
      <c r="B13" s="49"/>
      <c r="C13" s="108"/>
      <c r="D13" s="109"/>
      <c r="G13" s="55"/>
    </row>
    <row r="14" spans="1:7" x14ac:dyDescent="0.3">
      <c r="A14" s="100" t="s">
        <v>81</v>
      </c>
      <c r="B14" s="49"/>
      <c r="C14" s="108">
        <v>-8345.629870000068</v>
      </c>
      <c r="D14" s="109">
        <v>-29302.404710000003</v>
      </c>
    </row>
    <row r="15" spans="1:7" ht="15.75" thickBot="1" x14ac:dyDescent="0.35">
      <c r="A15" s="100"/>
      <c r="B15" s="49"/>
      <c r="C15" s="111"/>
      <c r="D15" s="112"/>
    </row>
    <row r="16" spans="1:7" ht="30.75" thickBot="1" x14ac:dyDescent="0.35">
      <c r="A16" s="2" t="s">
        <v>82</v>
      </c>
      <c r="B16" s="49"/>
      <c r="C16" s="113">
        <f>SUM(C5:C14)</f>
        <v>-626292.04731000017</v>
      </c>
      <c r="D16" s="113">
        <f>SUM(D5:D14)</f>
        <v>-734308.87208</v>
      </c>
    </row>
    <row r="17" spans="1:4" x14ac:dyDescent="0.3">
      <c r="A17" s="100"/>
      <c r="B17" s="49"/>
      <c r="C17" s="114"/>
      <c r="D17" s="115"/>
    </row>
    <row r="18" spans="1:4" x14ac:dyDescent="0.3">
      <c r="A18" s="2" t="s">
        <v>83</v>
      </c>
      <c r="B18" s="49"/>
      <c r="C18" s="116"/>
      <c r="D18" s="117"/>
    </row>
    <row r="19" spans="1:4" x14ac:dyDescent="0.3">
      <c r="A19" s="100" t="s">
        <v>84</v>
      </c>
      <c r="B19" s="49"/>
      <c r="C19" s="114"/>
      <c r="D19" s="115">
        <v>48000</v>
      </c>
    </row>
    <row r="20" spans="1:4" x14ac:dyDescent="0.3">
      <c r="A20" s="100" t="s">
        <v>85</v>
      </c>
      <c r="B20" s="49"/>
      <c r="C20" s="114"/>
      <c r="D20" s="115"/>
    </row>
    <row r="21" spans="1:4" x14ac:dyDescent="0.3">
      <c r="A21" s="100" t="s">
        <v>86</v>
      </c>
      <c r="B21" s="49"/>
      <c r="C21" s="114"/>
      <c r="D21" s="115"/>
    </row>
    <row r="22" spans="1:4" x14ac:dyDescent="0.3">
      <c r="A22" s="100" t="s">
        <v>87</v>
      </c>
      <c r="B22" s="49"/>
      <c r="C22" s="114"/>
      <c r="D22" s="115"/>
    </row>
    <row r="23" spans="1:4" x14ac:dyDescent="0.3">
      <c r="A23" s="100" t="s">
        <v>88</v>
      </c>
      <c r="B23" s="49"/>
      <c r="C23" s="114"/>
      <c r="D23" s="115"/>
    </row>
    <row r="24" spans="1:4" x14ac:dyDescent="0.3">
      <c r="A24" s="100" t="s">
        <v>89</v>
      </c>
      <c r="B24" s="49"/>
      <c r="C24" s="114"/>
      <c r="D24" s="99"/>
    </row>
    <row r="25" spans="1:4" x14ac:dyDescent="0.3">
      <c r="A25" s="100" t="s">
        <v>90</v>
      </c>
      <c r="B25" s="49"/>
      <c r="C25" s="114"/>
      <c r="D25" s="99"/>
    </row>
    <row r="26" spans="1:4" x14ac:dyDescent="0.3">
      <c r="A26" s="100" t="s">
        <v>91</v>
      </c>
      <c r="B26" s="49"/>
      <c r="C26" s="114"/>
      <c r="D26" s="115"/>
    </row>
    <row r="27" spans="1:4" ht="15.75" thickBot="1" x14ac:dyDescent="0.35">
      <c r="A27" s="100" t="s">
        <v>92</v>
      </c>
      <c r="B27" s="49"/>
      <c r="C27" s="114"/>
      <c r="D27" s="115"/>
    </row>
    <row r="28" spans="1:4" ht="30.75" thickBot="1" x14ac:dyDescent="0.35">
      <c r="A28" s="2" t="s">
        <v>93</v>
      </c>
      <c r="B28" s="49"/>
      <c r="C28" s="123">
        <f>SUM(C19:C27)</f>
        <v>0</v>
      </c>
      <c r="D28" s="123">
        <f>SUM(D19:D27)</f>
        <v>48000</v>
      </c>
    </row>
    <row r="29" spans="1:4" x14ac:dyDescent="0.3">
      <c r="A29" s="2"/>
      <c r="B29" s="49"/>
      <c r="C29" s="114"/>
      <c r="D29" s="115"/>
    </row>
    <row r="30" spans="1:4" x14ac:dyDescent="0.3">
      <c r="A30" s="2" t="s">
        <v>94</v>
      </c>
      <c r="B30" s="49"/>
      <c r="C30" s="114"/>
      <c r="D30" s="115"/>
    </row>
    <row r="31" spans="1:4" x14ac:dyDescent="0.3">
      <c r="A31" s="100" t="s">
        <v>95</v>
      </c>
      <c r="B31" s="49"/>
      <c r="C31" s="118"/>
      <c r="D31" s="56"/>
    </row>
    <row r="32" spans="1:4" x14ac:dyDescent="0.3">
      <c r="A32" s="100" t="s">
        <v>96</v>
      </c>
      <c r="B32" s="49"/>
      <c r="C32" s="109">
        <v>850792.77581999998</v>
      </c>
      <c r="D32" s="57">
        <v>898846.40627000004</v>
      </c>
    </row>
    <row r="33" spans="1:8" x14ac:dyDescent="0.3">
      <c r="A33" s="100" t="s">
        <v>97</v>
      </c>
      <c r="B33" s="49"/>
      <c r="C33" s="109">
        <v>-103669.97223999999</v>
      </c>
      <c r="D33" s="57">
        <v>-128255.39271</v>
      </c>
      <c r="H33" s="15"/>
    </row>
    <row r="34" spans="1:8" ht="15.75" thickBot="1" x14ac:dyDescent="0.35">
      <c r="A34" s="100" t="s">
        <v>98</v>
      </c>
      <c r="B34" s="49"/>
      <c r="C34" s="109">
        <v>-136001.79749</v>
      </c>
      <c r="D34" s="57">
        <v>-80244.393590000007</v>
      </c>
    </row>
    <row r="35" spans="1:8" ht="15.75" hidden="1" thickBot="1" x14ac:dyDescent="0.35">
      <c r="A35" s="100" t="s">
        <v>99</v>
      </c>
      <c r="B35" s="49"/>
      <c r="C35" s="109">
        <v>0</v>
      </c>
      <c r="D35" s="115">
        <v>0</v>
      </c>
    </row>
    <row r="36" spans="1:8" ht="30.75" thickBot="1" x14ac:dyDescent="0.35">
      <c r="A36" s="2" t="s">
        <v>100</v>
      </c>
      <c r="B36" s="49"/>
      <c r="C36" s="119">
        <f>SUM(C32:C35)</f>
        <v>611121.00608999992</v>
      </c>
      <c r="D36" s="119">
        <f>SUM(D32:D35)</f>
        <v>690346.61997</v>
      </c>
    </row>
    <row r="37" spans="1:8" x14ac:dyDescent="0.3">
      <c r="A37" s="2"/>
      <c r="B37" s="49"/>
      <c r="C37" s="109"/>
      <c r="D37" s="115"/>
    </row>
    <row r="38" spans="1:8" ht="30" x14ac:dyDescent="0.3">
      <c r="A38" s="2" t="s">
        <v>101</v>
      </c>
      <c r="B38" s="49"/>
      <c r="C38" s="120">
        <f>C36+C28+C16</f>
        <v>-15171.041220000247</v>
      </c>
      <c r="D38" s="120">
        <f>D36+D28+D16</f>
        <v>4037.7478899999987</v>
      </c>
      <c r="E38" s="25"/>
      <c r="F38" s="25"/>
    </row>
    <row r="39" spans="1:8" x14ac:dyDescent="0.3">
      <c r="A39" s="100" t="s">
        <v>102</v>
      </c>
      <c r="B39" s="49"/>
      <c r="C39" s="109">
        <f>BS!D23</f>
        <v>17430.000222999999</v>
      </c>
      <c r="D39" s="109">
        <v>18252</v>
      </c>
    </row>
    <row r="40" spans="1:8" ht="30.75" thickBot="1" x14ac:dyDescent="0.35">
      <c r="A40" s="100" t="s">
        <v>103</v>
      </c>
      <c r="B40" s="49"/>
      <c r="C40" s="121"/>
      <c r="D40" s="121">
        <v>59</v>
      </c>
    </row>
    <row r="41" spans="1:8" ht="30.75" thickBot="1" x14ac:dyDescent="0.35">
      <c r="A41" s="2" t="s">
        <v>104</v>
      </c>
      <c r="B41" s="49"/>
      <c r="C41" s="122">
        <f>SUM(C38:C40)</f>
        <v>2258.9590029997526</v>
      </c>
      <c r="D41" s="122">
        <f>SUM(D38:D40)</f>
        <v>22348.747889999999</v>
      </c>
    </row>
    <row r="42" spans="1:8" ht="15.75" thickTop="1" x14ac:dyDescent="0.3">
      <c r="A42" s="59"/>
      <c r="B42" s="59"/>
      <c r="C42" s="67">
        <f>[1]BS!C22</f>
        <v>12282.640399999709</v>
      </c>
      <c r="D42" s="60"/>
    </row>
    <row r="43" spans="1:8" ht="16.5" x14ac:dyDescent="0.3">
      <c r="C43" s="58"/>
    </row>
    <row r="44" spans="1:8" x14ac:dyDescent="0.3">
      <c r="A44" s="52" t="s">
        <v>120</v>
      </c>
    </row>
    <row r="45" spans="1:8" x14ac:dyDescent="0.3">
      <c r="A45" s="53"/>
      <c r="C45" s="38"/>
      <c r="D45" s="38"/>
    </row>
    <row r="46" spans="1:8" x14ac:dyDescent="0.3">
      <c r="A46" s="53" t="s">
        <v>68</v>
      </c>
    </row>
    <row r="47" spans="1:8" x14ac:dyDescent="0.3">
      <c r="A47" s="53"/>
    </row>
    <row r="48" spans="1:8" x14ac:dyDescent="0.3">
      <c r="A48" s="53" t="s">
        <v>69</v>
      </c>
    </row>
    <row r="49" spans="4:4" x14ac:dyDescent="0.3">
      <c r="D49" s="39"/>
    </row>
  </sheetData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opLeftCell="A7" workbookViewId="0">
      <selection activeCell="G22" sqref="G22"/>
    </sheetView>
  </sheetViews>
  <sheetFormatPr defaultColWidth="9.140625" defaultRowHeight="15" x14ac:dyDescent="0.3"/>
  <cols>
    <col min="1" max="1" width="43.7109375" style="5" customWidth="1"/>
    <col min="2" max="2" width="12.42578125" style="5" customWidth="1"/>
    <col min="3" max="6" width="16.5703125" style="32" customWidth="1"/>
    <col min="7" max="7" width="17.28515625" style="32" customWidth="1"/>
    <col min="8" max="8" width="16.5703125" style="32" customWidth="1"/>
    <col min="9" max="9" width="9.85546875" style="5" bestFit="1" customWidth="1"/>
    <col min="10" max="10" width="15" style="5" bestFit="1" customWidth="1"/>
    <col min="11" max="16384" width="9.140625" style="5"/>
  </cols>
  <sheetData>
    <row r="1" spans="1:10" x14ac:dyDescent="0.3">
      <c r="A1" s="1" t="s">
        <v>129</v>
      </c>
      <c r="B1" s="59"/>
      <c r="C1" s="60"/>
      <c r="D1" s="60"/>
      <c r="E1" s="60"/>
      <c r="F1" s="60"/>
      <c r="G1" s="60"/>
      <c r="H1" s="60"/>
    </row>
    <row r="2" spans="1:10" ht="15.75" thickBot="1" x14ac:dyDescent="0.35">
      <c r="A2" s="61" t="s">
        <v>0</v>
      </c>
      <c r="B2" s="62"/>
      <c r="C2" s="132" t="s">
        <v>105</v>
      </c>
      <c r="D2" s="132"/>
      <c r="E2" s="132"/>
      <c r="F2" s="132"/>
      <c r="G2" s="74"/>
      <c r="H2" s="74"/>
    </row>
    <row r="3" spans="1:10" ht="45.75" thickBot="1" x14ac:dyDescent="0.35">
      <c r="A3" s="61"/>
      <c r="B3" s="62" t="s">
        <v>70</v>
      </c>
      <c r="C3" s="75" t="s">
        <v>106</v>
      </c>
      <c r="D3" s="75" t="s">
        <v>25</v>
      </c>
      <c r="E3" s="75" t="s">
        <v>107</v>
      </c>
      <c r="F3" s="75" t="s">
        <v>108</v>
      </c>
      <c r="G3" s="75" t="s">
        <v>109</v>
      </c>
      <c r="H3" s="75" t="s">
        <v>110</v>
      </c>
    </row>
    <row r="4" spans="1:10" x14ac:dyDescent="0.3">
      <c r="A4" s="65"/>
      <c r="B4" s="63"/>
      <c r="C4" s="64"/>
      <c r="D4" s="64"/>
      <c r="E4" s="64"/>
      <c r="F4" s="64"/>
      <c r="G4" s="64"/>
      <c r="H4" s="64"/>
    </row>
    <row r="5" spans="1:10" x14ac:dyDescent="0.3">
      <c r="A5" s="65" t="s">
        <v>111</v>
      </c>
      <c r="B5" s="63"/>
      <c r="C5" s="76">
        <v>48560</v>
      </c>
      <c r="D5" s="76">
        <v>0</v>
      </c>
      <c r="E5" s="76">
        <v>-3460032</v>
      </c>
      <c r="F5" s="76">
        <f>SUM(C5:E5)</f>
        <v>-3411472</v>
      </c>
      <c r="G5" s="76">
        <v>7493</v>
      </c>
      <c r="H5" s="76">
        <f>F5+G5</f>
        <v>-3403979</v>
      </c>
    </row>
    <row r="6" spans="1:10" x14ac:dyDescent="0.3">
      <c r="A6" s="65" t="s">
        <v>112</v>
      </c>
      <c r="B6" s="63"/>
      <c r="C6" s="77">
        <v>0</v>
      </c>
      <c r="D6" s="77">
        <v>0</v>
      </c>
      <c r="E6" s="77">
        <v>0</v>
      </c>
      <c r="F6" s="77">
        <f>SUM(C6:E6)</f>
        <v>0</v>
      </c>
      <c r="G6" s="77">
        <v>0</v>
      </c>
      <c r="H6" s="77">
        <v>0</v>
      </c>
      <c r="I6" s="54"/>
    </row>
    <row r="7" spans="1:10" x14ac:dyDescent="0.3">
      <c r="A7" s="65" t="s">
        <v>130</v>
      </c>
      <c r="B7" s="63"/>
      <c r="C7" s="129"/>
      <c r="D7" s="129"/>
      <c r="E7" s="129">
        <v>-628784</v>
      </c>
      <c r="F7" s="129">
        <f>SUM(C7:E7)</f>
        <v>-628784</v>
      </c>
      <c r="G7" s="129">
        <v>43</v>
      </c>
      <c r="H7" s="129">
        <f>F7+G7</f>
        <v>-628741</v>
      </c>
      <c r="I7" s="54"/>
    </row>
    <row r="8" spans="1:10" ht="30" x14ac:dyDescent="0.3">
      <c r="A8" s="61" t="s">
        <v>131</v>
      </c>
      <c r="B8" s="63"/>
      <c r="C8" s="79">
        <f>SUM(C5:C7)</f>
        <v>48560</v>
      </c>
      <c r="D8" s="79">
        <f t="shared" ref="D8:F8" si="0">SUM(D5:D7)</f>
        <v>0</v>
      </c>
      <c r="E8" s="79">
        <f t="shared" si="0"/>
        <v>-4088816</v>
      </c>
      <c r="F8" s="79">
        <f t="shared" si="0"/>
        <v>-4040256</v>
      </c>
      <c r="G8" s="79">
        <f>SUM(G5:G7)</f>
        <v>7536</v>
      </c>
      <c r="H8" s="79">
        <f t="shared" ref="H8" si="1">SUM(H5:H7)</f>
        <v>-4032720</v>
      </c>
      <c r="I8" s="54"/>
    </row>
    <row r="9" spans="1:10" x14ac:dyDescent="0.3">
      <c r="A9" s="65" t="s">
        <v>132</v>
      </c>
      <c r="B9" s="63"/>
      <c r="C9" s="77"/>
      <c r="D9" s="77"/>
      <c r="E9" s="77"/>
      <c r="F9" s="77">
        <f>SUM(C9:E9)</f>
        <v>0</v>
      </c>
      <c r="G9" s="77"/>
      <c r="H9" s="77">
        <f>SUM(F9:G9)</f>
        <v>0</v>
      </c>
      <c r="I9" s="54"/>
    </row>
    <row r="10" spans="1:10" x14ac:dyDescent="0.3">
      <c r="A10" s="65" t="s">
        <v>113</v>
      </c>
      <c r="B10" s="63"/>
      <c r="C10" s="77"/>
      <c r="D10" s="77"/>
      <c r="E10" s="77"/>
      <c r="F10" s="77"/>
      <c r="G10" s="77"/>
      <c r="H10" s="77">
        <f>SUM(F10:G10)</f>
        <v>0</v>
      </c>
      <c r="I10" s="54"/>
    </row>
    <row r="11" spans="1:10" x14ac:dyDescent="0.3">
      <c r="A11" s="65"/>
      <c r="B11" s="63"/>
      <c r="C11" s="77"/>
      <c r="D11" s="77"/>
      <c r="E11" s="66"/>
      <c r="F11" s="66"/>
      <c r="G11" s="77"/>
      <c r="H11" s="77"/>
      <c r="I11" s="54"/>
    </row>
    <row r="12" spans="1:10" x14ac:dyDescent="0.3">
      <c r="A12" s="65" t="s">
        <v>114</v>
      </c>
      <c r="B12" s="63"/>
      <c r="C12" s="77">
        <v>0</v>
      </c>
      <c r="D12" s="77">
        <v>0</v>
      </c>
      <c r="E12" s="130">
        <v>-349555</v>
      </c>
      <c r="F12" s="130">
        <f>SUM(C12:E12)</f>
        <v>-349555</v>
      </c>
      <c r="G12" s="66">
        <v>-11416</v>
      </c>
      <c r="H12" s="78">
        <f>SUM(F12:G12)</f>
        <v>-360971</v>
      </c>
      <c r="I12" s="54"/>
    </row>
    <row r="13" spans="1:10" ht="30" x14ac:dyDescent="0.3">
      <c r="A13" s="61" t="s">
        <v>115</v>
      </c>
      <c r="B13" s="63"/>
      <c r="C13" s="79"/>
      <c r="D13" s="79"/>
      <c r="E13" s="79">
        <f>SUM(E9:E12)</f>
        <v>-349555</v>
      </c>
      <c r="F13" s="79">
        <f t="shared" ref="F13:G13" si="2">SUM(F9:F12)</f>
        <v>-349555</v>
      </c>
      <c r="G13" s="79">
        <f t="shared" si="2"/>
        <v>-11416</v>
      </c>
      <c r="H13" s="80">
        <f>SUM(F13:G13)</f>
        <v>-360971</v>
      </c>
      <c r="I13" s="54"/>
    </row>
    <row r="14" spans="1:10" x14ac:dyDescent="0.3">
      <c r="A14" s="61" t="s">
        <v>116</v>
      </c>
      <c r="B14" s="63"/>
      <c r="C14" s="81">
        <f>C8+C13</f>
        <v>48560</v>
      </c>
      <c r="D14" s="81">
        <f t="shared" ref="D14:F14" si="3">D8+D13</f>
        <v>0</v>
      </c>
      <c r="E14" s="81">
        <f t="shared" si="3"/>
        <v>-4438371</v>
      </c>
      <c r="F14" s="81">
        <f t="shared" si="3"/>
        <v>-4389811</v>
      </c>
      <c r="G14" s="81">
        <f>G13+G8</f>
        <v>-3880</v>
      </c>
      <c r="H14" s="81">
        <f>SUM(F14:G14)</f>
        <v>-4393691</v>
      </c>
      <c r="I14" s="69"/>
      <c r="J14" s="51"/>
    </row>
    <row r="15" spans="1:10" x14ac:dyDescent="0.3">
      <c r="A15" s="59" t="s">
        <v>117</v>
      </c>
      <c r="B15" s="59"/>
      <c r="C15" s="82"/>
      <c r="D15" s="82"/>
      <c r="E15" s="82"/>
      <c r="F15" s="82"/>
      <c r="G15" s="82"/>
      <c r="H15" s="82"/>
      <c r="I15" s="54"/>
      <c r="J15" s="73"/>
    </row>
    <row r="16" spans="1:10" x14ac:dyDescent="0.3">
      <c r="A16" s="61"/>
      <c r="B16" s="65"/>
      <c r="C16" s="77"/>
      <c r="D16" s="77"/>
      <c r="E16" s="77"/>
      <c r="F16" s="77"/>
      <c r="G16" s="77"/>
      <c r="H16" s="77"/>
      <c r="I16" s="54"/>
    </row>
    <row r="17" spans="1:10" x14ac:dyDescent="0.3">
      <c r="A17" s="65" t="s">
        <v>118</v>
      </c>
      <c r="B17" s="65"/>
      <c r="C17" s="77"/>
      <c r="D17" s="77"/>
      <c r="E17" s="77">
        <f>PL!C25</f>
        <v>-337137.31762003398</v>
      </c>
      <c r="F17" s="77">
        <f>SUM(C17:E17)</f>
        <v>-337137.31762003398</v>
      </c>
      <c r="G17" s="77">
        <f>PL!C26</f>
        <v>-249.17617749999999</v>
      </c>
      <c r="H17" s="77">
        <f>SUM(F17:G17)</f>
        <v>-337386.49379753397</v>
      </c>
      <c r="I17" s="54"/>
    </row>
    <row r="18" spans="1:10" x14ac:dyDescent="0.3">
      <c r="A18" s="61" t="s">
        <v>133</v>
      </c>
      <c r="B18" s="65"/>
      <c r="C18" s="79"/>
      <c r="D18" s="79"/>
      <c r="E18" s="79">
        <f t="shared" ref="E18:H18" si="4">SUM(E17:E17)</f>
        <v>-337137.31762003398</v>
      </c>
      <c r="F18" s="79">
        <f t="shared" si="4"/>
        <v>-337137.31762003398</v>
      </c>
      <c r="G18" s="79">
        <f>SUM(G17)</f>
        <v>-249.17617749999999</v>
      </c>
      <c r="H18" s="79">
        <f t="shared" si="4"/>
        <v>-337386.49379753397</v>
      </c>
      <c r="I18" s="54"/>
    </row>
    <row r="19" spans="1:10" ht="30" x14ac:dyDescent="0.3">
      <c r="A19" s="61" t="s">
        <v>119</v>
      </c>
      <c r="B19" s="65"/>
      <c r="C19" s="81">
        <f t="shared" ref="C19:G19" si="5">C14+C18</f>
        <v>48560</v>
      </c>
      <c r="D19" s="81">
        <f t="shared" si="5"/>
        <v>0</v>
      </c>
      <c r="E19" s="81">
        <f t="shared" si="5"/>
        <v>-4775508.3176200343</v>
      </c>
      <c r="F19" s="81">
        <f t="shared" si="5"/>
        <v>-4726948.3176200343</v>
      </c>
      <c r="G19" s="81">
        <f t="shared" si="5"/>
        <v>-4129.1761774999995</v>
      </c>
      <c r="H19" s="81">
        <f>H14+H18</f>
        <v>-4731077.4937975341</v>
      </c>
      <c r="I19" s="70"/>
      <c r="J19" s="71"/>
    </row>
    <row r="20" spans="1:10" x14ac:dyDescent="0.3">
      <c r="A20" s="59" t="s">
        <v>134</v>
      </c>
      <c r="B20" s="59"/>
      <c r="C20" s="83"/>
      <c r="D20" s="83"/>
      <c r="E20" s="83"/>
      <c r="F20" s="83"/>
      <c r="G20" s="83"/>
      <c r="H20" s="83"/>
    </row>
    <row r="21" spans="1:10" x14ac:dyDescent="0.3">
      <c r="C21" s="70"/>
      <c r="D21" s="70"/>
      <c r="E21" s="39"/>
      <c r="F21" s="70"/>
      <c r="G21" s="70"/>
      <c r="I21" s="54"/>
    </row>
    <row r="22" spans="1:10" x14ac:dyDescent="0.3">
      <c r="A22" s="52" t="s">
        <v>120</v>
      </c>
      <c r="E22" s="39"/>
      <c r="F22" s="39"/>
      <c r="G22" s="39"/>
      <c r="H22" s="39"/>
      <c r="I22" s="54"/>
    </row>
    <row r="23" spans="1:10" x14ac:dyDescent="0.3">
      <c r="A23" s="53"/>
      <c r="C23" s="38"/>
      <c r="D23" s="38"/>
      <c r="E23" s="39"/>
      <c r="F23" s="70"/>
      <c r="G23" s="70"/>
      <c r="H23" s="70"/>
      <c r="I23" s="54"/>
    </row>
    <row r="24" spans="1:10" x14ac:dyDescent="0.3">
      <c r="A24" s="53" t="s">
        <v>68</v>
      </c>
      <c r="E24" s="70"/>
      <c r="F24" s="70"/>
      <c r="G24" s="70"/>
      <c r="H24" s="70"/>
      <c r="I24" s="54"/>
    </row>
    <row r="25" spans="1:10" x14ac:dyDescent="0.3">
      <c r="A25" s="53"/>
      <c r="E25" s="70"/>
      <c r="F25" s="70"/>
      <c r="G25" s="70"/>
      <c r="H25" s="70"/>
      <c r="I25" s="54"/>
    </row>
    <row r="26" spans="1:10" x14ac:dyDescent="0.3">
      <c r="A26" s="53" t="s">
        <v>69</v>
      </c>
      <c r="E26" s="70"/>
      <c r="F26" s="70"/>
      <c r="G26" s="70"/>
      <c r="H26" s="70"/>
      <c r="I26" s="54"/>
    </row>
    <row r="27" spans="1:10" x14ac:dyDescent="0.3">
      <c r="C27" s="72"/>
      <c r="D27" s="72"/>
      <c r="E27" s="72"/>
      <c r="F27" s="72"/>
      <c r="G27" s="72"/>
      <c r="H27" s="72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PL</vt:lpstr>
      <vt:lpstr>BS</vt:lpstr>
      <vt:lpstr>СF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I.Kozhemyakin</dc:creator>
  <cp:lastModifiedBy>I.Kozhemyakin</cp:lastModifiedBy>
  <cp:lastPrinted>2023-11-10T13:48:08Z</cp:lastPrinted>
  <dcterms:created xsi:type="dcterms:W3CDTF">2023-05-12T12:20:21Z</dcterms:created>
  <dcterms:modified xsi:type="dcterms:W3CDTF">2023-11-11T12:23:35Z</dcterms:modified>
</cp:coreProperties>
</file>