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работа\Работа\ЗОЛОТО\Отчеты на КАСЕ 3 квартал2022\ФОк размещениюна КАСЕянварь-сентябрь22\"/>
    </mc:Choice>
  </mc:AlternateContent>
  <bookViews>
    <workbookView xWindow="0" yWindow="0" windowWidth="23925" windowHeight="9600"/>
  </bookViews>
  <sheets>
    <sheet name="PL" sheetId="1" r:id="rId1"/>
    <sheet name="BS" sheetId="2" r:id="rId2"/>
    <sheet name="CF" sheetId="3" r:id="rId3"/>
    <sheet name="SE" sheetId="4" r:id="rId4"/>
  </sheets>
  <externalReferences>
    <externalReference r:id="rId5"/>
    <externalReference r:id="rId6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2" i="2" l="1"/>
  <c r="C31" i="1"/>
  <c r="G17" i="4" l="1"/>
  <c r="E17" i="4"/>
  <c r="G18" i="4"/>
  <c r="D18" i="4"/>
  <c r="C18" i="4"/>
  <c r="C13" i="4"/>
  <c r="H12" i="4"/>
  <c r="G11" i="4"/>
  <c r="G13" i="4" s="1"/>
  <c r="G14" i="4" s="1"/>
  <c r="E11" i="4"/>
  <c r="E13" i="4" s="1"/>
  <c r="H10" i="4"/>
  <c r="H7" i="4"/>
  <c r="G7" i="4"/>
  <c r="F7" i="4"/>
  <c r="E7" i="4"/>
  <c r="D7" i="4"/>
  <c r="C7" i="4"/>
  <c r="C14" i="4" s="1"/>
  <c r="C19" i="4" s="1"/>
  <c r="C36" i="3"/>
  <c r="C28" i="3"/>
  <c r="C16" i="3"/>
  <c r="D2" i="3"/>
  <c r="C2" i="3"/>
  <c r="C33" i="2"/>
  <c r="D52" i="2"/>
  <c r="D31" i="1"/>
  <c r="D32" i="1" s="1"/>
  <c r="C32" i="1"/>
  <c r="C28" i="1"/>
  <c r="C17" i="1"/>
  <c r="C15" i="1"/>
  <c r="C12" i="1"/>
  <c r="G19" i="4" l="1"/>
  <c r="E14" i="4"/>
  <c r="D9" i="4"/>
  <c r="F11" i="4"/>
  <c r="H11" i="4" s="1"/>
  <c r="C38" i="3"/>
  <c r="C41" i="3" s="1"/>
  <c r="D48" i="2"/>
  <c r="D41" i="2"/>
  <c r="C41" i="2"/>
  <c r="D34" i="2"/>
  <c r="D36" i="2" s="1"/>
  <c r="D24" i="2"/>
  <c r="D15" i="2"/>
  <c r="A14" i="2"/>
  <c r="A13" i="2"/>
  <c r="A10" i="2"/>
  <c r="D13" i="4" l="1"/>
  <c r="D14" i="4" s="1"/>
  <c r="D19" i="4" s="1"/>
  <c r="F9" i="4"/>
  <c r="D49" i="2"/>
  <c r="D50" i="2" s="1"/>
  <c r="D26" i="2"/>
  <c r="H9" i="4" l="1"/>
  <c r="F13" i="4"/>
  <c r="D51" i="2"/>
  <c r="H13" i="4" l="1"/>
  <c r="H14" i="4" s="1"/>
  <c r="F14" i="4"/>
  <c r="C24" i="2" l="1"/>
  <c r="C15" i="2"/>
  <c r="C48" i="2"/>
  <c r="C49" i="2" s="1"/>
  <c r="C26" i="2"/>
  <c r="C42" i="3" l="1"/>
  <c r="F17" i="4" l="1"/>
  <c r="E18" i="4"/>
  <c r="E19" i="4" s="1"/>
  <c r="C34" i="2"/>
  <c r="C36" i="2" s="1"/>
  <c r="C50" i="2"/>
  <c r="C51" i="2" s="1"/>
  <c r="F18" i="4" l="1"/>
  <c r="F19" i="4" s="1"/>
  <c r="H17" i="4"/>
  <c r="H18" i="4" s="1"/>
  <c r="H19" i="4" s="1"/>
</calcChain>
</file>

<file path=xl/sharedStrings.xml><?xml version="1.0" encoding="utf-8"?>
<sst xmlns="http://schemas.openxmlformats.org/spreadsheetml/2006/main" count="151" uniqueCount="134">
  <si>
    <t>тыс. тенге</t>
  </si>
  <si>
    <t>Прим.</t>
  </si>
  <si>
    <t>9 месяцев 2022</t>
  </si>
  <si>
    <t xml:space="preserve"> 9 месяцев 2021</t>
  </si>
  <si>
    <t>Продолжающаяся деятельность</t>
  </si>
  <si>
    <t>Выручка</t>
  </si>
  <si>
    <t>Себестоимость</t>
  </si>
  <si>
    <t>Валовый доход</t>
  </si>
  <si>
    <t>Прочие операционные доходы (расходы), нетто</t>
  </si>
  <si>
    <t>Административные расходы</t>
  </si>
  <si>
    <t>Восстановление (убытки) от обесценения</t>
  </si>
  <si>
    <t>Операционный доход (убыток)</t>
  </si>
  <si>
    <t>Финансовые доходы</t>
  </si>
  <si>
    <t>Финансовые расходы</t>
  </si>
  <si>
    <t>Прибыль (убыток) до налогообложения от продолжающейся деятельности</t>
  </si>
  <si>
    <t>Экономия (расход) по подоходному налогу</t>
  </si>
  <si>
    <t>Чистая прибыль (убыток) от продолжающейся деятельности</t>
  </si>
  <si>
    <t>Прекращенная деятельность</t>
  </si>
  <si>
    <t>Прибыль от выбытия дочерней компании</t>
  </si>
  <si>
    <t>Прочая прибыль (убыток)</t>
  </si>
  <si>
    <t>Чистая прибыль (убыток) за год от прекращенной деятельности</t>
  </si>
  <si>
    <t>Прочий совокупный доход, подлежащий переклассификации в состав прибыли или убытка в последующих периодах:</t>
  </si>
  <si>
    <t>Всего совокупная прибыль (убыток) за год</t>
  </si>
  <si>
    <t>Приходящийся на:</t>
  </si>
  <si>
    <t>Собственников материнской Компании</t>
  </si>
  <si>
    <t>Неконтрольные доли участия</t>
  </si>
  <si>
    <t>Прибыль на акцию</t>
  </si>
  <si>
    <t>Базовая прибыль на акцию (тенге)</t>
  </si>
  <si>
    <t xml:space="preserve"> </t>
  </si>
  <si>
    <t>Разводненная прибыль на акцию (тенге)</t>
  </si>
  <si>
    <t>Консолидированная финансовая отчетность АО "KM GOLD": Отчет о финансовых результатах по состояию на 01октября 2022г.</t>
  </si>
  <si>
    <t xml:space="preserve">Прим. </t>
  </si>
  <si>
    <t>30 сентября  2022</t>
  </si>
  <si>
    <t>31 декабря 2021</t>
  </si>
  <si>
    <t>АКТИВЫ</t>
  </si>
  <si>
    <t>Внеоборотные активы</t>
  </si>
  <si>
    <t>Основные средства</t>
  </si>
  <si>
    <t>Активы по разведке и оценке</t>
  </si>
  <si>
    <t>Нематериальные активы</t>
  </si>
  <si>
    <t>Отложенные налоговые активы</t>
  </si>
  <si>
    <t>Авансы выданные</t>
  </si>
  <si>
    <t xml:space="preserve">Итого долгосрочные активы </t>
  </si>
  <si>
    <t>Оборотные активы</t>
  </si>
  <si>
    <t>Запасы</t>
  </si>
  <si>
    <t>Торговая и прочая дебиторская задолженность</t>
  </si>
  <si>
    <t>Дебиторская задолженность связанной стороны</t>
  </si>
  <si>
    <t>Займы выданные</t>
  </si>
  <si>
    <t>Предоплаченный подоходный налог</t>
  </si>
  <si>
    <t>Авансы выданные и прочие текущие активы</t>
  </si>
  <si>
    <t>Денежные средства и их эквиваленты</t>
  </si>
  <si>
    <t xml:space="preserve">Итого краткосрочные активы </t>
  </si>
  <si>
    <t xml:space="preserve">Активы, классифицированные как предназначенные для продажи </t>
  </si>
  <si>
    <t>ВСЕГО АКТИВОВ</t>
  </si>
  <si>
    <t>КАПИТАЛ И ОБЯЗАТЕЛЬСТВА</t>
  </si>
  <si>
    <t>Капитал</t>
  </si>
  <si>
    <t>Акционерный капитал</t>
  </si>
  <si>
    <t>Дополнительно оплаченный капитал</t>
  </si>
  <si>
    <t>Накопленный убыток</t>
  </si>
  <si>
    <t>Капитал, приходящийся на собственников материнской компании</t>
  </si>
  <si>
    <t>Итого капитал</t>
  </si>
  <si>
    <t>Долгосрочные обязательства</t>
  </si>
  <si>
    <t>Займы и кредиты</t>
  </si>
  <si>
    <t>Обязательства по контрактам</t>
  </si>
  <si>
    <t>Отложенные налоговые обязательства</t>
  </si>
  <si>
    <t>Итого долгосрочные обязательства</t>
  </si>
  <si>
    <t>Краткосрочные обязательства</t>
  </si>
  <si>
    <t>Торговая и прочая кредиторская задолженность</t>
  </si>
  <si>
    <t>Подоходный налог к оплате</t>
  </si>
  <si>
    <t>Начисленные обязательства</t>
  </si>
  <si>
    <t>Итого краткосрочные обязательства</t>
  </si>
  <si>
    <t>Итого обязательства</t>
  </si>
  <si>
    <t>ВСЕГО КАПИТАЛ И ОБЯЗАТЕЛЬСТВА</t>
  </si>
  <si>
    <t>Балансовая стоимость одной простой акции</t>
  </si>
  <si>
    <t>тыс. Тенге (неаудированная)</t>
  </si>
  <si>
    <t>Консолидированная  отчетность АО "KM Gold": Отчет о финансовом положении  по состоянию на 01 октября 2022г.</t>
  </si>
  <si>
    <t>Примечание</t>
  </si>
  <si>
    <t>Денежные потоки от операционной деятельности</t>
  </si>
  <si>
    <t>Реализация товаров и услуг</t>
  </si>
  <si>
    <t>Авансы, полученные от покупателей и заказчиков</t>
  </si>
  <si>
    <t>Денежные средства, возвращенные связанной стороной</t>
  </si>
  <si>
    <t>Прочие поступления</t>
  </si>
  <si>
    <t>Платежи поставщикам за товары и услуги</t>
  </si>
  <si>
    <t>Авансы, выданные поставщикам товаров и услуг</t>
  </si>
  <si>
    <t>Выплаты по оплате труда</t>
  </si>
  <si>
    <t>Подоходный налог и прочие платежи в бюджет</t>
  </si>
  <si>
    <t>Денежные средства, выданные связанной стороне</t>
  </si>
  <si>
    <t>Прочие выплаты</t>
  </si>
  <si>
    <t>Чистый поток денежных средств от/(использованные в) операционной деятельности</t>
  </si>
  <si>
    <t>Денежные потоки от инвестиционной деятельности</t>
  </si>
  <si>
    <t>Поступления от продажи основных средств</t>
  </si>
  <si>
    <t>Поступления от выплаты займов</t>
  </si>
  <si>
    <t>Предоставление займов</t>
  </si>
  <si>
    <t>Проценты полученные</t>
  </si>
  <si>
    <t>Дивиденды полученные</t>
  </si>
  <si>
    <t>Приобретение основных средств</t>
  </si>
  <si>
    <t>Размещение денежных вкладов</t>
  </si>
  <si>
    <t>Продажа дочерней компании</t>
  </si>
  <si>
    <t>Приобретение геологоразведочных активов</t>
  </si>
  <si>
    <t>Чистый поток денежных средств от/(использованных в) инвестиционной деятельности</t>
  </si>
  <si>
    <t>Денежные потоки от финансовой деятельности</t>
  </si>
  <si>
    <t>Поступления от выпуска акций</t>
  </si>
  <si>
    <t>Привлечение заемных средств</t>
  </si>
  <si>
    <t>Оплата процентов</t>
  </si>
  <si>
    <t>Выплаты по заемным средствам</t>
  </si>
  <si>
    <t>Дивиденды выплаченные</t>
  </si>
  <si>
    <t>Чистый поток денежных средств от/(использованных в) финансовой деятельности</t>
  </si>
  <si>
    <t>Нетто увеличение/(уменьшение) денежных средств и их эквивалентов</t>
  </si>
  <si>
    <t>Денежные средства и их эквиваленты на 1 января</t>
  </si>
  <si>
    <t>Влияние изменений валютных курсов на денежные средства и их эквиваленты</t>
  </si>
  <si>
    <t>Денежные средства и их эквиваленты на  конец периода</t>
  </si>
  <si>
    <t>Консолидированная  отчетность АО "KM Gold": Отчет о движении денежных средств  по состоянию на 01 октября 2022г.</t>
  </si>
  <si>
    <t>Капитал, причитающийся собственникам Компании</t>
  </si>
  <si>
    <t>Уставный капитал</t>
  </si>
  <si>
    <t>Нераспределенная прибыль</t>
  </si>
  <si>
    <t>Итого</t>
  </si>
  <si>
    <t>Неконтролирующая доля</t>
  </si>
  <si>
    <t>Итого капитала</t>
  </si>
  <si>
    <t>Остаток на 1 января 2021 года</t>
  </si>
  <si>
    <t>Влияние изменений учетной политики</t>
  </si>
  <si>
    <t>Остаток на 1 января 2021года (пересчитанный)</t>
  </si>
  <si>
    <r>
      <t>Общий совокупный доход</t>
    </r>
    <r>
      <rPr>
        <sz val="10"/>
        <color theme="1"/>
        <rFont val="Trebuchet MS"/>
        <family val="2"/>
        <charset val="204"/>
      </rPr>
      <t xml:space="preserve"> </t>
    </r>
  </si>
  <si>
    <t>Дисконт по займу от собственника</t>
  </si>
  <si>
    <t>Прибыль/(убыток) за 2022 год</t>
  </si>
  <si>
    <t>Операции с собственниками всего (суммма строк с 710 по 718)</t>
  </si>
  <si>
    <t>Общий совокупный доход за 2021 год</t>
  </si>
  <si>
    <t>Остаток на 31 декабря 2021 года</t>
  </si>
  <si>
    <t>Общий совокупный доход за отчетный период</t>
  </si>
  <si>
    <t>Прибыль/(убыток) за 9 месяцев 2022 года</t>
  </si>
  <si>
    <t>Общий совокупный доход / (убыток) за 2022 года</t>
  </si>
  <si>
    <t>Остаток на 01 октября   2022 года</t>
  </si>
  <si>
    <t>Консолидированная финансовая отчётность АО "КМ GOLD": Отчет  об изменениях в капитале . По состоянию на 01  октября 2022г.</t>
  </si>
  <si>
    <t>Подписано и разрешено к выпуску от имени руководства Группы 12 ноября 2022года.</t>
  </si>
  <si>
    <t>Председатель Правления АО « КМ GOLD»                                         Рахимов А.В.</t>
  </si>
  <si>
    <t>Главный бухгалтер                                                                            Испаева  А.Т.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</si>
</sst>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-* #,##0.00\ _₽_-;\-* #,##0.00\ _₽_-;_-* &quot;-&quot;??\ _₽_-;_-@_-"/>
    <numFmt numFmtId="164" formatCode="_(* #,##0_);_(* \(#,##0\);_(* &quot;-&quot;??_);_(@_)"/>
    <numFmt numFmtId="165" formatCode="_(* #,##0.00_);_(* \(#,##0.00\);_(* &quot;-&quot;??_);_(@_)"/>
    <numFmt numFmtId="166" formatCode="_-* #,##0\ _₽_-;\-* #,##0\ _₽_-;_-* &quot;-&quot;??\ _₽_-;_-@_-"/>
    <numFmt numFmtId="167" formatCode="_-* #,##0.000000\ _₽_-;\-* #,##0.000000\ _₽_-;_-* &quot;-&quot;??\ _₽_-;_-@_-"/>
    <numFmt numFmtId="168" formatCode="_-* #,##0.00000\ _₽_-;\-* #,##0.00000\ _₽_-;_-* &quot;-&quot;??\ _₽_-;_-@_-"/>
  </numFmts>
  <fonts count="1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0"/>
      <color theme="1"/>
      <name val="Trebuchet MS"/>
      <family val="2"/>
      <charset val="204"/>
    </font>
    <font>
      <b/>
      <sz val="10"/>
      <color rgb="FF000000"/>
      <name val="Trebuchet MS"/>
      <family val="2"/>
      <charset val="204"/>
    </font>
    <font>
      <sz val="10"/>
      <color theme="1"/>
      <name val="Trebuchet MS"/>
      <family val="2"/>
      <charset val="204"/>
    </font>
    <font>
      <sz val="10"/>
      <color rgb="FF000000"/>
      <name val="Trebuchet MS"/>
      <family val="2"/>
      <charset val="204"/>
    </font>
    <font>
      <sz val="10"/>
      <name val="Trebuchet MS"/>
      <family val="2"/>
      <charset val="204"/>
    </font>
    <font>
      <b/>
      <sz val="10"/>
      <name val="Trebuchet MS"/>
      <family val="2"/>
      <charset val="204"/>
    </font>
    <font>
      <b/>
      <sz val="10"/>
      <color indexed="8"/>
      <name val="Trebuchet MS"/>
      <family val="2"/>
      <charset val="204"/>
    </font>
    <font>
      <sz val="10"/>
      <name val="Arial Cyr"/>
      <charset val="204"/>
    </font>
    <font>
      <sz val="8"/>
      <name val="Trebuchet MS"/>
      <family val="2"/>
      <charset val="204"/>
    </font>
    <font>
      <sz val="10"/>
      <color theme="0"/>
      <name val="Trebuchet MS"/>
      <family val="2"/>
      <charset val="204"/>
    </font>
    <font>
      <sz val="11"/>
      <color theme="1"/>
      <name val="Trebuchet MS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9" fillId="0" borderId="0"/>
  </cellStyleXfs>
  <cellXfs count="117">
    <xf numFmtId="0" fontId="0" fillId="0" borderId="0" xfId="0"/>
    <xf numFmtId="0" fontId="2" fillId="0" borderId="0" xfId="0" applyFont="1" applyAlignment="1">
      <alignment vertical="center" wrapText="1"/>
    </xf>
    <xf numFmtId="0" fontId="3" fillId="2" borderId="0" xfId="0" applyFont="1" applyFill="1" applyAlignment="1">
      <alignment horizontal="center" vertical="center"/>
    </xf>
    <xf numFmtId="0" fontId="3" fillId="2" borderId="1" xfId="0" applyFont="1" applyFill="1" applyBorder="1" applyAlignment="1">
      <alignment horizontal="right" vertical="center" wrapText="1"/>
    </xf>
    <xf numFmtId="0" fontId="4" fillId="0" borderId="0" xfId="0" applyFont="1"/>
    <xf numFmtId="0" fontId="3" fillId="2" borderId="0" xfId="0" applyFont="1" applyFill="1" applyBorder="1" applyAlignment="1">
      <alignment horizontal="right" vertical="center" wrapText="1"/>
    </xf>
    <xf numFmtId="164" fontId="3" fillId="2" borderId="0" xfId="0" applyNumberFormat="1" applyFont="1" applyFill="1" applyBorder="1" applyAlignment="1">
      <alignment horizontal="right" vertical="center"/>
    </xf>
    <xf numFmtId="164" fontId="3" fillId="2" borderId="0" xfId="0" applyNumberFormat="1" applyFont="1" applyFill="1" applyBorder="1" applyAlignment="1">
      <alignment horizontal="right" vertical="center" wrapText="1"/>
    </xf>
    <xf numFmtId="0" fontId="5" fillId="2" borderId="0" xfId="0" applyFont="1" applyFill="1" applyAlignment="1">
      <alignment horizontal="center" vertical="center"/>
    </xf>
    <xf numFmtId="164" fontId="4" fillId="2" borderId="0" xfId="1" applyNumberFormat="1" applyFont="1" applyFill="1" applyAlignment="1">
      <alignment horizontal="right" vertical="center"/>
    </xf>
    <xf numFmtId="164" fontId="6" fillId="3" borderId="1" xfId="1" applyNumberFormat="1" applyFont="1" applyFill="1" applyBorder="1" applyAlignment="1">
      <alignment horizontal="right"/>
    </xf>
    <xf numFmtId="164" fontId="7" fillId="3" borderId="0" xfId="1" applyNumberFormat="1" applyFont="1" applyFill="1" applyBorder="1" applyAlignment="1">
      <alignment horizontal="right"/>
    </xf>
    <xf numFmtId="164" fontId="6" fillId="3" borderId="0" xfId="1" applyNumberFormat="1" applyFont="1" applyFill="1" applyBorder="1" applyAlignment="1">
      <alignment horizontal="right"/>
    </xf>
    <xf numFmtId="0" fontId="2" fillId="2" borderId="0" xfId="0" applyFont="1" applyFill="1" applyAlignment="1">
      <alignment vertical="center" wrapText="1"/>
    </xf>
    <xf numFmtId="0" fontId="4" fillId="2" borderId="0" xfId="0" applyFont="1" applyFill="1"/>
    <xf numFmtId="164" fontId="8" fillId="3" borderId="2" xfId="1" applyNumberFormat="1" applyFont="1" applyFill="1" applyBorder="1" applyAlignment="1">
      <alignment horizontal="right" vertical="center" wrapText="1"/>
    </xf>
    <xf numFmtId="164" fontId="8" fillId="3" borderId="0" xfId="1" applyNumberFormat="1" applyFont="1" applyFill="1" applyBorder="1" applyAlignment="1">
      <alignment horizontal="right" vertical="center" wrapText="1"/>
    </xf>
    <xf numFmtId="0" fontId="4" fillId="2" borderId="0" xfId="0" applyFont="1" applyFill="1" applyAlignment="1">
      <alignment vertical="center" wrapText="1"/>
    </xf>
    <xf numFmtId="164" fontId="3" fillId="2" borderId="3" xfId="1" applyNumberFormat="1" applyFont="1" applyFill="1" applyBorder="1" applyAlignment="1">
      <alignment horizontal="right" vertical="center"/>
    </xf>
    <xf numFmtId="164" fontId="4" fillId="2" borderId="3" xfId="1" applyNumberFormat="1" applyFont="1" applyFill="1" applyBorder="1" applyAlignment="1">
      <alignment horizontal="right" vertical="center"/>
    </xf>
    <xf numFmtId="164" fontId="8" fillId="3" borderId="4" xfId="1" applyNumberFormat="1" applyFont="1" applyFill="1" applyBorder="1" applyAlignment="1">
      <alignment horizontal="right" vertical="center" wrapText="1"/>
    </xf>
    <xf numFmtId="164" fontId="4" fillId="2" borderId="0" xfId="1" applyNumberFormat="1" applyFont="1" applyFill="1" applyAlignment="1">
      <alignment vertical="center"/>
    </xf>
    <xf numFmtId="0" fontId="4" fillId="3" borderId="0" xfId="0" applyFont="1" applyFill="1" applyAlignment="1">
      <alignment horizontal="center" vertical="center"/>
    </xf>
    <xf numFmtId="164" fontId="7" fillId="3" borderId="2" xfId="1" applyNumberFormat="1" applyFont="1" applyFill="1" applyBorder="1" applyAlignment="1"/>
    <xf numFmtId="164" fontId="7" fillId="3" borderId="0" xfId="0" applyNumberFormat="1" applyFont="1" applyFill="1" applyBorder="1" applyAlignment="1"/>
    <xf numFmtId="0" fontId="4" fillId="0" borderId="0" xfId="0" applyFont="1" applyAlignment="1">
      <alignment horizontal="center" vertical="center" wrapText="1"/>
    </xf>
    <xf numFmtId="164" fontId="4" fillId="0" borderId="0" xfId="1" applyNumberFormat="1" applyFont="1" applyAlignment="1">
      <alignment vertical="center" wrapText="1"/>
    </xf>
    <xf numFmtId="0" fontId="4" fillId="0" borderId="0" xfId="0" applyFont="1" applyAlignment="1">
      <alignment vertical="center" wrapText="1"/>
    </xf>
    <xf numFmtId="165" fontId="4" fillId="0" borderId="0" xfId="1" applyNumberFormat="1" applyFont="1" applyBorder="1" applyAlignment="1">
      <alignment vertical="center" wrapText="1"/>
    </xf>
    <xf numFmtId="166" fontId="4" fillId="0" borderId="0" xfId="1" applyNumberFormat="1" applyFont="1" applyAlignment="1">
      <alignment vertical="center" wrapText="1"/>
    </xf>
    <xf numFmtId="165" fontId="4" fillId="0" borderId="0" xfId="1" applyNumberFormat="1" applyFont="1"/>
    <xf numFmtId="166" fontId="4" fillId="0" borderId="0" xfId="1" applyNumberFormat="1" applyFont="1"/>
    <xf numFmtId="165" fontId="4" fillId="0" borderId="0" xfId="0" applyNumberFormat="1" applyFont="1"/>
    <xf numFmtId="0" fontId="2" fillId="3" borderId="0" xfId="0" applyFont="1" applyFill="1"/>
    <xf numFmtId="0" fontId="3" fillId="3" borderId="0" xfId="0" applyFont="1" applyFill="1" applyAlignment="1">
      <alignment horizontal="center" vertical="center"/>
    </xf>
    <xf numFmtId="0" fontId="3" fillId="3" borderId="1" xfId="0" applyFont="1" applyFill="1" applyBorder="1" applyAlignment="1">
      <alignment horizontal="right" vertical="center"/>
    </xf>
    <xf numFmtId="0" fontId="5" fillId="3" borderId="0" xfId="0" applyFont="1" applyFill="1" applyAlignment="1">
      <alignment vertical="center"/>
    </xf>
    <xf numFmtId="0" fontId="3" fillId="3" borderId="0" xfId="0" applyFont="1" applyFill="1" applyAlignment="1">
      <alignment vertical="center"/>
    </xf>
    <xf numFmtId="0" fontId="3" fillId="3" borderId="0" xfId="0" applyFont="1" applyFill="1" applyBorder="1" applyAlignment="1">
      <alignment horizontal="right" vertical="center"/>
    </xf>
    <xf numFmtId="0" fontId="3" fillId="3" borderId="0" xfId="0" applyFont="1" applyFill="1" applyAlignment="1">
      <alignment vertical="center" wrapText="1"/>
    </xf>
    <xf numFmtId="164" fontId="5" fillId="3" borderId="0" xfId="0" applyNumberFormat="1" applyFont="1" applyFill="1" applyAlignment="1">
      <alignment vertical="center"/>
    </xf>
    <xf numFmtId="0" fontId="5" fillId="3" borderId="0" xfId="0" applyFont="1" applyFill="1" applyAlignment="1">
      <alignment vertical="center" wrapText="1"/>
    </xf>
    <xf numFmtId="0" fontId="5" fillId="3" borderId="0" xfId="0" applyFont="1" applyFill="1" applyAlignment="1">
      <alignment horizontal="center" vertical="center"/>
    </xf>
    <xf numFmtId="164" fontId="5" fillId="3" borderId="0" xfId="0" applyNumberFormat="1" applyFont="1" applyFill="1" applyBorder="1" applyAlignment="1">
      <alignment horizontal="right" vertical="center"/>
    </xf>
    <xf numFmtId="164" fontId="5" fillId="3" borderId="0" xfId="1" applyNumberFormat="1" applyFont="1" applyFill="1" applyAlignment="1">
      <alignment horizontal="right" vertical="center"/>
    </xf>
    <xf numFmtId="37" fontId="4" fillId="0" borderId="0" xfId="0" applyNumberFormat="1" applyFont="1"/>
    <xf numFmtId="164" fontId="5" fillId="3" borderId="0" xfId="1" applyNumberFormat="1" applyFont="1" applyFill="1" applyBorder="1" applyAlignment="1">
      <alignment horizontal="right" vertical="center"/>
    </xf>
    <xf numFmtId="164" fontId="2" fillId="3" borderId="2" xfId="0" applyNumberFormat="1" applyFont="1" applyFill="1" applyBorder="1" applyAlignment="1">
      <alignment horizontal="right" vertical="center"/>
    </xf>
    <xf numFmtId="164" fontId="5" fillId="3" borderId="0" xfId="0" applyNumberFormat="1" applyFont="1" applyFill="1" applyAlignment="1">
      <alignment horizontal="right" vertical="center"/>
    </xf>
    <xf numFmtId="164" fontId="4" fillId="0" borderId="0" xfId="0" applyNumberFormat="1" applyFont="1"/>
    <xf numFmtId="166" fontId="5" fillId="3" borderId="0" xfId="1" applyNumberFormat="1" applyFont="1" applyFill="1" applyBorder="1" applyAlignment="1">
      <alignment horizontal="right" vertical="center"/>
    </xf>
    <xf numFmtId="164" fontId="3" fillId="3" borderId="2" xfId="0" applyNumberFormat="1" applyFont="1" applyFill="1" applyBorder="1" applyAlignment="1">
      <alignment horizontal="right" vertical="center"/>
    </xf>
    <xf numFmtId="164" fontId="3" fillId="3" borderId="4" xfId="0" applyNumberFormat="1" applyFont="1" applyFill="1" applyBorder="1" applyAlignment="1">
      <alignment horizontal="right" vertical="center"/>
    </xf>
    <xf numFmtId="164" fontId="3" fillId="3" borderId="0" xfId="0" applyNumberFormat="1" applyFont="1" applyFill="1" applyBorder="1" applyAlignment="1">
      <alignment horizontal="right" vertical="center"/>
    </xf>
    <xf numFmtId="166" fontId="4" fillId="0" borderId="0" xfId="0" applyNumberFormat="1" applyFont="1"/>
    <xf numFmtId="164" fontId="6" fillId="3" borderId="1" xfId="2" applyNumberFormat="1" applyFont="1" applyFill="1" applyBorder="1" applyAlignment="1">
      <alignment horizontal="right"/>
    </xf>
    <xf numFmtId="38" fontId="4" fillId="0" borderId="0" xfId="0" applyNumberFormat="1" applyFont="1"/>
    <xf numFmtId="164" fontId="7" fillId="3" borderId="5" xfId="2" applyNumberFormat="1" applyFont="1" applyFill="1" applyBorder="1" applyAlignment="1">
      <alignment horizontal="right"/>
    </xf>
    <xf numFmtId="164" fontId="7" fillId="3" borderId="1" xfId="2" applyNumberFormat="1" applyFont="1" applyFill="1" applyBorder="1" applyAlignment="1">
      <alignment horizontal="right"/>
    </xf>
    <xf numFmtId="0" fontId="5" fillId="2" borderId="0" xfId="0" applyFont="1" applyFill="1" applyAlignment="1">
      <alignment vertical="center" wrapText="1"/>
    </xf>
    <xf numFmtId="164" fontId="3" fillId="3" borderId="2" xfId="1" applyNumberFormat="1" applyFont="1" applyFill="1" applyBorder="1" applyAlignment="1">
      <alignment horizontal="right" vertical="center"/>
    </xf>
    <xf numFmtId="164" fontId="5" fillId="0" borderId="0" xfId="0" applyNumberFormat="1" applyFont="1" applyFill="1" applyAlignment="1">
      <alignment horizontal="right" vertical="center"/>
    </xf>
    <xf numFmtId="43" fontId="10" fillId="3" borderId="0" xfId="1" applyNumberFormat="1" applyFont="1" applyFill="1" applyAlignment="1">
      <alignment horizontal="right" vertical="center"/>
    </xf>
    <xf numFmtId="167" fontId="6" fillId="3" borderId="0" xfId="1" applyNumberFormat="1" applyFont="1" applyFill="1" applyAlignment="1">
      <alignment horizontal="right" vertical="center"/>
    </xf>
    <xf numFmtId="165" fontId="5" fillId="3" borderId="0" xfId="0" applyNumberFormat="1" applyFont="1" applyFill="1" applyAlignment="1">
      <alignment horizontal="right" vertical="center"/>
    </xf>
    <xf numFmtId="37" fontId="5" fillId="3" borderId="0" xfId="0" applyNumberFormat="1" applyFont="1" applyFill="1" applyAlignment="1">
      <alignment horizontal="right" vertical="center"/>
    </xf>
    <xf numFmtId="3" fontId="5" fillId="3" borderId="0" xfId="0" applyNumberFormat="1" applyFont="1" applyFill="1" applyAlignment="1">
      <alignment horizontal="right" vertical="center"/>
    </xf>
    <xf numFmtId="166" fontId="4" fillId="0" borderId="0" xfId="1" applyNumberFormat="1" applyFont="1" applyFill="1"/>
    <xf numFmtId="0" fontId="2" fillId="0" borderId="0" xfId="0" applyFont="1" applyAlignment="1">
      <alignment horizontal="center" vertical="center" wrapText="1"/>
    </xf>
    <xf numFmtId="0" fontId="3" fillId="0" borderId="0" xfId="0" applyFont="1" applyFill="1" applyBorder="1" applyAlignment="1">
      <alignment horizontal="right" vertical="center" wrapText="1"/>
    </xf>
    <xf numFmtId="166" fontId="4" fillId="0" borderId="0" xfId="1" applyNumberFormat="1" applyFont="1" applyFill="1" applyAlignment="1">
      <alignment vertical="center" wrapText="1"/>
    </xf>
    <xf numFmtId="166" fontId="4" fillId="0" borderId="0" xfId="1" applyNumberFormat="1" applyFont="1" applyFill="1" applyAlignment="1">
      <alignment horizontal="right" wrapText="1"/>
    </xf>
    <xf numFmtId="37" fontId="4" fillId="0" borderId="0" xfId="1" applyNumberFormat="1" applyFont="1" applyAlignment="1">
      <alignment vertical="center" wrapText="1"/>
    </xf>
    <xf numFmtId="0" fontId="4" fillId="0" borderId="0" xfId="0" applyFont="1" applyFill="1"/>
    <xf numFmtId="166" fontId="4" fillId="0" borderId="0" xfId="1" applyNumberFormat="1" applyFont="1" applyFill="1" applyAlignment="1">
      <alignment horizontal="right"/>
    </xf>
    <xf numFmtId="164" fontId="4" fillId="0" borderId="0" xfId="1" applyNumberFormat="1" applyFont="1" applyFill="1" applyAlignment="1">
      <alignment horizontal="right" wrapText="1"/>
    </xf>
    <xf numFmtId="164" fontId="4" fillId="0" borderId="0" xfId="1" applyNumberFormat="1" applyFont="1" applyFill="1" applyAlignment="1">
      <alignment horizontal="right" vertical="center" wrapText="1"/>
    </xf>
    <xf numFmtId="164" fontId="4" fillId="0" borderId="0" xfId="1" applyNumberFormat="1" applyFont="1" applyFill="1" applyBorder="1" applyAlignment="1">
      <alignment horizontal="right" wrapText="1"/>
    </xf>
    <xf numFmtId="2" fontId="4" fillId="0" borderId="0" xfId="0" applyNumberFormat="1" applyFont="1"/>
    <xf numFmtId="37" fontId="4" fillId="0" borderId="6" xfId="1" applyNumberFormat="1" applyFont="1" applyFill="1" applyBorder="1" applyAlignment="1">
      <alignment horizontal="right" vertical="center" wrapText="1"/>
    </xf>
    <xf numFmtId="37" fontId="4" fillId="0" borderId="6" xfId="1" applyNumberFormat="1" applyFont="1" applyBorder="1" applyAlignment="1">
      <alignment vertical="center" wrapText="1"/>
    </xf>
    <xf numFmtId="164" fontId="2" fillId="0" borderId="6" xfId="1" applyNumberFormat="1" applyFont="1" applyFill="1" applyBorder="1" applyAlignment="1">
      <alignment horizontal="right" vertical="center" wrapText="1"/>
    </xf>
    <xf numFmtId="37" fontId="4" fillId="0" borderId="0" xfId="1" applyNumberFormat="1" applyFont="1" applyFill="1" applyAlignment="1">
      <alignment vertical="center" wrapText="1"/>
    </xf>
    <xf numFmtId="37" fontId="4" fillId="0" borderId="0" xfId="1" applyNumberFormat="1" applyFont="1" applyFill="1" applyBorder="1" applyAlignment="1">
      <alignment vertical="center" wrapText="1"/>
    </xf>
    <xf numFmtId="37" fontId="4" fillId="0" borderId="0" xfId="1" applyNumberFormat="1" applyFont="1" applyBorder="1" applyAlignment="1">
      <alignment vertical="center" wrapText="1"/>
    </xf>
    <xf numFmtId="37" fontId="2" fillId="0" borderId="7" xfId="1" applyNumberFormat="1" applyFont="1" applyFill="1" applyBorder="1" applyAlignment="1">
      <alignment vertical="center" wrapText="1"/>
    </xf>
    <xf numFmtId="164" fontId="2" fillId="0" borderId="7" xfId="1" applyNumberFormat="1" applyFont="1" applyBorder="1" applyAlignment="1">
      <alignment vertical="center" wrapText="1"/>
    </xf>
    <xf numFmtId="37" fontId="4" fillId="0" borderId="0" xfId="1" applyNumberFormat="1" applyFont="1" applyFill="1" applyAlignment="1">
      <alignment horizontal="right" vertical="center" wrapText="1"/>
    </xf>
    <xf numFmtId="37" fontId="4" fillId="3" borderId="0" xfId="1" applyNumberFormat="1" applyFont="1" applyFill="1" applyAlignment="1">
      <alignment horizontal="right" vertical="center" wrapText="1"/>
    </xf>
    <xf numFmtId="164" fontId="4" fillId="3" borderId="0" xfId="1" applyNumberFormat="1" applyFont="1" applyFill="1" applyAlignment="1">
      <alignment horizontal="right" vertical="center" wrapText="1"/>
    </xf>
    <xf numFmtId="164" fontId="2" fillId="0" borderId="7" xfId="1" applyNumberFormat="1" applyFont="1" applyFill="1" applyBorder="1" applyAlignment="1">
      <alignment horizontal="right" vertical="center" wrapText="1"/>
    </xf>
    <xf numFmtId="164" fontId="2" fillId="0" borderId="0" xfId="1" applyNumberFormat="1" applyFont="1" applyFill="1" applyAlignment="1">
      <alignment horizontal="right" vertical="center" wrapText="1"/>
    </xf>
    <xf numFmtId="164" fontId="4" fillId="0" borderId="6" xfId="1" applyNumberFormat="1" applyFont="1" applyFill="1" applyBorder="1" applyAlignment="1">
      <alignment horizontal="right" vertical="center" wrapText="1"/>
    </xf>
    <xf numFmtId="164" fontId="4" fillId="3" borderId="6" xfId="1" applyNumberFormat="1" applyFont="1" applyFill="1" applyBorder="1" applyAlignment="1">
      <alignment horizontal="right" vertical="center" wrapText="1"/>
    </xf>
    <xf numFmtId="164" fontId="2" fillId="0" borderId="4" xfId="1" applyNumberFormat="1" applyFont="1" applyFill="1" applyBorder="1" applyAlignment="1">
      <alignment horizontal="right" vertical="center" wrapText="1"/>
    </xf>
    <xf numFmtId="166" fontId="11" fillId="0" borderId="0" xfId="1" applyNumberFormat="1" applyFont="1"/>
    <xf numFmtId="168" fontId="12" fillId="0" borderId="0" xfId="1" applyNumberFormat="1" applyFont="1" applyAlignment="1">
      <alignment horizontal="right"/>
    </xf>
    <xf numFmtId="166" fontId="2" fillId="0" borderId="0" xfId="1" applyNumberFormat="1" applyFont="1" applyAlignment="1">
      <alignment horizontal="center" vertical="center" wrapText="1"/>
    </xf>
    <xf numFmtId="166" fontId="2" fillId="0" borderId="6" xfId="1" applyNumberFormat="1" applyFont="1" applyBorder="1" applyAlignment="1">
      <alignment horizontal="center" vertical="center" wrapText="1"/>
    </xf>
    <xf numFmtId="164" fontId="4" fillId="0" borderId="5" xfId="1" applyNumberFormat="1" applyFont="1" applyFill="1" applyBorder="1" applyAlignment="1">
      <alignment vertical="center" wrapText="1"/>
    </xf>
    <xf numFmtId="164" fontId="4" fillId="0" borderId="0" xfId="1" applyNumberFormat="1" applyFont="1" applyFill="1" applyBorder="1" applyAlignment="1">
      <alignment vertical="center" wrapText="1"/>
    </xf>
    <xf numFmtId="164" fontId="2" fillId="0" borderId="1" xfId="1" applyNumberFormat="1" applyFont="1" applyFill="1" applyBorder="1" applyAlignment="1">
      <alignment vertical="center" wrapText="1"/>
    </xf>
    <xf numFmtId="164" fontId="4" fillId="0" borderId="0" xfId="1" applyNumberFormat="1" applyFont="1" applyFill="1" applyBorder="1" applyAlignment="1">
      <alignment wrapText="1"/>
    </xf>
    <xf numFmtId="164" fontId="2" fillId="0" borderId="0" xfId="1" applyNumberFormat="1" applyFont="1" applyFill="1" applyBorder="1" applyAlignment="1">
      <alignment vertical="center" wrapText="1"/>
    </xf>
    <xf numFmtId="164" fontId="2" fillId="0" borderId="0" xfId="1" applyNumberFormat="1" applyFont="1" applyFill="1" applyBorder="1" applyAlignment="1">
      <alignment wrapText="1"/>
    </xf>
    <xf numFmtId="164" fontId="2" fillId="0" borderId="5" xfId="1" applyNumberFormat="1" applyFont="1" applyFill="1" applyBorder="1" applyAlignment="1">
      <alignment vertical="center" wrapText="1"/>
    </xf>
    <xf numFmtId="166" fontId="4" fillId="0" borderId="0" xfId="0" applyNumberFormat="1" applyFont="1" applyFill="1"/>
    <xf numFmtId="164" fontId="4" fillId="0" borderId="0" xfId="1" applyNumberFormat="1" applyFont="1" applyFill="1" applyBorder="1"/>
    <xf numFmtId="166" fontId="4" fillId="0" borderId="0" xfId="1" applyNumberFormat="1" applyFont="1" applyFill="1" applyBorder="1"/>
    <xf numFmtId="165" fontId="4" fillId="0" borderId="0" xfId="1" applyNumberFormat="1" applyFont="1" applyFill="1" applyBorder="1"/>
    <xf numFmtId="166" fontId="4" fillId="0" borderId="0" xfId="1" applyNumberFormat="1" applyFont="1" applyBorder="1"/>
    <xf numFmtId="0" fontId="4" fillId="3" borderId="0" xfId="0" applyFont="1" applyFill="1"/>
    <xf numFmtId="0" fontId="4" fillId="3" borderId="0" xfId="0" applyFont="1" applyFill="1" applyAlignment="1">
      <alignment horizontal="center"/>
    </xf>
    <xf numFmtId="0" fontId="3" fillId="2" borderId="0" xfId="0" applyFont="1" applyFill="1" applyAlignment="1">
      <alignment vertical="center" wrapText="1"/>
    </xf>
    <xf numFmtId="166" fontId="2" fillId="0" borderId="6" xfId="1" applyNumberFormat="1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 indent="15"/>
    </xf>
  </cellXfs>
  <cellStyles count="3">
    <cellStyle name="Обычный" xfId="0" builtinId="0"/>
    <cellStyle name="Обычный 2 15" xfId="2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88;&#1072;&#1073;&#1086;&#1090;&#1072;/&#1055;&#1077;&#1090;&#1088;&#1086;&#1074;&#1080;&#1095;/&#1047;&#1054;&#1051;&#1054;&#1058;&#1054;/&#1054;&#1090;&#1095;&#1077;&#1090;&#1099;%20&#1050;&#1040;&#1057;&#1045;%20&#1075;&#1086;&#1076;&#1086;&#1074;&#1086;&#1081;%202020&#1075;&#1086;&#1076;/FY2020%20KMGold.con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88;&#1072;&#1073;&#1086;&#1090;&#1072;/&#1056;&#1072;&#1073;&#1086;&#1090;&#1072;/&#1047;&#1054;&#1051;&#1054;&#1058;&#1054;/&#1054;&#1090;&#1095;&#1077;&#1090;&#1099;%20&#1085;&#1072;%20&#1050;&#1040;&#1057;&#1045;%203%20&#1082;&#1074;&#1072;&#1088;&#1090;&#1072;&#1083;2022/3Q2022%20KMGold.cons%20(%20non%20audited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S"/>
      <sheetName val="RP"/>
      <sheetName val="PL"/>
      <sheetName val="BS"/>
      <sheetName val="СF"/>
      <sheetName val="CFWork1"/>
      <sheetName val="Disclosure"/>
      <sheetName val="FA"/>
      <sheetName val="2"/>
      <sheetName val="(cf)"/>
      <sheetName val="SE"/>
      <sheetName val="(se)"/>
      <sheetName val="SEaudit"/>
      <sheetName val="FYBS2019"/>
      <sheetName val="TB for FS"/>
      <sheetName val="BSfromAuditors"/>
      <sheetName val="8AJE"/>
      <sheetName val="Лист2"/>
      <sheetName val="CFWork"/>
      <sheetName val="ALT"/>
      <sheetName val="BUM"/>
      <sheetName val="MYR"/>
      <sheetName val="MG"/>
      <sheetName val="Лист1"/>
      <sheetName val="cffy"/>
      <sheetName val="CGCS"/>
      <sheetName val="CF9.18"/>
      <sheetName val="BS from BDO"/>
      <sheetName val="KMG"/>
      <sheetName val="KTM"/>
      <sheetName val="ADY"/>
      <sheetName val="1 AJE"/>
      <sheetName val="2AJE"/>
      <sheetName val="4AJE"/>
      <sheetName val="6AJE"/>
      <sheetName val="7AJE"/>
      <sheetName val="5AJE"/>
      <sheetName val="3AJE"/>
    </sheetNames>
    <sheetDataSet>
      <sheetData sheetId="0"/>
      <sheetData sheetId="1"/>
      <sheetData sheetId="2">
        <row r="24">
          <cell r="C24">
            <v>-898945.85539884237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5">
          <cell r="C5">
            <v>557796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>
        <row r="8">
          <cell r="B8" t="str">
            <v>Займы выданные</v>
          </cell>
        </row>
        <row r="10">
          <cell r="B10" t="str">
            <v>Денежные средства ограниченные в использовании</v>
          </cell>
        </row>
        <row r="11">
          <cell r="B11" t="str">
            <v>Авансы выданные и прочие долгосрочные активы</v>
          </cell>
        </row>
      </sheetData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S"/>
      <sheetName val="RP"/>
      <sheetName val="PL"/>
      <sheetName val="(pl)"/>
      <sheetName val="BS"/>
      <sheetName val="СF"/>
      <sheetName val="SE"/>
      <sheetName val="Disclosure"/>
      <sheetName val="CFWork1"/>
      <sheetName val="FA"/>
      <sheetName val="2"/>
      <sheetName val="(cf)"/>
      <sheetName val="pl1Q21"/>
      <sheetName val="cf 1 Q21"/>
      <sheetName val="(se)"/>
      <sheetName val="SEaudit"/>
      <sheetName val="TB for FS"/>
      <sheetName val="FYBS2019"/>
      <sheetName val="BSfromAuditors"/>
      <sheetName val="Лист2"/>
      <sheetName val="CFWork"/>
      <sheetName val="BUM"/>
      <sheetName val="MYR"/>
      <sheetName val="MG"/>
      <sheetName val="cffy"/>
      <sheetName val="KTM"/>
      <sheetName val="KMG"/>
      <sheetName val="ADY"/>
      <sheetName val="1 AJE"/>
      <sheetName val="4AJE"/>
      <sheetName val="6AJE"/>
      <sheetName val="7AJE"/>
      <sheetName val="5AJE"/>
      <sheetName val="3AJE"/>
    </sheetNames>
    <sheetDataSet>
      <sheetData sheetId="0"/>
      <sheetData sheetId="1"/>
      <sheetData sheetId="2">
        <row r="1">
          <cell r="C1" t="str">
            <v>9 месяцев 2022</v>
          </cell>
          <cell r="D1" t="str">
            <v xml:space="preserve"> 9 месяцев 2021</v>
          </cell>
        </row>
      </sheetData>
      <sheetData sheetId="3"/>
      <sheetData sheetId="4">
        <row r="22">
          <cell r="C22">
            <v>22348.747890000141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9"/>
  <sheetViews>
    <sheetView tabSelected="1" topLeftCell="A22" workbookViewId="0">
      <selection activeCell="A31" sqref="A31"/>
    </sheetView>
  </sheetViews>
  <sheetFormatPr defaultColWidth="9.140625" defaultRowHeight="15" x14ac:dyDescent="0.3"/>
  <cols>
    <col min="1" max="1" width="56.5703125" style="4" customWidth="1"/>
    <col min="2" max="2" width="9" style="4" customWidth="1"/>
    <col min="3" max="4" width="17" style="31" customWidth="1"/>
    <col min="5" max="5" width="12.42578125" style="4" bestFit="1" customWidth="1"/>
    <col min="6" max="6" width="9.140625" style="4" customWidth="1"/>
    <col min="7" max="16384" width="9.140625" style="4"/>
  </cols>
  <sheetData>
    <row r="1" spans="1:4" x14ac:dyDescent="0.3">
      <c r="A1" s="33" t="s">
        <v>30</v>
      </c>
    </row>
    <row r="3" spans="1:4" x14ac:dyDescent="0.3">
      <c r="A3" s="1" t="s">
        <v>0</v>
      </c>
      <c r="B3" s="2" t="s">
        <v>1</v>
      </c>
      <c r="C3" s="3" t="s">
        <v>2</v>
      </c>
      <c r="D3" s="3" t="s">
        <v>3</v>
      </c>
    </row>
    <row r="4" spans="1:4" x14ac:dyDescent="0.3">
      <c r="A4" s="1"/>
      <c r="B4" s="2"/>
      <c r="C4" s="5"/>
      <c r="D4" s="5"/>
    </row>
    <row r="5" spans="1:4" x14ac:dyDescent="0.3">
      <c r="A5" s="1" t="s">
        <v>4</v>
      </c>
      <c r="B5" s="2"/>
      <c r="C5" s="6"/>
      <c r="D5" s="7"/>
    </row>
    <row r="6" spans="1:4" x14ac:dyDescent="0.3">
      <c r="A6" s="17" t="s">
        <v>5</v>
      </c>
      <c r="B6" s="42">
        <v>5</v>
      </c>
      <c r="C6" s="9">
        <v>0</v>
      </c>
      <c r="D6" s="9">
        <v>1177785.2276099999</v>
      </c>
    </row>
    <row r="7" spans="1:4" x14ac:dyDescent="0.3">
      <c r="A7" s="17" t="s">
        <v>6</v>
      </c>
      <c r="B7" s="42">
        <v>6</v>
      </c>
      <c r="C7" s="10">
        <v>0</v>
      </c>
      <c r="D7" s="10">
        <v>-980455.31034000008</v>
      </c>
    </row>
    <row r="8" spans="1:4" x14ac:dyDescent="0.3">
      <c r="A8" s="113" t="s">
        <v>7</v>
      </c>
      <c r="B8" s="42"/>
      <c r="C8" s="11">
        <v>0</v>
      </c>
      <c r="D8" s="11">
        <v>197329.91726999986</v>
      </c>
    </row>
    <row r="9" spans="1:4" x14ac:dyDescent="0.3">
      <c r="A9" s="17" t="s">
        <v>8</v>
      </c>
      <c r="B9" s="42">
        <v>7</v>
      </c>
      <c r="C9" s="12">
        <v>-370208.59670999984</v>
      </c>
      <c r="D9" s="12">
        <v>-46399.079400000017</v>
      </c>
    </row>
    <row r="10" spans="1:4" x14ac:dyDescent="0.3">
      <c r="A10" s="17" t="s">
        <v>9</v>
      </c>
      <c r="B10" s="42">
        <v>8</v>
      </c>
      <c r="C10" s="12">
        <v>-161864.18689999997</v>
      </c>
      <c r="D10" s="12">
        <v>-135793.88012999998</v>
      </c>
    </row>
    <row r="11" spans="1:4" x14ac:dyDescent="0.3">
      <c r="A11" s="17" t="s">
        <v>10</v>
      </c>
      <c r="B11" s="8"/>
      <c r="C11" s="10"/>
      <c r="D11" s="10"/>
    </row>
    <row r="12" spans="1:4" x14ac:dyDescent="0.3">
      <c r="A12" s="113" t="s">
        <v>11</v>
      </c>
      <c r="B12" s="8"/>
      <c r="C12" s="11">
        <f>SUM(C8:C11)</f>
        <v>-532072.78360999981</v>
      </c>
      <c r="D12" s="11">
        <v>15136.957739999867</v>
      </c>
    </row>
    <row r="13" spans="1:4" x14ac:dyDescent="0.3">
      <c r="A13" s="17" t="s">
        <v>12</v>
      </c>
      <c r="B13" s="8"/>
      <c r="C13" s="12">
        <v>0</v>
      </c>
      <c r="D13" s="12">
        <v>0</v>
      </c>
    </row>
    <row r="14" spans="1:4" x14ac:dyDescent="0.3">
      <c r="A14" s="17" t="s">
        <v>13</v>
      </c>
      <c r="B14" s="8"/>
      <c r="C14" s="10">
        <v>-170052.46861753424</v>
      </c>
      <c r="D14" s="10">
        <v>-135004.24922739726</v>
      </c>
    </row>
    <row r="15" spans="1:4" ht="30" x14ac:dyDescent="0.3">
      <c r="A15" s="13" t="s">
        <v>14</v>
      </c>
      <c r="B15" s="8"/>
      <c r="C15" s="11">
        <f>SUM(C12:C14)</f>
        <v>-702125.25222753407</v>
      </c>
      <c r="D15" s="11">
        <v>-119867.29148739739</v>
      </c>
    </row>
    <row r="16" spans="1:4" x14ac:dyDescent="0.3">
      <c r="A16" s="17" t="s">
        <v>15</v>
      </c>
      <c r="B16" s="8"/>
      <c r="C16" s="10">
        <v>0</v>
      </c>
      <c r="D16" s="10">
        <v>0</v>
      </c>
    </row>
    <row r="17" spans="1:5" ht="30.75" thickBot="1" x14ac:dyDescent="0.35">
      <c r="A17" s="13" t="s">
        <v>16</v>
      </c>
      <c r="B17" s="14"/>
      <c r="C17" s="15">
        <f>C15</f>
        <v>-702125.25222753407</v>
      </c>
      <c r="D17" s="15">
        <v>-119867.29148739739</v>
      </c>
    </row>
    <row r="18" spans="1:5" ht="15.75" thickTop="1" x14ac:dyDescent="0.3">
      <c r="A18" s="13"/>
      <c r="B18" s="14"/>
      <c r="C18" s="16"/>
      <c r="D18" s="9"/>
    </row>
    <row r="19" spans="1:5" x14ac:dyDescent="0.3">
      <c r="A19" s="13" t="s">
        <v>17</v>
      </c>
      <c r="B19" s="14"/>
      <c r="C19" s="11"/>
      <c r="D19" s="9"/>
    </row>
    <row r="20" spans="1:5" x14ac:dyDescent="0.3">
      <c r="A20" s="17" t="s">
        <v>18</v>
      </c>
      <c r="B20" s="14"/>
      <c r="C20" s="12">
        <v>0</v>
      </c>
      <c r="D20" s="9"/>
    </row>
    <row r="21" spans="1:5" x14ac:dyDescent="0.3">
      <c r="A21" s="17" t="s">
        <v>19</v>
      </c>
      <c r="B21" s="14"/>
      <c r="C21" s="10">
        <v>0</v>
      </c>
      <c r="D21" s="9"/>
    </row>
    <row r="22" spans="1:5" ht="30.75" thickBot="1" x14ac:dyDescent="0.35">
      <c r="A22" s="13" t="s">
        <v>20</v>
      </c>
      <c r="B22" s="14"/>
      <c r="C22" s="15">
        <v>0</v>
      </c>
      <c r="D22" s="15">
        <v>0</v>
      </c>
    </row>
    <row r="23" spans="1:5" ht="30.75" thickTop="1" x14ac:dyDescent="0.3">
      <c r="A23" s="17" t="s">
        <v>21</v>
      </c>
      <c r="B23" s="8"/>
      <c r="C23" s="18">
        <v>0</v>
      </c>
      <c r="D23" s="19"/>
    </row>
    <row r="24" spans="1:5" ht="15.75" thickBot="1" x14ac:dyDescent="0.35">
      <c r="A24" s="113" t="s">
        <v>22</v>
      </c>
      <c r="B24" s="8"/>
      <c r="C24" s="20">
        <v>-702125.25222753407</v>
      </c>
      <c r="D24" s="20">
        <v>-119867.29148739739</v>
      </c>
    </row>
    <row r="25" spans="1:5" ht="15.75" thickTop="1" x14ac:dyDescent="0.3">
      <c r="A25" s="17" t="s">
        <v>23</v>
      </c>
      <c r="B25" s="8"/>
      <c r="C25" s="21"/>
      <c r="D25" s="9"/>
    </row>
    <row r="26" spans="1:5" x14ac:dyDescent="0.3">
      <c r="A26" s="17" t="s">
        <v>24</v>
      </c>
      <c r="B26" s="8"/>
      <c r="C26" s="12">
        <v>-701903.42422753409</v>
      </c>
      <c r="D26" s="12">
        <v>-119390.77272639739</v>
      </c>
    </row>
    <row r="27" spans="1:5" x14ac:dyDescent="0.3">
      <c r="A27" s="17" t="s">
        <v>25</v>
      </c>
      <c r="B27" s="8"/>
      <c r="C27" s="10">
        <v>-221.828</v>
      </c>
      <c r="D27" s="10">
        <v>-476.51876099999998</v>
      </c>
    </row>
    <row r="28" spans="1:5" ht="15.75" thickBot="1" x14ac:dyDescent="0.35">
      <c r="A28" s="17"/>
      <c r="B28" s="22"/>
      <c r="C28" s="23">
        <f>SUM(C26:C27)</f>
        <v>-702125.25222753407</v>
      </c>
      <c r="D28" s="23">
        <v>-119867.29148739739</v>
      </c>
    </row>
    <row r="29" spans="1:5" ht="15.75" thickTop="1" x14ac:dyDescent="0.3">
      <c r="A29" s="17"/>
      <c r="B29" s="22"/>
      <c r="C29" s="24"/>
      <c r="D29" s="24"/>
    </row>
    <row r="30" spans="1:5" x14ac:dyDescent="0.3">
      <c r="A30" s="1" t="s">
        <v>26</v>
      </c>
      <c r="B30" s="25"/>
      <c r="C30" s="26"/>
      <c r="D30" s="26"/>
    </row>
    <row r="31" spans="1:5" x14ac:dyDescent="0.3">
      <c r="A31" s="27" t="s">
        <v>27</v>
      </c>
      <c r="B31" s="25"/>
      <c r="C31" s="28">
        <f>C26/32000</f>
        <v>-21.934482007110439</v>
      </c>
      <c r="D31" s="28">
        <f>D26/32000</f>
        <v>-3.7309616476999183</v>
      </c>
      <c r="E31" s="4" t="s">
        <v>28</v>
      </c>
    </row>
    <row r="32" spans="1:5" x14ac:dyDescent="0.3">
      <c r="A32" s="27" t="s">
        <v>29</v>
      </c>
      <c r="B32" s="25"/>
      <c r="C32" s="28">
        <f>C31</f>
        <v>-21.934482007110439</v>
      </c>
      <c r="D32" s="28">
        <f>D31</f>
        <v>-3.7309616476999183</v>
      </c>
    </row>
    <row r="33" spans="1:5" x14ac:dyDescent="0.3">
      <c r="A33" s="1"/>
      <c r="B33" s="25"/>
      <c r="C33" s="29"/>
      <c r="D33" s="29"/>
    </row>
    <row r="35" spans="1:5" x14ac:dyDescent="0.3">
      <c r="A35" s="115" t="s">
        <v>131</v>
      </c>
    </row>
    <row r="36" spans="1:5" x14ac:dyDescent="0.3">
      <c r="A36" s="116"/>
      <c r="C36" s="30"/>
      <c r="D36" s="30"/>
      <c r="E36" s="31"/>
    </row>
    <row r="37" spans="1:5" x14ac:dyDescent="0.3">
      <c r="A37" s="116" t="s">
        <v>132</v>
      </c>
      <c r="E37" s="32"/>
    </row>
    <row r="38" spans="1:5" x14ac:dyDescent="0.3">
      <c r="A38" s="116"/>
    </row>
    <row r="39" spans="1:5" x14ac:dyDescent="0.3">
      <c r="A39" s="116" t="s">
        <v>133</v>
      </c>
    </row>
  </sheetData>
  <pageMargins left="0.70866141732283472" right="0.70866141732283472" top="0.74803149606299213" bottom="0.74803149606299213" header="0.31496062992125984" footer="0.31496062992125984"/>
  <pageSetup paperSize="9" scale="7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9"/>
  <sheetViews>
    <sheetView topLeftCell="A45" workbookViewId="0">
      <selection activeCell="D60" sqref="D60"/>
    </sheetView>
  </sheetViews>
  <sheetFormatPr defaultColWidth="24.42578125" defaultRowHeight="15" x14ac:dyDescent="0.3"/>
  <cols>
    <col min="1" max="1" width="60.28515625" style="4" bestFit="1" customWidth="1"/>
    <col min="2" max="2" width="11.42578125" style="4" customWidth="1"/>
    <col min="3" max="3" width="17.28515625" style="31" customWidth="1"/>
    <col min="4" max="4" width="17.28515625" style="67" customWidth="1"/>
    <col min="5" max="16384" width="24.42578125" style="4"/>
  </cols>
  <sheetData>
    <row r="1" spans="1:5" x14ac:dyDescent="0.3">
      <c r="A1" s="33" t="s">
        <v>74</v>
      </c>
    </row>
    <row r="2" spans="1:5" x14ac:dyDescent="0.3">
      <c r="A2" s="1" t="s">
        <v>73</v>
      </c>
      <c r="B2" s="34" t="s">
        <v>31</v>
      </c>
      <c r="C2" s="35" t="s">
        <v>32</v>
      </c>
      <c r="D2" s="35" t="s">
        <v>33</v>
      </c>
    </row>
    <row r="3" spans="1:5" x14ac:dyDescent="0.3">
      <c r="A3" s="36"/>
      <c r="B3" s="37"/>
      <c r="C3" s="38"/>
      <c r="D3" s="38"/>
    </row>
    <row r="4" spans="1:5" x14ac:dyDescent="0.3">
      <c r="A4" s="39" t="s">
        <v>34</v>
      </c>
      <c r="B4" s="36"/>
      <c r="C4" s="36"/>
      <c r="D4" s="36"/>
    </row>
    <row r="5" spans="1:5" x14ac:dyDescent="0.3">
      <c r="A5" s="39" t="s">
        <v>35</v>
      </c>
      <c r="B5" s="36"/>
      <c r="C5" s="40"/>
      <c r="D5" s="40"/>
    </row>
    <row r="6" spans="1:5" x14ac:dyDescent="0.3">
      <c r="A6" s="41" t="s">
        <v>36</v>
      </c>
      <c r="B6" s="42">
        <v>9</v>
      </c>
      <c r="C6" s="43">
        <v>607199.68344000005</v>
      </c>
      <c r="D6" s="44">
        <v>681804</v>
      </c>
    </row>
    <row r="7" spans="1:5" x14ac:dyDescent="0.3">
      <c r="A7" s="41" t="s">
        <v>37</v>
      </c>
      <c r="B7" s="42">
        <v>10</v>
      </c>
      <c r="C7" s="43">
        <v>1228149.0952999999</v>
      </c>
      <c r="D7" s="44">
        <v>623535</v>
      </c>
      <c r="E7" s="45"/>
    </row>
    <row r="8" spans="1:5" x14ac:dyDescent="0.3">
      <c r="A8" s="41" t="s">
        <v>38</v>
      </c>
      <c r="B8" s="42">
        <v>11</v>
      </c>
      <c r="C8" s="43">
        <v>143.36421999999999</v>
      </c>
      <c r="D8" s="44">
        <v>151</v>
      </c>
    </row>
    <row r="9" spans="1:5" x14ac:dyDescent="0.3">
      <c r="A9" s="41" t="s">
        <v>39</v>
      </c>
      <c r="B9" s="42"/>
      <c r="C9" s="46">
        <v>0</v>
      </c>
      <c r="D9" s="44"/>
    </row>
    <row r="10" spans="1:5" x14ac:dyDescent="0.3">
      <c r="A10" s="41" t="str">
        <f>'[1]BS from BDO'!B8</f>
        <v>Займы выданные</v>
      </c>
      <c r="B10" s="42">
        <v>14</v>
      </c>
      <c r="C10" s="46"/>
      <c r="D10" s="44"/>
    </row>
    <row r="11" spans="1:5" x14ac:dyDescent="0.3">
      <c r="A11" s="41" t="s">
        <v>40</v>
      </c>
      <c r="B11" s="42"/>
      <c r="C11" s="46">
        <v>0</v>
      </c>
      <c r="D11" s="44"/>
    </row>
    <row r="12" spans="1:5" x14ac:dyDescent="0.3">
      <c r="A12" s="41" t="s">
        <v>39</v>
      </c>
      <c r="B12" s="42"/>
      <c r="C12" s="46">
        <v>0</v>
      </c>
      <c r="D12" s="44"/>
    </row>
    <row r="13" spans="1:5" x14ac:dyDescent="0.3">
      <c r="A13" s="41" t="str">
        <f>'[1]BS from BDO'!B10</f>
        <v>Денежные средства ограниченные в использовании</v>
      </c>
      <c r="B13" s="42">
        <v>16</v>
      </c>
      <c r="C13" s="43">
        <v>6589</v>
      </c>
      <c r="D13" s="44">
        <v>6589</v>
      </c>
    </row>
    <row r="14" spans="1:5" x14ac:dyDescent="0.3">
      <c r="A14" s="41" t="str">
        <f>'[1]BS from BDO'!B11</f>
        <v>Авансы выданные и прочие долгосрочные активы</v>
      </c>
      <c r="B14" s="42">
        <v>15</v>
      </c>
      <c r="C14" s="43">
        <v>379906.99962000002</v>
      </c>
      <c r="D14" s="44">
        <v>379907</v>
      </c>
    </row>
    <row r="15" spans="1:5" ht="15.75" thickBot="1" x14ac:dyDescent="0.35">
      <c r="A15" s="39" t="s">
        <v>41</v>
      </c>
      <c r="B15" s="42"/>
      <c r="C15" s="47">
        <f>SUM(C6:C14)</f>
        <v>2221988.1425800002</v>
      </c>
      <c r="D15" s="47">
        <f>SUM(D6:D14)</f>
        <v>1691986</v>
      </c>
    </row>
    <row r="16" spans="1:5" ht="15.75" thickTop="1" x14ac:dyDescent="0.3">
      <c r="A16" s="39" t="s">
        <v>42</v>
      </c>
      <c r="B16" s="42"/>
      <c r="C16" s="48"/>
      <c r="D16" s="48"/>
    </row>
    <row r="17" spans="1:6" x14ac:dyDescent="0.3">
      <c r="A17" s="41" t="s">
        <v>43</v>
      </c>
      <c r="B17" s="42">
        <v>12</v>
      </c>
      <c r="C17" s="43">
        <v>231770.33627999999</v>
      </c>
      <c r="D17" s="44">
        <v>224482</v>
      </c>
    </row>
    <row r="18" spans="1:6" x14ac:dyDescent="0.3">
      <c r="A18" s="41" t="s">
        <v>44</v>
      </c>
      <c r="B18" s="42">
        <v>13</v>
      </c>
      <c r="C18" s="50">
        <v>299.99981000000241</v>
      </c>
      <c r="D18" s="44">
        <v>11856</v>
      </c>
    </row>
    <row r="19" spans="1:6" x14ac:dyDescent="0.3">
      <c r="A19" s="41" t="s">
        <v>45</v>
      </c>
      <c r="B19" s="42"/>
      <c r="C19" s="46">
        <v>0</v>
      </c>
      <c r="D19" s="44"/>
    </row>
    <row r="20" spans="1:6" x14ac:dyDescent="0.3">
      <c r="A20" s="41" t="s">
        <v>46</v>
      </c>
      <c r="B20" s="42">
        <v>14</v>
      </c>
      <c r="C20" s="43">
        <v>118450.23146000001</v>
      </c>
      <c r="D20" s="44">
        <v>133856</v>
      </c>
      <c r="F20" s="49"/>
    </row>
    <row r="21" spans="1:6" x14ac:dyDescent="0.3">
      <c r="A21" s="41" t="s">
        <v>47</v>
      </c>
      <c r="B21" s="42"/>
      <c r="C21" s="50">
        <v>0</v>
      </c>
      <c r="D21" s="44"/>
    </row>
    <row r="22" spans="1:6" x14ac:dyDescent="0.3">
      <c r="A22" s="41" t="s">
        <v>48</v>
      </c>
      <c r="B22" s="42">
        <v>15</v>
      </c>
      <c r="C22" s="50">
        <v>64882.705840000002</v>
      </c>
      <c r="D22" s="44">
        <v>89918</v>
      </c>
    </row>
    <row r="23" spans="1:6" x14ac:dyDescent="0.3">
      <c r="A23" s="41" t="s">
        <v>49</v>
      </c>
      <c r="B23" s="42">
        <v>16</v>
      </c>
      <c r="C23" s="43">
        <v>22348.747890000141</v>
      </c>
      <c r="D23" s="44">
        <v>18252</v>
      </c>
    </row>
    <row r="24" spans="1:6" ht="15.75" thickBot="1" x14ac:dyDescent="0.35">
      <c r="A24" s="39" t="s">
        <v>50</v>
      </c>
      <c r="B24" s="42"/>
      <c r="C24" s="51">
        <f>SUM(C17:C23)</f>
        <v>437752.02128000016</v>
      </c>
      <c r="D24" s="51">
        <f>SUM(D17:D23)</f>
        <v>478364</v>
      </c>
    </row>
    <row r="25" spans="1:6" ht="16.5" thickTop="1" thickBot="1" x14ac:dyDescent="0.35">
      <c r="A25" s="41" t="s">
        <v>51</v>
      </c>
      <c r="B25" s="42"/>
      <c r="C25" s="52"/>
      <c r="D25" s="52"/>
    </row>
    <row r="26" spans="1:6" ht="16.5" thickTop="1" thickBot="1" x14ac:dyDescent="0.35">
      <c r="A26" s="39" t="s">
        <v>52</v>
      </c>
      <c r="B26" s="42"/>
      <c r="C26" s="52">
        <f>C25+C24+C15</f>
        <v>2659740.1638600002</v>
      </c>
      <c r="D26" s="52">
        <f>D25+D24+D15</f>
        <v>2170350</v>
      </c>
    </row>
    <row r="27" spans="1:6" ht="15.75" thickTop="1" x14ac:dyDescent="0.3">
      <c r="A27" s="39"/>
      <c r="B27" s="42"/>
      <c r="C27" s="53"/>
      <c r="D27" s="53"/>
    </row>
    <row r="28" spans="1:6" x14ac:dyDescent="0.3">
      <c r="A28" s="39"/>
      <c r="B28" s="42"/>
      <c r="C28" s="53"/>
      <c r="D28" s="53"/>
    </row>
    <row r="29" spans="1:6" x14ac:dyDescent="0.3">
      <c r="A29" s="39" t="s">
        <v>53</v>
      </c>
      <c r="B29" s="42"/>
      <c r="C29" s="48"/>
      <c r="D29" s="48"/>
    </row>
    <row r="30" spans="1:6" x14ac:dyDescent="0.3">
      <c r="A30" s="39" t="s">
        <v>54</v>
      </c>
      <c r="B30" s="42"/>
      <c r="C30" s="48"/>
      <c r="D30" s="48"/>
      <c r="E30" s="54"/>
    </row>
    <row r="31" spans="1:6" x14ac:dyDescent="0.3">
      <c r="A31" s="41" t="s">
        <v>55</v>
      </c>
      <c r="B31" s="42">
        <v>17</v>
      </c>
      <c r="C31" s="43">
        <v>48560</v>
      </c>
      <c r="D31" s="48">
        <v>48560</v>
      </c>
      <c r="E31" s="54"/>
    </row>
    <row r="32" spans="1:6" x14ac:dyDescent="0.3">
      <c r="A32" s="41" t="s">
        <v>56</v>
      </c>
      <c r="B32" s="42"/>
      <c r="C32" s="46">
        <v>0</v>
      </c>
      <c r="D32" s="44"/>
      <c r="E32" s="54"/>
    </row>
    <row r="33" spans="1:7" x14ac:dyDescent="0.3">
      <c r="A33" s="41" t="s">
        <v>57</v>
      </c>
      <c r="B33" s="42"/>
      <c r="C33" s="55">
        <f>D33+PL!C26</f>
        <v>-4790719.4242275339</v>
      </c>
      <c r="D33" s="48">
        <v>-4088816</v>
      </c>
      <c r="E33" s="54"/>
      <c r="F33" s="56"/>
      <c r="G33" s="56"/>
    </row>
    <row r="34" spans="1:7" ht="30" x14ac:dyDescent="0.3">
      <c r="A34" s="39" t="s">
        <v>58</v>
      </c>
      <c r="B34" s="42"/>
      <c r="C34" s="57">
        <f>SUM(C31:C33)</f>
        <v>-4742159.4242275339</v>
      </c>
      <c r="D34" s="57">
        <f>SUM(D31:D33)</f>
        <v>-4040256</v>
      </c>
      <c r="E34" s="54"/>
    </row>
    <row r="35" spans="1:7" x14ac:dyDescent="0.3">
      <c r="A35" s="41" t="s">
        <v>25</v>
      </c>
      <c r="B35" s="42"/>
      <c r="C35" s="55">
        <v>7314.1719999999996</v>
      </c>
      <c r="D35" s="55">
        <v>7536</v>
      </c>
      <c r="E35" s="54"/>
      <c r="F35" s="49"/>
    </row>
    <row r="36" spans="1:7" x14ac:dyDescent="0.3">
      <c r="A36" s="39" t="s">
        <v>59</v>
      </c>
      <c r="B36" s="42"/>
      <c r="C36" s="58">
        <f>SUM(C34:C35)</f>
        <v>-4734845.2522275336</v>
      </c>
      <c r="D36" s="58">
        <f>SUM(D34:D35)</f>
        <v>-4032720</v>
      </c>
    </row>
    <row r="37" spans="1:7" x14ac:dyDescent="0.3">
      <c r="A37" s="39" t="s">
        <v>60</v>
      </c>
      <c r="B37" s="42"/>
      <c r="C37" s="48"/>
      <c r="D37" s="48"/>
    </row>
    <row r="38" spans="1:7" x14ac:dyDescent="0.3">
      <c r="A38" s="41" t="s">
        <v>61</v>
      </c>
      <c r="B38" s="42"/>
      <c r="C38" s="43"/>
      <c r="D38" s="43"/>
      <c r="E38" s="31"/>
    </row>
    <row r="39" spans="1:7" x14ac:dyDescent="0.3">
      <c r="A39" s="59" t="s">
        <v>62</v>
      </c>
      <c r="B39" s="42"/>
      <c r="C39" s="43"/>
      <c r="D39" s="46"/>
      <c r="E39" s="31"/>
    </row>
    <row r="40" spans="1:7" x14ac:dyDescent="0.3">
      <c r="A40" s="41" t="s">
        <v>63</v>
      </c>
      <c r="B40" s="42"/>
      <c r="C40" s="46">
        <v>0</v>
      </c>
      <c r="D40" s="43"/>
    </row>
    <row r="41" spans="1:7" ht="15.75" thickBot="1" x14ac:dyDescent="0.35">
      <c r="A41" s="39" t="s">
        <v>64</v>
      </c>
      <c r="B41" s="42"/>
      <c r="C41" s="60">
        <f>SUM(C38:C40)</f>
        <v>0</v>
      </c>
      <c r="D41" s="60">
        <f>SUM(D38:D40)</f>
        <v>0</v>
      </c>
    </row>
    <row r="42" spans="1:7" ht="15.75" thickTop="1" x14ac:dyDescent="0.3">
      <c r="A42" s="39" t="s">
        <v>65</v>
      </c>
      <c r="B42" s="42"/>
      <c r="C42" s="61"/>
      <c r="D42" s="48"/>
    </row>
    <row r="43" spans="1:7" x14ac:dyDescent="0.3">
      <c r="A43" s="41" t="s">
        <v>66</v>
      </c>
      <c r="B43" s="42"/>
      <c r="C43" s="43">
        <v>428891.05962000001</v>
      </c>
      <c r="D43" s="44">
        <v>385919</v>
      </c>
    </row>
    <row r="44" spans="1:7" x14ac:dyDescent="0.3">
      <c r="A44" s="41" t="s">
        <v>67</v>
      </c>
      <c r="B44" s="42"/>
      <c r="C44" s="46">
        <v>1.056</v>
      </c>
      <c r="D44" s="44"/>
    </row>
    <row r="45" spans="1:7" x14ac:dyDescent="0.3">
      <c r="A45" s="41" t="s">
        <v>61</v>
      </c>
      <c r="B45" s="42">
        <v>18</v>
      </c>
      <c r="C45" s="43">
        <v>5602899.9728899989</v>
      </c>
      <c r="D45" s="44">
        <v>4405732</v>
      </c>
    </row>
    <row r="46" spans="1:7" x14ac:dyDescent="0.3">
      <c r="A46" s="41" t="s">
        <v>68</v>
      </c>
      <c r="B46" s="42"/>
      <c r="C46" s="43">
        <v>4088.8817275342208</v>
      </c>
      <c r="D46" s="44">
        <v>1347254</v>
      </c>
    </row>
    <row r="47" spans="1:7" x14ac:dyDescent="0.3">
      <c r="A47" s="41" t="s">
        <v>62</v>
      </c>
      <c r="B47" s="42"/>
      <c r="C47" s="43">
        <v>1358704.446</v>
      </c>
      <c r="D47" s="44">
        <v>64165</v>
      </c>
    </row>
    <row r="48" spans="1:7" ht="15.75" thickBot="1" x14ac:dyDescent="0.35">
      <c r="A48" s="39" t="s">
        <v>69</v>
      </c>
      <c r="B48" s="42"/>
      <c r="C48" s="51">
        <f>SUM(C43:C47)</f>
        <v>7394585.4162375331</v>
      </c>
      <c r="D48" s="51">
        <f>SUM(D43:D47)</f>
        <v>6203070</v>
      </c>
    </row>
    <row r="49" spans="1:4" ht="16.5" thickTop="1" thickBot="1" x14ac:dyDescent="0.35">
      <c r="A49" s="39" t="s">
        <v>70</v>
      </c>
      <c r="B49" s="42"/>
      <c r="C49" s="52">
        <f>C41+C48</f>
        <v>7394585.4162375331</v>
      </c>
      <c r="D49" s="52">
        <f>D41+D48</f>
        <v>6203070</v>
      </c>
    </row>
    <row r="50" spans="1:4" ht="16.5" thickTop="1" thickBot="1" x14ac:dyDescent="0.35">
      <c r="A50" s="39" t="s">
        <v>71</v>
      </c>
      <c r="B50" s="42"/>
      <c r="C50" s="52">
        <f>C49+C36</f>
        <v>2659740.1640099995</v>
      </c>
      <c r="D50" s="52">
        <f>D49+D36</f>
        <v>2170350</v>
      </c>
    </row>
    <row r="51" spans="1:4" ht="15.75" thickTop="1" x14ac:dyDescent="0.3">
      <c r="B51" s="111"/>
      <c r="C51" s="62">
        <f>C26-C50</f>
        <v>-1.4999927952885628E-4</v>
      </c>
      <c r="D51" s="63">
        <f>D26-D50</f>
        <v>0</v>
      </c>
    </row>
    <row r="52" spans="1:4" x14ac:dyDescent="0.3">
      <c r="A52" s="4" t="s">
        <v>72</v>
      </c>
      <c r="B52" s="112">
        <v>17</v>
      </c>
      <c r="C52" s="64">
        <f>(C36-C8)/32000</f>
        <v>-147.96839426398543</v>
      </c>
      <c r="D52" s="64">
        <f>(D36-D8)/32000+0.01</f>
        <v>-126.01721875</v>
      </c>
    </row>
    <row r="53" spans="1:4" x14ac:dyDescent="0.3">
      <c r="C53" s="65"/>
      <c r="D53" s="65"/>
    </row>
    <row r="54" spans="1:4" x14ac:dyDescent="0.3">
      <c r="C54" s="66"/>
      <c r="D54" s="66"/>
    </row>
    <row r="55" spans="1:4" x14ac:dyDescent="0.3">
      <c r="A55" s="115" t="s">
        <v>131</v>
      </c>
      <c r="C55" s="30"/>
    </row>
    <row r="56" spans="1:4" x14ac:dyDescent="0.3">
      <c r="A56" s="116"/>
      <c r="D56" s="31"/>
    </row>
    <row r="57" spans="1:4" x14ac:dyDescent="0.3">
      <c r="A57" s="116" t="s">
        <v>132</v>
      </c>
      <c r="D57" s="31"/>
    </row>
    <row r="58" spans="1:4" x14ac:dyDescent="0.3">
      <c r="A58" s="116"/>
      <c r="D58" s="31"/>
    </row>
    <row r="59" spans="1:4" x14ac:dyDescent="0.3">
      <c r="A59" s="116" t="s">
        <v>133</v>
      </c>
    </row>
  </sheetData>
  <pageMargins left="0.70866141732283472" right="0.70866141732283472" top="0.74803149606299213" bottom="0.74803149606299213" header="0.31496062992125984" footer="0.31496062992125984"/>
  <pageSetup paperSize="9" scale="82" fitToHeight="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7"/>
  <sheetViews>
    <sheetView topLeftCell="A31" workbookViewId="0">
      <selection activeCell="A43" sqref="A43:A47"/>
    </sheetView>
  </sheetViews>
  <sheetFormatPr defaultColWidth="9.140625" defaultRowHeight="15" x14ac:dyDescent="0.3"/>
  <cols>
    <col min="1" max="1" width="56.5703125" style="4" customWidth="1"/>
    <col min="2" max="2" width="12.42578125" style="4" customWidth="1"/>
    <col min="3" max="3" width="17.85546875" style="31" bestFit="1" customWidth="1"/>
    <col min="4" max="4" width="16.5703125" style="31" customWidth="1"/>
    <col min="5" max="16384" width="9.140625" style="4"/>
  </cols>
  <sheetData>
    <row r="1" spans="1:7" x14ac:dyDescent="0.3">
      <c r="A1" s="33" t="s">
        <v>110</v>
      </c>
    </row>
    <row r="2" spans="1:7" ht="30" x14ac:dyDescent="0.3">
      <c r="A2" s="1" t="s">
        <v>0</v>
      </c>
      <c r="B2" s="68" t="s">
        <v>75</v>
      </c>
      <c r="C2" s="3" t="str">
        <f>[2]PL!C1</f>
        <v>9 месяцев 2022</v>
      </c>
      <c r="D2" s="3" t="str">
        <f>[2]PL!D1</f>
        <v xml:space="preserve"> 9 месяцев 2021</v>
      </c>
    </row>
    <row r="3" spans="1:7" x14ac:dyDescent="0.3">
      <c r="A3" s="1"/>
      <c r="B3" s="68"/>
      <c r="C3" s="69"/>
      <c r="D3" s="69"/>
    </row>
    <row r="4" spans="1:7" x14ac:dyDescent="0.3">
      <c r="A4" s="1" t="s">
        <v>76</v>
      </c>
      <c r="B4" s="25"/>
      <c r="C4" s="70"/>
      <c r="D4" s="70"/>
    </row>
    <row r="5" spans="1:7" x14ac:dyDescent="0.3">
      <c r="A5" s="27" t="s">
        <v>77</v>
      </c>
      <c r="B5" s="25"/>
      <c r="C5" s="71"/>
      <c r="D5" s="72">
        <v>1249133.3909400001</v>
      </c>
      <c r="E5" s="73"/>
    </row>
    <row r="6" spans="1:7" x14ac:dyDescent="0.3">
      <c r="A6" s="27" t="s">
        <v>78</v>
      </c>
      <c r="B6" s="25"/>
      <c r="C6" s="74">
        <v>870.81650000000002</v>
      </c>
      <c r="D6" s="72">
        <v>4444.7977499999997</v>
      </c>
    </row>
    <row r="7" spans="1:7" x14ac:dyDescent="0.3">
      <c r="A7" s="27" t="s">
        <v>79</v>
      </c>
      <c r="B7" s="25"/>
      <c r="C7" s="71"/>
      <c r="D7" s="72"/>
    </row>
    <row r="8" spans="1:7" x14ac:dyDescent="0.3">
      <c r="A8" s="27" t="s">
        <v>80</v>
      </c>
      <c r="B8" s="25"/>
      <c r="C8" s="31">
        <v>22538.694669999997</v>
      </c>
      <c r="D8" s="72">
        <v>35219.051150000007</v>
      </c>
    </row>
    <row r="9" spans="1:7" x14ac:dyDescent="0.3">
      <c r="A9" s="27" t="s">
        <v>81</v>
      </c>
      <c r="B9" s="25"/>
      <c r="C9" s="75">
        <v>-74619.15453</v>
      </c>
      <c r="D9" s="76">
        <v>-494641.77665000001</v>
      </c>
    </row>
    <row r="10" spans="1:7" x14ac:dyDescent="0.3">
      <c r="A10" s="27" t="s">
        <v>82</v>
      </c>
      <c r="B10" s="25"/>
      <c r="C10" s="75">
        <v>-110234.46593000001</v>
      </c>
      <c r="D10" s="76">
        <v>-395201.44024000003</v>
      </c>
    </row>
    <row r="11" spans="1:7" x14ac:dyDescent="0.3">
      <c r="A11" s="27" t="s">
        <v>83</v>
      </c>
      <c r="B11" s="25"/>
      <c r="C11" s="77">
        <v>-365664.16910999996</v>
      </c>
      <c r="D11" s="76">
        <v>-213538.10931999999</v>
      </c>
    </row>
    <row r="12" spans="1:7" x14ac:dyDescent="0.3">
      <c r="A12" s="27" t="s">
        <v>84</v>
      </c>
      <c r="B12" s="25"/>
      <c r="C12" s="77">
        <v>-177898.18896999999</v>
      </c>
      <c r="D12" s="76">
        <v>-150594.00545</v>
      </c>
    </row>
    <row r="13" spans="1:7" x14ac:dyDescent="0.3">
      <c r="A13" s="27" t="s">
        <v>85</v>
      </c>
      <c r="B13" s="25"/>
      <c r="C13" s="75"/>
      <c r="D13" s="76"/>
      <c r="G13" s="78"/>
    </row>
    <row r="14" spans="1:7" x14ac:dyDescent="0.3">
      <c r="A14" s="27" t="s">
        <v>86</v>
      </c>
      <c r="B14" s="25"/>
      <c r="C14" s="75">
        <v>-29302.404710000003</v>
      </c>
      <c r="D14" s="76">
        <v>-15835.35411</v>
      </c>
    </row>
    <row r="15" spans="1:7" ht="15.75" thickBot="1" x14ac:dyDescent="0.35">
      <c r="A15" s="27"/>
      <c r="B15" s="25"/>
      <c r="C15" s="79"/>
      <c r="D15" s="80"/>
    </row>
    <row r="16" spans="1:7" ht="30.75" thickBot="1" x14ac:dyDescent="0.35">
      <c r="A16" s="1" t="s">
        <v>87</v>
      </c>
      <c r="B16" s="25"/>
      <c r="C16" s="81">
        <f>SUM(C5:C15)</f>
        <v>-734308.87208</v>
      </c>
      <c r="D16" s="81">
        <v>18986.554069999911</v>
      </c>
    </row>
    <row r="17" spans="1:4" x14ac:dyDescent="0.3">
      <c r="A17" s="27"/>
      <c r="B17" s="25"/>
      <c r="C17" s="82"/>
      <c r="D17" s="72"/>
    </row>
    <row r="18" spans="1:4" x14ac:dyDescent="0.3">
      <c r="A18" s="1" t="s">
        <v>88</v>
      </c>
      <c r="B18" s="25"/>
      <c r="C18" s="83"/>
      <c r="D18" s="84"/>
    </row>
    <row r="19" spans="1:4" x14ac:dyDescent="0.3">
      <c r="A19" s="27" t="s">
        <v>89</v>
      </c>
      <c r="B19" s="25"/>
      <c r="C19" s="82">
        <v>48000</v>
      </c>
      <c r="D19" s="72"/>
    </row>
    <row r="20" spans="1:4" x14ac:dyDescent="0.3">
      <c r="A20" s="27" t="s">
        <v>90</v>
      </c>
      <c r="B20" s="25"/>
      <c r="C20" s="82"/>
      <c r="D20" s="72"/>
    </row>
    <row r="21" spans="1:4" x14ac:dyDescent="0.3">
      <c r="A21" s="27" t="s">
        <v>91</v>
      </c>
      <c r="B21" s="25"/>
      <c r="C21" s="82"/>
      <c r="D21" s="72"/>
    </row>
    <row r="22" spans="1:4" x14ac:dyDescent="0.3">
      <c r="A22" s="27" t="s">
        <v>92</v>
      </c>
      <c r="B22" s="25"/>
      <c r="C22" s="82"/>
      <c r="D22" s="72"/>
    </row>
    <row r="23" spans="1:4" x14ac:dyDescent="0.3">
      <c r="A23" s="27" t="s">
        <v>93</v>
      </c>
      <c r="B23" s="25"/>
      <c r="C23" s="82"/>
      <c r="D23" s="72"/>
    </row>
    <row r="24" spans="1:4" x14ac:dyDescent="0.3">
      <c r="A24" s="27" t="s">
        <v>94</v>
      </c>
      <c r="B24" s="25"/>
      <c r="C24" s="82"/>
      <c r="D24" s="26"/>
    </row>
    <row r="25" spans="1:4" x14ac:dyDescent="0.3">
      <c r="A25" s="27" t="s">
        <v>95</v>
      </c>
      <c r="B25" s="25"/>
      <c r="C25" s="82"/>
      <c r="D25" s="26"/>
    </row>
    <row r="26" spans="1:4" x14ac:dyDescent="0.3">
      <c r="A26" s="27" t="s">
        <v>96</v>
      </c>
      <c r="B26" s="25"/>
      <c r="C26" s="82"/>
      <c r="D26" s="72"/>
    </row>
    <row r="27" spans="1:4" ht="15.75" thickBot="1" x14ac:dyDescent="0.35">
      <c r="A27" s="27" t="s">
        <v>97</v>
      </c>
      <c r="B27" s="25"/>
      <c r="C27" s="82"/>
      <c r="D27" s="72"/>
    </row>
    <row r="28" spans="1:4" ht="30.75" thickBot="1" x14ac:dyDescent="0.35">
      <c r="A28" s="1" t="s">
        <v>98</v>
      </c>
      <c r="B28" s="25"/>
      <c r="C28" s="85">
        <f>SUM(C19:C27)</f>
        <v>48000</v>
      </c>
      <c r="D28" s="86">
        <v>0</v>
      </c>
    </row>
    <row r="29" spans="1:4" x14ac:dyDescent="0.3">
      <c r="A29" s="1"/>
      <c r="B29" s="25"/>
      <c r="C29" s="82"/>
      <c r="D29" s="72"/>
    </row>
    <row r="30" spans="1:4" x14ac:dyDescent="0.3">
      <c r="A30" s="1" t="s">
        <v>99</v>
      </c>
      <c r="B30" s="25"/>
      <c r="C30" s="82"/>
      <c r="D30" s="72"/>
    </row>
    <row r="31" spans="1:4" x14ac:dyDescent="0.3">
      <c r="A31" s="27" t="s">
        <v>100</v>
      </c>
      <c r="B31" s="25"/>
      <c r="C31" s="87"/>
      <c r="D31" s="88"/>
    </row>
    <row r="32" spans="1:4" x14ac:dyDescent="0.3">
      <c r="A32" s="27" t="s">
        <v>101</v>
      </c>
      <c r="B32" s="25"/>
      <c r="C32" s="76">
        <v>898846.40627000004</v>
      </c>
      <c r="D32" s="89">
        <v>67235.573999999993</v>
      </c>
    </row>
    <row r="33" spans="1:8" x14ac:dyDescent="0.3">
      <c r="A33" s="27" t="s">
        <v>102</v>
      </c>
      <c r="B33" s="25"/>
      <c r="C33" s="76">
        <v>-128255.39271</v>
      </c>
      <c r="D33" s="89">
        <v>-134167.05563000002</v>
      </c>
      <c r="H33" s="45"/>
    </row>
    <row r="34" spans="1:8" ht="15.75" thickBot="1" x14ac:dyDescent="0.35">
      <c r="A34" s="27" t="s">
        <v>103</v>
      </c>
      <c r="B34" s="25"/>
      <c r="C34" s="76">
        <v>-80244.393590000007</v>
      </c>
      <c r="D34" s="89">
        <v>-113029.98471999999</v>
      </c>
    </row>
    <row r="35" spans="1:8" ht="15.75" hidden="1" thickBot="1" x14ac:dyDescent="0.35">
      <c r="A35" s="27" t="s">
        <v>104</v>
      </c>
      <c r="B35" s="25"/>
      <c r="C35" s="76">
        <v>0</v>
      </c>
      <c r="D35" s="72">
        <v>0</v>
      </c>
    </row>
    <row r="36" spans="1:8" ht="30.75" thickBot="1" x14ac:dyDescent="0.35">
      <c r="A36" s="1" t="s">
        <v>105</v>
      </c>
      <c r="B36" s="25"/>
      <c r="C36" s="90">
        <f>SUM(C32:C35)</f>
        <v>690346.61997</v>
      </c>
      <c r="D36" s="90">
        <v>-179961.46635</v>
      </c>
    </row>
    <row r="37" spans="1:8" x14ac:dyDescent="0.3">
      <c r="A37" s="1"/>
      <c r="B37" s="25"/>
      <c r="C37" s="76"/>
      <c r="D37" s="72"/>
    </row>
    <row r="38" spans="1:8" ht="30" x14ac:dyDescent="0.3">
      <c r="A38" s="1" t="s">
        <v>106</v>
      </c>
      <c r="B38" s="25"/>
      <c r="C38" s="91">
        <f>C16+C28+C36</f>
        <v>4037.7478899999987</v>
      </c>
      <c r="D38" s="91">
        <v>-160974.91228000011</v>
      </c>
      <c r="E38" s="54"/>
      <c r="F38" s="54"/>
    </row>
    <row r="39" spans="1:8" x14ac:dyDescent="0.3">
      <c r="A39" s="27" t="s">
        <v>107</v>
      </c>
      <c r="B39" s="25"/>
      <c r="C39" s="76">
        <v>18252</v>
      </c>
      <c r="D39" s="89">
        <v>172628</v>
      </c>
    </row>
    <row r="40" spans="1:8" ht="30.75" thickBot="1" x14ac:dyDescent="0.35">
      <c r="A40" s="27" t="s">
        <v>108</v>
      </c>
      <c r="B40" s="25"/>
      <c r="C40" s="92">
        <v>59</v>
      </c>
      <c r="D40" s="93">
        <v>1064.9570299999416</v>
      </c>
    </row>
    <row r="41" spans="1:8" ht="15.75" thickBot="1" x14ac:dyDescent="0.35">
      <c r="A41" s="1" t="s">
        <v>109</v>
      </c>
      <c r="B41" s="25"/>
      <c r="C41" s="94">
        <f>SUM(C38:C40)</f>
        <v>22348.747889999999</v>
      </c>
      <c r="D41" s="94">
        <v>12718.044749999835</v>
      </c>
    </row>
    <row r="42" spans="1:8" ht="15.75" thickTop="1" x14ac:dyDescent="0.3">
      <c r="C42" s="95">
        <f>[2]BS!C22</f>
        <v>22348.747890000141</v>
      </c>
    </row>
    <row r="43" spans="1:8" ht="16.5" x14ac:dyDescent="0.3">
      <c r="A43" s="115" t="s">
        <v>131</v>
      </c>
      <c r="C43" s="96"/>
    </row>
    <row r="44" spans="1:8" x14ac:dyDescent="0.3">
      <c r="A44" s="116"/>
      <c r="C44" s="30"/>
    </row>
    <row r="45" spans="1:8" x14ac:dyDescent="0.3">
      <c r="A45" s="116" t="s">
        <v>132</v>
      </c>
    </row>
    <row r="46" spans="1:8" x14ac:dyDescent="0.3">
      <c r="A46" s="116"/>
      <c r="C46" s="30"/>
    </row>
    <row r="47" spans="1:8" x14ac:dyDescent="0.3">
      <c r="A47" s="116" t="s">
        <v>133</v>
      </c>
    </row>
  </sheetData>
  <pageMargins left="0.70866141732283472" right="0.70866141732283472" top="0.74803149606299213" bottom="0.74803149606299213" header="0.31496062992125984" footer="0.31496062992125984"/>
  <pageSetup paperSize="9" scale="7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7"/>
  <sheetViews>
    <sheetView workbookViewId="0">
      <selection activeCell="F22" sqref="F22"/>
    </sheetView>
  </sheetViews>
  <sheetFormatPr defaultColWidth="9.140625" defaultRowHeight="15" x14ac:dyDescent="0.3"/>
  <cols>
    <col min="1" max="1" width="40.85546875" style="4" bestFit="1" customWidth="1"/>
    <col min="2" max="2" width="12.42578125" style="4" customWidth="1"/>
    <col min="3" max="6" width="16.5703125" style="31" customWidth="1"/>
    <col min="7" max="7" width="17.28515625" style="31" customWidth="1"/>
    <col min="8" max="8" width="16.5703125" style="31" customWidth="1"/>
    <col min="9" max="9" width="9.85546875" style="4" bestFit="1" customWidth="1"/>
    <col min="10" max="16384" width="9.140625" style="4"/>
  </cols>
  <sheetData>
    <row r="1" spans="1:10" x14ac:dyDescent="0.3">
      <c r="A1" s="33" t="s">
        <v>130</v>
      </c>
    </row>
    <row r="2" spans="1:10" ht="15.75" thickBot="1" x14ac:dyDescent="0.35">
      <c r="A2" s="1" t="s">
        <v>0</v>
      </c>
      <c r="B2" s="68"/>
      <c r="C2" s="114" t="s">
        <v>111</v>
      </c>
      <c r="D2" s="114"/>
      <c r="E2" s="114"/>
      <c r="F2" s="114"/>
      <c r="G2" s="97"/>
      <c r="H2" s="97"/>
    </row>
    <row r="3" spans="1:10" ht="45.75" thickBot="1" x14ac:dyDescent="0.35">
      <c r="A3" s="1"/>
      <c r="B3" s="68" t="s">
        <v>75</v>
      </c>
      <c r="C3" s="98" t="s">
        <v>112</v>
      </c>
      <c r="D3" s="98" t="s">
        <v>56</v>
      </c>
      <c r="E3" s="98" t="s">
        <v>113</v>
      </c>
      <c r="F3" s="98" t="s">
        <v>114</v>
      </c>
      <c r="G3" s="98" t="s">
        <v>115</v>
      </c>
      <c r="H3" s="98" t="s">
        <v>116</v>
      </c>
    </row>
    <row r="4" spans="1:10" x14ac:dyDescent="0.3">
      <c r="A4" s="27"/>
      <c r="B4" s="25"/>
      <c r="C4" s="29"/>
      <c r="D4" s="29"/>
      <c r="E4" s="29"/>
      <c r="F4" s="29"/>
      <c r="G4" s="29"/>
      <c r="H4" s="29"/>
    </row>
    <row r="5" spans="1:10" x14ac:dyDescent="0.3">
      <c r="A5" s="27" t="s">
        <v>117</v>
      </c>
      <c r="B5" s="25"/>
      <c r="C5" s="99">
        <v>48560</v>
      </c>
      <c r="D5" s="99">
        <v>0</v>
      </c>
      <c r="E5" s="99">
        <v>-3460032</v>
      </c>
      <c r="F5" s="99">
        <v>-3411472</v>
      </c>
      <c r="G5" s="99">
        <v>7493</v>
      </c>
      <c r="H5" s="99">
        <v>-3403979</v>
      </c>
    </row>
    <row r="6" spans="1:10" x14ac:dyDescent="0.3">
      <c r="A6" s="27" t="s">
        <v>118</v>
      </c>
      <c r="B6" s="25"/>
      <c r="C6" s="100">
        <v>0</v>
      </c>
      <c r="D6" s="100">
        <v>0</v>
      </c>
      <c r="E6" s="100">
        <v>0</v>
      </c>
      <c r="F6" s="100">
        <v>0</v>
      </c>
      <c r="G6" s="100">
        <v>0</v>
      </c>
      <c r="H6" s="100">
        <v>0</v>
      </c>
      <c r="I6" s="73"/>
    </row>
    <row r="7" spans="1:10" ht="30" x14ac:dyDescent="0.3">
      <c r="A7" s="27" t="s">
        <v>119</v>
      </c>
      <c r="B7" s="25"/>
      <c r="C7" s="101">
        <f>SUM(C5:C6)</f>
        <v>48560</v>
      </c>
      <c r="D7" s="101">
        <f>SUM(D5:D6)</f>
        <v>0</v>
      </c>
      <c r="E7" s="101">
        <f t="shared" ref="E7:H7" si="0">SUM(E5:E6)</f>
        <v>-3460032</v>
      </c>
      <c r="F7" s="101">
        <f t="shared" si="0"/>
        <v>-3411472</v>
      </c>
      <c r="G7" s="101">
        <f t="shared" si="0"/>
        <v>7493</v>
      </c>
      <c r="H7" s="101">
        <f t="shared" si="0"/>
        <v>-3403979</v>
      </c>
      <c r="I7" s="73"/>
    </row>
    <row r="8" spans="1:10" x14ac:dyDescent="0.3">
      <c r="A8" s="1" t="s">
        <v>120</v>
      </c>
      <c r="B8" s="25"/>
      <c r="C8" s="100"/>
      <c r="D8" s="100"/>
      <c r="E8" s="100"/>
      <c r="F8" s="100"/>
      <c r="G8" s="100"/>
      <c r="H8" s="100"/>
      <c r="I8" s="73"/>
    </row>
    <row r="9" spans="1:10" x14ac:dyDescent="0.3">
      <c r="A9" s="27" t="s">
        <v>121</v>
      </c>
      <c r="B9" s="25"/>
      <c r="C9" s="100">
        <v>0</v>
      </c>
      <c r="D9" s="100">
        <f>-D7</f>
        <v>0</v>
      </c>
      <c r="E9" s="100">
        <v>0</v>
      </c>
      <c r="F9" s="100">
        <f>SUM(C9:E9)</f>
        <v>0</v>
      </c>
      <c r="G9" s="100">
        <v>0</v>
      </c>
      <c r="H9" s="100">
        <f>SUM(F9:G9)</f>
        <v>0</v>
      </c>
      <c r="I9" s="73"/>
    </row>
    <row r="10" spans="1:10" x14ac:dyDescent="0.3">
      <c r="A10" s="27"/>
      <c r="B10" s="25"/>
      <c r="C10" s="100"/>
      <c r="D10" s="100"/>
      <c r="E10" s="100"/>
      <c r="F10" s="100"/>
      <c r="G10" s="100"/>
      <c r="H10" s="100">
        <f>SUM(F10:G10)</f>
        <v>0</v>
      </c>
      <c r="I10" s="73"/>
    </row>
    <row r="11" spans="1:10" x14ac:dyDescent="0.3">
      <c r="A11" s="27" t="s">
        <v>122</v>
      </c>
      <c r="B11" s="25"/>
      <c r="C11" s="100">
        <v>0</v>
      </c>
      <c r="D11" s="100">
        <v>0</v>
      </c>
      <c r="E11" s="77">
        <f>-628784</f>
        <v>-628784</v>
      </c>
      <c r="F11" s="77">
        <f>SUM(C11:E11)</f>
        <v>-628784</v>
      </c>
      <c r="G11" s="100">
        <f>-65</f>
        <v>-65</v>
      </c>
      <c r="H11" s="100">
        <f>SUM(F11:G11)</f>
        <v>-628849</v>
      </c>
      <c r="I11" s="73"/>
    </row>
    <row r="12" spans="1:10" ht="30" x14ac:dyDescent="0.3">
      <c r="A12" s="27" t="s">
        <v>123</v>
      </c>
      <c r="B12" s="25"/>
      <c r="C12" s="100"/>
      <c r="D12" s="100"/>
      <c r="G12" s="77">
        <v>108</v>
      </c>
      <c r="H12" s="102">
        <f>SUM(F12:G12)</f>
        <v>108</v>
      </c>
      <c r="I12" s="73"/>
    </row>
    <row r="13" spans="1:10" x14ac:dyDescent="0.3">
      <c r="A13" s="1" t="s">
        <v>124</v>
      </c>
      <c r="B13" s="25"/>
      <c r="C13" s="103">
        <f t="shared" ref="C13:D13" si="1">SUM(C9:C11)</f>
        <v>0</v>
      </c>
      <c r="D13" s="103">
        <f t="shared" si="1"/>
        <v>0</v>
      </c>
      <c r="E13" s="103">
        <f>SUM(E9:E12)</f>
        <v>-628784</v>
      </c>
      <c r="F13" s="103">
        <f t="shared" ref="F13:G13" si="2">SUM(F9:F12)</f>
        <v>-628784</v>
      </c>
      <c r="G13" s="103">
        <f t="shared" si="2"/>
        <v>43</v>
      </c>
      <c r="H13" s="104">
        <f>SUM(F13:G13)</f>
        <v>-628741</v>
      </c>
      <c r="I13" s="73"/>
    </row>
    <row r="14" spans="1:10" x14ac:dyDescent="0.3">
      <c r="A14" s="1" t="s">
        <v>125</v>
      </c>
      <c r="B14" s="25"/>
      <c r="C14" s="105">
        <f t="shared" ref="C14:H14" si="3">C7+C13</f>
        <v>48560</v>
      </c>
      <c r="D14" s="105">
        <f t="shared" si="3"/>
        <v>0</v>
      </c>
      <c r="E14" s="105">
        <f t="shared" si="3"/>
        <v>-4088816</v>
      </c>
      <c r="F14" s="105">
        <f t="shared" si="3"/>
        <v>-4040256</v>
      </c>
      <c r="G14" s="105">
        <f t="shared" si="3"/>
        <v>7536</v>
      </c>
      <c r="H14" s="105">
        <f t="shared" si="3"/>
        <v>-4032720</v>
      </c>
      <c r="I14" s="106"/>
      <c r="J14" s="32"/>
    </row>
    <row r="15" spans="1:10" x14ac:dyDescent="0.3">
      <c r="C15" s="107"/>
      <c r="D15" s="107"/>
      <c r="E15" s="107"/>
      <c r="F15" s="107"/>
      <c r="G15" s="107"/>
      <c r="H15" s="107"/>
      <c r="I15" s="73"/>
    </row>
    <row r="16" spans="1:10" ht="30" x14ac:dyDescent="0.3">
      <c r="A16" s="1" t="s">
        <v>126</v>
      </c>
      <c r="B16" s="27"/>
      <c r="C16" s="100"/>
      <c r="D16" s="100"/>
      <c r="E16" s="100"/>
      <c r="F16" s="100"/>
      <c r="G16" s="100"/>
      <c r="H16" s="100"/>
      <c r="I16" s="73"/>
    </row>
    <row r="17" spans="1:10" x14ac:dyDescent="0.3">
      <c r="A17" s="27" t="s">
        <v>127</v>
      </c>
      <c r="B17" s="27"/>
      <c r="C17" s="100">
        <v>0</v>
      </c>
      <c r="D17" s="100">
        <v>0</v>
      </c>
      <c r="E17" s="100">
        <f>PL!C26</f>
        <v>-701903.42422753409</v>
      </c>
      <c r="F17" s="100">
        <f>SUM(C17:E17)</f>
        <v>-701903.42422753409</v>
      </c>
      <c r="G17" s="100">
        <f>PL!C27</f>
        <v>-221.828</v>
      </c>
      <c r="H17" s="100">
        <f>SUM(F17:G17)</f>
        <v>-702125.25222753407</v>
      </c>
      <c r="I17" s="73"/>
    </row>
    <row r="18" spans="1:10" ht="30" x14ac:dyDescent="0.3">
      <c r="A18" s="1" t="s">
        <v>128</v>
      </c>
      <c r="B18" s="27"/>
      <c r="C18" s="103">
        <f>SUM(C17:C17)</f>
        <v>0</v>
      </c>
      <c r="D18" s="103">
        <f t="shared" ref="D18:H18" si="4">SUM(D17:D17)</f>
        <v>0</v>
      </c>
      <c r="E18" s="103">
        <f t="shared" si="4"/>
        <v>-701903.42422753409</v>
      </c>
      <c r="F18" s="103">
        <f t="shared" si="4"/>
        <v>-701903.42422753409</v>
      </c>
      <c r="G18" s="103">
        <f t="shared" si="4"/>
        <v>-221.828</v>
      </c>
      <c r="H18" s="103">
        <f t="shared" si="4"/>
        <v>-702125.25222753407</v>
      </c>
      <c r="I18" s="73"/>
    </row>
    <row r="19" spans="1:10" x14ac:dyDescent="0.3">
      <c r="A19" s="1" t="s">
        <v>129</v>
      </c>
      <c r="B19" s="27"/>
      <c r="C19" s="105">
        <f t="shared" ref="C19:G19" si="5">C14+C18</f>
        <v>48560</v>
      </c>
      <c r="D19" s="105">
        <f t="shared" si="5"/>
        <v>0</v>
      </c>
      <c r="E19" s="105">
        <f t="shared" si="5"/>
        <v>-4790719.4242275339</v>
      </c>
      <c r="F19" s="105">
        <f t="shared" si="5"/>
        <v>-4742159.4242275339</v>
      </c>
      <c r="G19" s="105">
        <f t="shared" si="5"/>
        <v>7314.1719999999996</v>
      </c>
      <c r="H19" s="105">
        <f>H14+H18</f>
        <v>-4734845.2522275336</v>
      </c>
      <c r="I19" s="108"/>
      <c r="J19" s="109"/>
    </row>
    <row r="20" spans="1:10" x14ac:dyDescent="0.3">
      <c r="C20" s="108"/>
      <c r="D20" s="108"/>
      <c r="E20" s="108"/>
      <c r="F20" s="108"/>
      <c r="G20" s="108"/>
      <c r="H20" s="108"/>
    </row>
    <row r="21" spans="1:10" x14ac:dyDescent="0.3">
      <c r="A21" s="115" t="s">
        <v>131</v>
      </c>
      <c r="C21" s="108"/>
      <c r="D21" s="108"/>
      <c r="E21" s="67"/>
      <c r="F21" s="108"/>
      <c r="G21" s="108"/>
      <c r="I21" s="73"/>
    </row>
    <row r="22" spans="1:10" x14ac:dyDescent="0.3">
      <c r="A22" s="116"/>
      <c r="C22" s="108"/>
      <c r="D22" s="108"/>
      <c r="E22" s="67"/>
      <c r="F22" s="67"/>
      <c r="G22" s="67"/>
      <c r="H22" s="67"/>
      <c r="I22" s="73"/>
    </row>
    <row r="23" spans="1:10" x14ac:dyDescent="0.3">
      <c r="A23" s="116" t="s">
        <v>132</v>
      </c>
      <c r="C23" s="108"/>
      <c r="D23" s="108"/>
      <c r="E23" s="108"/>
      <c r="F23" s="108"/>
      <c r="G23" s="108"/>
      <c r="H23" s="108"/>
      <c r="I23" s="73"/>
    </row>
    <row r="24" spans="1:10" x14ac:dyDescent="0.3">
      <c r="A24" s="116"/>
      <c r="C24" s="108"/>
      <c r="D24" s="108"/>
      <c r="E24" s="108"/>
      <c r="F24" s="108"/>
      <c r="G24" s="108"/>
      <c r="H24" s="108"/>
      <c r="I24" s="73"/>
    </row>
    <row r="25" spans="1:10" x14ac:dyDescent="0.3">
      <c r="A25" s="116" t="s">
        <v>133</v>
      </c>
      <c r="C25" s="108"/>
      <c r="D25" s="108"/>
      <c r="E25" s="108"/>
      <c r="F25" s="108"/>
      <c r="G25" s="108"/>
      <c r="H25" s="108"/>
      <c r="I25" s="73"/>
    </row>
    <row r="26" spans="1:10" x14ac:dyDescent="0.3">
      <c r="C26" s="108"/>
      <c r="D26" s="108"/>
      <c r="E26" s="108"/>
      <c r="F26" s="108"/>
      <c r="G26" s="108"/>
      <c r="H26" s="108"/>
      <c r="I26" s="73"/>
    </row>
    <row r="27" spans="1:10" x14ac:dyDescent="0.3">
      <c r="C27" s="110"/>
      <c r="D27" s="110"/>
      <c r="E27" s="110"/>
      <c r="F27" s="110"/>
      <c r="G27" s="110"/>
      <c r="H27" s="110"/>
    </row>
  </sheetData>
  <mergeCells count="1">
    <mergeCell ref="C2:F2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PL</vt:lpstr>
      <vt:lpstr>BS</vt:lpstr>
      <vt:lpstr>CF</vt:lpstr>
      <vt:lpstr>SE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I.Kozhemyakin</dc:creator>
  <cp:lastModifiedBy>I.Kozhemyakin</cp:lastModifiedBy>
  <cp:lastPrinted>2022-11-14T06:02:16Z</cp:lastPrinted>
  <dcterms:created xsi:type="dcterms:W3CDTF">2022-11-11T10:31:32Z</dcterms:created>
  <dcterms:modified xsi:type="dcterms:W3CDTF">2022-11-17T10:33:00Z</dcterms:modified>
</cp:coreProperties>
</file>