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Работа\ЗОЛОТО\КАСЕ 2квартал 2023\отчёты к публикации\"/>
    </mc:Choice>
  </mc:AlternateContent>
  <bookViews>
    <workbookView xWindow="0" yWindow="0" windowWidth="24000" windowHeight="8730" activeTab="3"/>
  </bookViews>
  <sheets>
    <sheet name="PL" sheetId="2" r:id="rId1"/>
    <sheet name="BS" sheetId="1" r:id="rId2"/>
    <sheet name="СF" sheetId="3" r:id="rId3"/>
    <sheet name="SE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C41" i="3"/>
  <c r="D38" i="3"/>
  <c r="D41" i="3" s="1"/>
  <c r="C38" i="3"/>
  <c r="D36" i="3"/>
  <c r="C36" i="3"/>
  <c r="D28" i="3"/>
  <c r="C28" i="3"/>
  <c r="D16" i="3"/>
  <c r="C16" i="3"/>
  <c r="C27" i="2"/>
  <c r="D31" i="2"/>
  <c r="D30" i="2"/>
  <c r="C30" i="2"/>
  <c r="C31" i="2" s="1"/>
  <c r="D11" i="2"/>
  <c r="D14" i="2" s="1"/>
  <c r="D16" i="2" s="1"/>
  <c r="D23" i="2" s="1"/>
  <c r="C11" i="2"/>
  <c r="C14" i="2" s="1"/>
  <c r="C16" i="2" s="1"/>
  <c r="C23" i="2" s="1"/>
  <c r="E13" i="4" l="1"/>
  <c r="H12" i="4"/>
  <c r="G11" i="4"/>
  <c r="G13" i="4" s="1"/>
  <c r="F11" i="4"/>
  <c r="H10" i="4"/>
  <c r="D14" i="4"/>
  <c r="D19" i="4" s="1"/>
  <c r="H7" i="4"/>
  <c r="F7" i="4"/>
  <c r="E7" i="4"/>
  <c r="C7" i="4"/>
  <c r="C14" i="4" s="1"/>
  <c r="C19" i="4" s="1"/>
  <c r="E14" i="4" l="1"/>
  <c r="G14" i="4"/>
  <c r="G19" i="4" s="1"/>
  <c r="H11" i="4"/>
  <c r="F9" i="4"/>
  <c r="F13" i="4" l="1"/>
  <c r="H9" i="4"/>
  <c r="H13" i="4" l="1"/>
  <c r="H14" i="4" s="1"/>
  <c r="F14" i="4"/>
  <c r="C42" i="3" l="1"/>
  <c r="D52" i="1"/>
  <c r="D51" i="1"/>
  <c r="C48" i="1"/>
  <c r="C41" i="1"/>
  <c r="C24" i="1"/>
  <c r="A14" i="1"/>
  <c r="A13" i="1"/>
  <c r="A10" i="1"/>
  <c r="C49" i="1" l="1"/>
  <c r="C15" i="1"/>
  <c r="C26" i="1" s="1"/>
  <c r="E17" i="4" l="1"/>
  <c r="C33" i="1"/>
  <c r="C34" i="1" s="1"/>
  <c r="C36" i="1" s="1"/>
  <c r="C52" i="1" s="1"/>
  <c r="C50" i="1" l="1"/>
  <c r="C51" i="1" s="1"/>
  <c r="F17" i="4"/>
  <c r="E18" i="4"/>
  <c r="E19" i="4" s="1"/>
  <c r="F18" i="4" l="1"/>
  <c r="F19" i="4" s="1"/>
  <c r="H17" i="4"/>
  <c r="H18" i="4" s="1"/>
  <c r="H19" i="4" s="1"/>
</calcChain>
</file>

<file path=xl/sharedStrings.xml><?xml version="1.0" encoding="utf-8"?>
<sst xmlns="http://schemas.openxmlformats.org/spreadsheetml/2006/main" count="153" uniqueCount="134">
  <si>
    <t>тыс. тенге</t>
  </si>
  <si>
    <t xml:space="preserve">Прим. </t>
  </si>
  <si>
    <t>31 декабря 2022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</si>
  <si>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</si>
  <si>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</si>
  <si>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</si>
  <si>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</si>
  <si>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</si>
  <si>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</si>
  <si>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</si>
  <si>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</si>
  <si>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</si>
  <si>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</si>
  <si>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</si>
  <si>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</si>
  <si>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</si>
  <si>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</si>
  <si>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</si>
  <si>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</si>
  <si>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</si>
  <si>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</si>
  <si>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</si>
  <si>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</si>
  <si>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</si>
  <si>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</si>
  <si>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</si>
  <si>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</si>
  <si>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</si>
  <si>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Неконтрольные доли участия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</si>
  <si>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</si>
  <si>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</si>
  <si>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</si>
  <si>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</si>
  <si>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</si>
  <si>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</si>
  <si>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</si>
  <si>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</si>
  <si>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</si>
  <si>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</si>
  <si>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</si>
  <si>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</si>
  <si>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</si>
  <si>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</si>
  <si>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Прим.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</si>
  <si>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</si>
  <si>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</si>
  <si>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</si>
  <si>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</si>
  <si>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</si>
  <si>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</si>
  <si>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</si>
  <si>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</si>
  <si>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</si>
  <si>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</si>
  <si>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</si>
  <si>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</si>
  <si>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</si>
  <si>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</si>
  <si>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</si>
  <si>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</si>
  <si>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</si>
  <si>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</si>
  <si>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</si>
  <si>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</si>
  <si>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</si>
  <si>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</si>
  <si>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</si>
  <si>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</si>
  <si>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</si>
  <si>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Председатель Правления АО « КМ GOLD»                                         Рахимов А.В.</t>
  </si>
  <si>
    <t>Главный бухгалтер                                                                            Испаева  А.Т.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</si>
  <si>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</si>
  <si>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</si>
  <si>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</si>
  <si>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</si>
  <si>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</si>
  <si>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</si>
  <si>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</si>
  <si>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</si>
  <si>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</si>
  <si>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</si>
  <si>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</si>
  <si>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</si>
  <si>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</si>
  <si>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</si>
  <si>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</si>
  <si>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</si>
  <si>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</si>
  <si>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</si>
  <si>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</si>
  <si>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</si>
  <si>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Размещение денежных вкладов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</si>
  <si>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</si>
  <si>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</si>
  <si>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</si>
  <si>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</si>
  <si>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</si>
  <si>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</si>
  <si>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</si>
  <si>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</si>
  <si>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</si>
  <si>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</si>
  <si>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</si>
  <si>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</si>
  <si>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</si>
  <si>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</si>
  <si>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Консолидированная  отчетность АО "KM Gold": Отчет о движении денежных средств  по состоянию на 01  апреля 2023г.</t>
  </si>
  <si>
    <t>тыс. тенге (неаудированная)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</si>
  <si>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</si>
  <si>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</si>
  <si>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</si>
  <si>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</si>
  <si>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</si>
  <si>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</si>
  <si>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2021 года</t>
  </si>
  <si>
    <t>Влияние изменений учетной политики</t>
  </si>
  <si>
    <t>Остаток на 1 января 2021года (пересчитанный)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</si>
  <si>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</si>
  <si>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</si>
  <si>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Прибыль/(убыток) за 2022 год</t>
  </si>
  <si>
    <t>Операции с собственниками всего (суммма строк с 710 по 718)</t>
  </si>
  <si>
    <t>Общий совокупный доход за 2022 год</t>
  </si>
  <si>
    <t>Остаток на 31 декабря 2022 года</t>
  </si>
  <si>
    <t>Общий совокупный доход за отчетный период</t>
  </si>
  <si>
    <t>Общий совокупный доход / (убыток) за 2023 года</t>
  </si>
  <si>
    <t>Консолидированная финансовая отчетность АО "KM GOLD": Отчет о финансовых результатах по состояию на 01 июля 2023г.</t>
  </si>
  <si>
    <t>Консолидированная  отчетность АО "KM Gold": Отчет о финансовом положении  по состоянию на 01 июля 2023г.</t>
  </si>
  <si>
    <t>30 июня  2023</t>
  </si>
  <si>
    <t>Подписано и разрешено к выпуску от имени руководства Группы 11 августа 2023года.</t>
  </si>
  <si>
    <t>Консолидированная финансовая отчётность АО "КМ GOLD": Отчет  об изменениях в капитале . По состоянию на 01  июля 2023г.</t>
  </si>
  <si>
    <t>6 месяцев 2023</t>
  </si>
  <si>
    <t xml:space="preserve"> 6 месяцев 2022</t>
  </si>
  <si>
    <t>Прибыль/(убыток) за 6 месяца 2023 года</t>
  </si>
  <si>
    <t>Остаток на 01 июля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</si>
</sst>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_);_(* \(#,##0\);_(* &quot;-&quot;??_);_(@_)"/>
    <numFmt numFmtId="166" formatCode="_-* #,##0.000000000\ _₽_-;\-* #,##0.000000000\ _₽_-;_-* &quot;-&quot;??\ _₽_-;_-@_-"/>
    <numFmt numFmtId="167" formatCode="_-* #,##0.000000\ _₽_-;\-* #,##0.000000\ _₽_-;_-* &quot;-&quot;??\ _₽_-;_-@_-"/>
    <numFmt numFmtId="168" formatCode="_(* #,##0.00_);_(* \(#,##0.00\);_(* &quot;-&quot;??_);_(@_)"/>
    <numFmt numFmtId="173" formatCode="_(* #,##0.000000_);_(* \(#,##0.000000\);_(* &quot;-&quot;??_);_(@_)"/>
    <numFmt numFmtId="175" formatCode="_-* #,##0.000\ _₽_-;\-* #,##0.000\ _₽_-;_-* &quot;-&quot;??\ _₽_-;_-@_-"/>
    <numFmt numFmtId="176" formatCode="_-* #,##0.000000\ _₽_-;\-* #,##0.000000\ _₽_-;_-* &quot;-&quot;????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Arial Cyr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sz val="8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/>
      <name val="Trebuchet MS"/>
      <family val="2"/>
      <charset val="204"/>
    </font>
    <font>
      <sz val="11"/>
      <color theme="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30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Alignment="1">
      <alignment horizontal="right" vertical="center"/>
    </xf>
    <xf numFmtId="37" fontId="4" fillId="0" borderId="0" xfId="0" applyNumberFormat="1" applyFont="1"/>
    <xf numFmtId="164" fontId="2" fillId="2" borderId="2" xfId="1" applyNumberFormat="1" applyFont="1" applyFill="1" applyBorder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4" fillId="0" borderId="0" xfId="0" applyNumberFormat="1" applyFont="1"/>
    <xf numFmtId="164" fontId="3" fillId="2" borderId="2" xfId="1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5" fontId="5" fillId="2" borderId="0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5" fontId="7" fillId="2" borderId="1" xfId="2" applyNumberFormat="1" applyFont="1" applyFill="1" applyBorder="1" applyAlignment="1">
      <alignment horizontal="right"/>
    </xf>
    <xf numFmtId="38" fontId="4" fillId="0" borderId="0" xfId="0" applyNumberFormat="1" applyFont="1"/>
    <xf numFmtId="165" fontId="8" fillId="2" borderId="4" xfId="2" applyNumberFormat="1" applyFont="1" applyFill="1" applyBorder="1" applyAlignment="1">
      <alignment horizontal="right"/>
    </xf>
    <xf numFmtId="165" fontId="8" fillId="2" borderId="1" xfId="2" applyNumberFormat="1" applyFont="1" applyFill="1" applyBorder="1" applyAlignment="1">
      <alignment horizontal="right"/>
    </xf>
    <xf numFmtId="164" fontId="4" fillId="0" borderId="0" xfId="1" applyNumberFormat="1" applyFont="1"/>
    <xf numFmtId="165" fontId="3" fillId="2" borderId="2" xfId="1" applyNumberFormat="1" applyFont="1" applyFill="1" applyBorder="1" applyAlignment="1">
      <alignment horizontal="right" vertical="center"/>
    </xf>
    <xf numFmtId="166" fontId="9" fillId="2" borderId="0" xfId="1" applyNumberFormat="1" applyFont="1" applyFill="1" applyAlignment="1">
      <alignment horizontal="right" vertical="center"/>
    </xf>
    <xf numFmtId="167" fontId="7" fillId="2" borderId="0" xfId="1" applyNumberFormat="1" applyFont="1" applyFill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37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168" fontId="4" fillId="0" borderId="0" xfId="1" applyNumberFormat="1" applyFont="1"/>
    <xf numFmtId="164" fontId="4" fillId="0" borderId="0" xfId="1" applyNumberFormat="1" applyFont="1" applyFill="1"/>
    <xf numFmtId="165" fontId="7" fillId="2" borderId="1" xfId="1" applyNumberFormat="1" applyFont="1" applyFill="1" applyBorder="1" applyAlignment="1">
      <alignment horizontal="right"/>
    </xf>
    <xf numFmtId="165" fontId="8" fillId="2" borderId="0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10" fillId="2" borderId="2" xfId="1" applyNumberFormat="1" applyFont="1" applyFill="1" applyBorder="1" applyAlignment="1">
      <alignment horizontal="right" vertical="center" wrapText="1"/>
    </xf>
    <xf numFmtId="165" fontId="10" fillId="2" borderId="0" xfId="1" applyNumberFormat="1" applyFont="1" applyFill="1" applyBorder="1" applyAlignment="1">
      <alignment horizontal="right" vertical="center" wrapText="1"/>
    </xf>
    <xf numFmtId="165" fontId="10" fillId="2" borderId="3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165" fontId="8" fillId="2" borderId="2" xfId="1" applyNumberFormat="1" applyFont="1" applyFill="1" applyBorder="1" applyAlignment="1"/>
    <xf numFmtId="165" fontId="8" fillId="2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168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4" fillId="0" borderId="0" xfId="0" applyFont="1" applyFill="1"/>
    <xf numFmtId="2" fontId="4" fillId="0" borderId="0" xfId="0" applyNumberFormat="1" applyFont="1"/>
    <xf numFmtId="37" fontId="4" fillId="2" borderId="0" xfId="1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horizontal="right" vertical="center" wrapText="1"/>
    </xf>
    <xf numFmtId="166" fontId="12" fillId="0" borderId="0" xfId="1" applyNumberFormat="1" applyFont="1" applyAlignment="1">
      <alignment horizontal="right"/>
    </xf>
    <xf numFmtId="0" fontId="4" fillId="2" borderId="0" xfId="0" applyFont="1" applyFill="1"/>
    <xf numFmtId="164" fontId="4" fillId="2" borderId="0" xfId="1" applyNumberFormat="1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5" fontId="4" fillId="2" borderId="0" xfId="1" applyNumberFormat="1" applyFont="1" applyFill="1" applyBorder="1" applyAlignment="1">
      <alignment horizontal="right" wrapText="1"/>
    </xf>
    <xf numFmtId="164" fontId="11" fillId="2" borderId="0" xfId="1" applyNumberFormat="1" applyFont="1" applyFill="1"/>
    <xf numFmtId="165" fontId="4" fillId="2" borderId="0" xfId="1" applyNumberFormat="1" applyFont="1" applyFill="1" applyAlignment="1">
      <alignment horizontal="right" vertical="center"/>
    </xf>
    <xf numFmtId="164" fontId="4" fillId="0" borderId="0" xfId="0" applyNumberFormat="1" applyFont="1" applyFill="1"/>
    <xf numFmtId="164" fontId="4" fillId="0" borderId="0" xfId="1" applyNumberFormat="1" applyFont="1" applyFill="1" applyBorder="1"/>
    <xf numFmtId="168" fontId="4" fillId="0" borderId="0" xfId="1" applyNumberFormat="1" applyFont="1" applyFill="1" applyBorder="1"/>
    <xf numFmtId="164" fontId="4" fillId="0" borderId="0" xfId="1" applyNumberFormat="1" applyFont="1" applyBorder="1"/>
    <xf numFmtId="43" fontId="4" fillId="0" borderId="0" xfId="0" applyNumberFormat="1" applyFont="1"/>
    <xf numFmtId="164" fontId="2" fillId="2" borderId="0" xfId="1" applyNumberFormat="1" applyFont="1" applyFill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wrapText="1"/>
    </xf>
    <xf numFmtId="165" fontId="2" fillId="2" borderId="0" xfId="1" applyNumberFormat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wrapText="1"/>
    </xf>
    <xf numFmtId="165" fontId="2" fillId="2" borderId="4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/>
    <xf numFmtId="164" fontId="4" fillId="2" borderId="0" xfId="1" applyNumberFormat="1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165" fontId="3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65" fontId="4" fillId="3" borderId="0" xfId="1" applyNumberFormat="1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4" fillId="3" borderId="0" xfId="0" applyFont="1" applyFill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165" fontId="3" fillId="3" borderId="5" xfId="1" applyNumberFormat="1" applyFont="1" applyFill="1" applyBorder="1" applyAlignment="1">
      <alignment horizontal="right" vertical="center"/>
    </xf>
    <xf numFmtId="165" fontId="4" fillId="3" borderId="5" xfId="1" applyNumberFormat="1" applyFont="1" applyFill="1" applyBorder="1" applyAlignment="1">
      <alignment horizontal="right" vertical="center"/>
    </xf>
    <xf numFmtId="165" fontId="4" fillId="3" borderId="0" xfId="1" applyNumberFormat="1" applyFont="1" applyFill="1" applyAlignment="1">
      <alignment vertical="center"/>
    </xf>
    <xf numFmtId="165" fontId="4" fillId="0" borderId="0" xfId="1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8" fontId="4" fillId="0" borderId="0" xfId="1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4" fillId="0" borderId="0" xfId="1" applyNumberFormat="1" applyFont="1" applyFill="1" applyAlignment="1">
      <alignment vertical="center" wrapText="1"/>
    </xf>
    <xf numFmtId="164" fontId="4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Fill="1" applyAlignment="1">
      <alignment horizontal="right" wrapText="1"/>
    </xf>
    <xf numFmtId="165" fontId="4" fillId="0" borderId="0" xfId="1" applyNumberFormat="1" applyFont="1" applyFill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wrapText="1"/>
    </xf>
    <xf numFmtId="37" fontId="4" fillId="0" borderId="6" xfId="1" applyNumberFormat="1" applyFont="1" applyFill="1" applyBorder="1" applyAlignment="1">
      <alignment horizontal="right" vertical="center" wrapText="1"/>
    </xf>
    <xf numFmtId="37" fontId="4" fillId="0" borderId="6" xfId="1" applyNumberFormat="1" applyFont="1" applyBorder="1" applyAlignment="1">
      <alignment vertical="center" wrapText="1"/>
    </xf>
    <xf numFmtId="165" fontId="2" fillId="0" borderId="6" xfId="1" applyNumberFormat="1" applyFont="1" applyFill="1" applyBorder="1" applyAlignment="1">
      <alignment horizontal="right" vertical="center" wrapText="1"/>
    </xf>
    <xf numFmtId="37" fontId="4" fillId="0" borderId="0" xfId="1" applyNumberFormat="1" applyFont="1" applyFill="1" applyAlignment="1">
      <alignment vertical="center" wrapText="1"/>
    </xf>
    <xf numFmtId="37" fontId="4" fillId="0" borderId="0" xfId="1" applyNumberFormat="1" applyFont="1" applyAlignment="1">
      <alignment vertical="center" wrapText="1"/>
    </xf>
    <xf numFmtId="37" fontId="4" fillId="0" borderId="0" xfId="1" applyNumberFormat="1" applyFont="1" applyFill="1" applyBorder="1" applyAlignment="1">
      <alignment vertical="center" wrapText="1"/>
    </xf>
    <xf numFmtId="37" fontId="4" fillId="0" borderId="0" xfId="1" applyNumberFormat="1" applyFont="1" applyBorder="1" applyAlignment="1">
      <alignment vertical="center" wrapText="1"/>
    </xf>
    <xf numFmtId="37" fontId="4" fillId="0" borderId="0" xfId="1" applyNumberFormat="1" applyFont="1" applyFill="1" applyAlignment="1">
      <alignment horizontal="right" vertical="center" wrapText="1"/>
    </xf>
    <xf numFmtId="165" fontId="2" fillId="0" borderId="7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 wrapText="1"/>
    </xf>
    <xf numFmtId="165" fontId="4" fillId="0" borderId="6" xfId="1" applyNumberFormat="1" applyFont="1" applyFill="1" applyBorder="1" applyAlignment="1">
      <alignment horizontal="right" vertical="center" wrapText="1"/>
    </xf>
    <xf numFmtId="165" fontId="2" fillId="0" borderId="3" xfId="1" applyNumberFormat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73" fontId="4" fillId="0" borderId="0" xfId="0" applyNumberFormat="1" applyFont="1"/>
    <xf numFmtId="175" fontId="4" fillId="0" borderId="0" xfId="0" applyNumberFormat="1" applyFont="1"/>
    <xf numFmtId="176" fontId="4" fillId="0" borderId="0" xfId="0" applyNumberFormat="1" applyFont="1"/>
  </cellXfs>
  <cellStyles count="3">
    <cellStyle name="Обычный" xfId="0" builtinId="0"/>
    <cellStyle name="Обычный 2 1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5;&#1077;&#1090;&#1088;&#1086;&#1074;&#1080;&#1095;/&#1047;&#1054;&#1051;&#1054;&#1058;&#1054;/&#1054;&#1090;&#1095;&#1077;&#1090;&#1099;%20&#1050;&#1040;&#1057;&#1045;%20&#1075;&#1086;&#1076;&#1086;&#1074;&#1086;&#1081;%202020&#1075;&#1086;&#1076;/FY2020%20KMGold.c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6;&#1072;&#1073;&#1086;&#1090;&#1072;/&#1047;&#1054;&#1051;&#1054;&#1058;&#1054;/&#1050;&#1040;&#1057;&#1045;%201%20&#1082;&#1074;&#1072;&#1088;&#1090;&#1072;&#1083;%202023/1Q2023%20KMGold.cons%20(%20non%20audi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BS"/>
      <sheetName val="СF"/>
      <sheetName val="CFWork1"/>
      <sheetName val="Disclosure"/>
      <sheetName val="FA"/>
      <sheetName val="2"/>
      <sheetName val="(cf)"/>
      <sheetName val="SE"/>
      <sheetName val="(se)"/>
      <sheetName val="SEaudit"/>
      <sheetName val="FYBS2019"/>
      <sheetName val="TB for FS"/>
      <sheetName val="BSfromAuditors"/>
      <sheetName val="8AJE"/>
      <sheetName val="Лист2"/>
      <sheetName val="CFWork"/>
      <sheetName val="ALT"/>
      <sheetName val="BUM"/>
      <sheetName val="MYR"/>
      <sheetName val="MG"/>
      <sheetName val="Лист1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(pl)"/>
      <sheetName val="BS"/>
      <sheetName val="СF"/>
      <sheetName val="SE"/>
      <sheetName val="Disclosure"/>
      <sheetName val="CFWork1"/>
      <sheetName val="FA"/>
      <sheetName val="2"/>
      <sheetName val="(cf)"/>
      <sheetName val="pl1Q21"/>
      <sheetName val="cf 1 Q21"/>
      <sheetName val="(se)"/>
      <sheetName val="SEaudit"/>
      <sheetName val="TB for FS"/>
      <sheetName val="FYBS2019"/>
      <sheetName val="BSfromAuditors"/>
      <sheetName val="Лист2"/>
      <sheetName val="CFWork"/>
      <sheetName val="BUM"/>
      <sheetName val="MYR"/>
      <sheetName val="MG"/>
      <sheetName val="cffy"/>
      <sheetName val="KTM"/>
      <sheetName val="KMG"/>
      <sheetName val="ADY"/>
      <sheetName val="1 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/>
      <sheetData sheetId="3"/>
      <sheetData sheetId="4">
        <row r="22">
          <cell r="C22">
            <v>12282.640399999709</v>
          </cell>
        </row>
        <row r="34">
          <cell r="D34">
            <v>7394.3081400000001</v>
          </cell>
        </row>
      </sheetData>
      <sheetData sheetId="5"/>
      <sheetData sheetId="6">
        <row r="6">
          <cell r="G6">
            <v>7536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D37"/>
  <sheetViews>
    <sheetView workbookViewId="0">
      <selection activeCell="D37" sqref="A1:D37"/>
    </sheetView>
  </sheetViews>
  <sheetFormatPr defaultColWidth="9.140625" defaultRowHeight="15" x14ac:dyDescent="0.3"/>
  <cols>
    <col min="1" max="1" width="56.5703125" style="5" customWidth="1"/>
    <col min="2" max="2" width="9.7109375" style="5" customWidth="1"/>
    <col min="3" max="4" width="18.5703125" style="32" customWidth="1"/>
    <col min="5" max="5" width="12.42578125" style="5" bestFit="1" customWidth="1"/>
    <col min="6" max="6" width="9.140625" style="5" customWidth="1"/>
    <col min="7" max="16384" width="9.140625" style="5"/>
  </cols>
  <sheetData>
    <row r="1" spans="1:16384" x14ac:dyDescent="0.3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3">
      <c r="A2" s="2" t="s">
        <v>0</v>
      </c>
      <c r="B2" s="86" t="s">
        <v>43</v>
      </c>
      <c r="C2" s="87" t="s">
        <v>130</v>
      </c>
      <c r="D2" s="87" t="s">
        <v>131</v>
      </c>
      <c r="E2" s="60"/>
    </row>
    <row r="3" spans="1:16384" x14ac:dyDescent="0.3">
      <c r="A3" s="2"/>
      <c r="B3" s="86"/>
      <c r="C3" s="88"/>
      <c r="D3" s="88"/>
      <c r="E3" s="60"/>
    </row>
    <row r="4" spans="1:16384" x14ac:dyDescent="0.3">
      <c r="A4" s="2" t="s">
        <v>44</v>
      </c>
      <c r="B4" s="86"/>
      <c r="C4" s="89"/>
      <c r="D4" s="24"/>
      <c r="E4" s="60"/>
    </row>
    <row r="5" spans="1:16384" x14ac:dyDescent="0.3">
      <c r="A5" s="90" t="s">
        <v>45</v>
      </c>
      <c r="B5" s="91">
        <v>5</v>
      </c>
      <c r="C5" s="92">
        <v>0</v>
      </c>
      <c r="D5" s="69">
        <v>0</v>
      </c>
      <c r="E5" s="60"/>
    </row>
    <row r="6" spans="1:16384" x14ac:dyDescent="0.3">
      <c r="A6" s="90" t="s">
        <v>46</v>
      </c>
      <c r="B6" s="91">
        <v>6</v>
      </c>
      <c r="C6" s="41"/>
      <c r="D6" s="41">
        <v>0</v>
      </c>
      <c r="E6" s="60"/>
    </row>
    <row r="7" spans="1:16384" x14ac:dyDescent="0.3">
      <c r="A7" s="93" t="s">
        <v>47</v>
      </c>
      <c r="B7" s="91"/>
      <c r="C7" s="42">
        <v>0</v>
      </c>
      <c r="D7" s="42">
        <v>0</v>
      </c>
      <c r="E7" s="60"/>
    </row>
    <row r="8" spans="1:16384" x14ac:dyDescent="0.3">
      <c r="A8" s="90" t="s">
        <v>48</v>
      </c>
      <c r="B8" s="91">
        <v>7</v>
      </c>
      <c r="C8" s="43">
        <v>40477.852879999999</v>
      </c>
      <c r="D8" s="43">
        <v>-287168.43665999966</v>
      </c>
      <c r="E8" s="60"/>
    </row>
    <row r="9" spans="1:16384" x14ac:dyDescent="0.3">
      <c r="A9" s="90" t="s">
        <v>49</v>
      </c>
      <c r="B9" s="91"/>
      <c r="C9" s="43">
        <v>-82540.743279999995</v>
      </c>
      <c r="D9" s="43">
        <v>-105334.54460999998</v>
      </c>
      <c r="E9" s="60"/>
    </row>
    <row r="10" spans="1:16384" x14ac:dyDescent="0.3">
      <c r="A10" s="90" t="s">
        <v>50</v>
      </c>
      <c r="B10" s="91"/>
      <c r="C10" s="41"/>
      <c r="D10" s="41"/>
      <c r="E10" s="60"/>
    </row>
    <row r="11" spans="1:16384" x14ac:dyDescent="0.3">
      <c r="A11" s="93" t="s">
        <v>51</v>
      </c>
      <c r="B11" s="91"/>
      <c r="C11" s="42">
        <f>SUM(C7:C10)</f>
        <v>-42062.890399999997</v>
      </c>
      <c r="D11" s="42">
        <f>SUM(D7:D10)</f>
        <v>-392502.98126999964</v>
      </c>
      <c r="E11" s="60"/>
    </row>
    <row r="12" spans="1:16384" x14ac:dyDescent="0.3">
      <c r="A12" s="90" t="s">
        <v>52</v>
      </c>
      <c r="B12" s="91"/>
      <c r="C12" s="43">
        <v>0</v>
      </c>
      <c r="D12" s="43">
        <v>0</v>
      </c>
      <c r="E12" s="60"/>
    </row>
    <row r="13" spans="1:16384" x14ac:dyDescent="0.3">
      <c r="A13" s="90" t="s">
        <v>53</v>
      </c>
      <c r="B13" s="91"/>
      <c r="C13" s="41">
        <v>-77558.24540219178</v>
      </c>
      <c r="D13" s="41">
        <v>-46263.203706164393</v>
      </c>
      <c r="E13" s="60"/>
    </row>
    <row r="14" spans="1:16384" ht="30" x14ac:dyDescent="0.3">
      <c r="A14" s="94" t="s">
        <v>54</v>
      </c>
      <c r="B14" s="91"/>
      <c r="C14" s="42">
        <f>SUM(C11:C13)</f>
        <v>-119621.13580219177</v>
      </c>
      <c r="D14" s="42">
        <f>SUM(D11:D13)</f>
        <v>-438766.18497616402</v>
      </c>
      <c r="E14" s="60"/>
    </row>
    <row r="15" spans="1:16384" x14ac:dyDescent="0.3">
      <c r="A15" s="90" t="s">
        <v>55</v>
      </c>
      <c r="B15" s="91"/>
      <c r="C15" s="41">
        <v>0</v>
      </c>
      <c r="D15" s="41">
        <v>0</v>
      </c>
      <c r="E15" s="60"/>
    </row>
    <row r="16" spans="1:16384" ht="30.75" thickBot="1" x14ac:dyDescent="0.35">
      <c r="A16" s="94" t="s">
        <v>56</v>
      </c>
      <c r="B16" s="95"/>
      <c r="C16" s="44">
        <f>C14+C15</f>
        <v>-119621.13580219177</v>
      </c>
      <c r="D16" s="44">
        <f>D14+D15</f>
        <v>-438766.18497616402</v>
      </c>
      <c r="E16" s="60"/>
    </row>
    <row r="17" spans="1:5" ht="15.75" thickTop="1" x14ac:dyDescent="0.3">
      <c r="A17" s="94"/>
      <c r="B17" s="95"/>
      <c r="C17" s="45"/>
      <c r="D17" s="92"/>
      <c r="E17" s="60"/>
    </row>
    <row r="18" spans="1:5" x14ac:dyDescent="0.3">
      <c r="A18" s="96" t="s">
        <v>57</v>
      </c>
      <c r="B18" s="95"/>
      <c r="C18" s="42"/>
      <c r="D18" s="92"/>
      <c r="E18" s="60"/>
    </row>
    <row r="19" spans="1:5" x14ac:dyDescent="0.3">
      <c r="A19" s="90" t="s">
        <v>58</v>
      </c>
      <c r="B19" s="95"/>
      <c r="C19" s="43">
        <v>0</v>
      </c>
      <c r="D19" s="92"/>
      <c r="E19" s="60"/>
    </row>
    <row r="20" spans="1:5" x14ac:dyDescent="0.3">
      <c r="A20" s="90" t="s">
        <v>59</v>
      </c>
      <c r="B20" s="95"/>
      <c r="C20" s="41">
        <v>0</v>
      </c>
      <c r="D20" s="92"/>
      <c r="E20" s="60"/>
    </row>
    <row r="21" spans="1:5" ht="15.75" thickBot="1" x14ac:dyDescent="0.35">
      <c r="A21" s="96" t="s">
        <v>60</v>
      </c>
      <c r="B21" s="95"/>
      <c r="C21" s="44">
        <v>0</v>
      </c>
      <c r="D21" s="44"/>
      <c r="E21" s="60"/>
    </row>
    <row r="22" spans="1:5" ht="30.75" thickTop="1" x14ac:dyDescent="0.3">
      <c r="A22" s="97" t="s">
        <v>61</v>
      </c>
      <c r="B22" s="91"/>
      <c r="C22" s="98">
        <v>0</v>
      </c>
      <c r="D22" s="99"/>
      <c r="E22" s="60"/>
    </row>
    <row r="23" spans="1:5" ht="15.75" thickBot="1" x14ac:dyDescent="0.35">
      <c r="A23" s="93" t="s">
        <v>62</v>
      </c>
      <c r="B23" s="91"/>
      <c r="C23" s="46">
        <f>C16+C21</f>
        <v>-119621.13580219177</v>
      </c>
      <c r="D23" s="46">
        <f>D16+D21</f>
        <v>-438766.18497616402</v>
      </c>
      <c r="E23" s="60"/>
    </row>
    <row r="24" spans="1:5" ht="15.75" thickTop="1" x14ac:dyDescent="0.3">
      <c r="A24" s="90" t="s">
        <v>63</v>
      </c>
      <c r="B24" s="91"/>
      <c r="C24" s="100"/>
      <c r="D24" s="92"/>
      <c r="E24" s="60"/>
    </row>
    <row r="25" spans="1:5" x14ac:dyDescent="0.3">
      <c r="A25" s="90" t="s">
        <v>64</v>
      </c>
      <c r="B25" s="91"/>
      <c r="C25" s="43">
        <v>-119621</v>
      </c>
      <c r="D25" s="43">
        <v>-438559.79697616404</v>
      </c>
      <c r="E25" s="60"/>
    </row>
    <row r="26" spans="1:5" x14ac:dyDescent="0.3">
      <c r="A26" s="90" t="s">
        <v>28</v>
      </c>
      <c r="B26" s="91"/>
      <c r="C26" s="41"/>
      <c r="D26" s="41">
        <v>-206.38800000000001</v>
      </c>
      <c r="E26" s="60"/>
    </row>
    <row r="27" spans="1:5" ht="15.75" thickBot="1" x14ac:dyDescent="0.35">
      <c r="A27" s="90"/>
      <c r="B27" s="47"/>
      <c r="C27" s="48">
        <f>SUM(C25:C26)</f>
        <v>-119621</v>
      </c>
      <c r="D27" s="48">
        <v>-438766.18497616402</v>
      </c>
      <c r="E27" s="60"/>
    </row>
    <row r="28" spans="1:5" ht="15.75" thickTop="1" x14ac:dyDescent="0.3">
      <c r="A28" s="90"/>
      <c r="B28" s="47"/>
      <c r="C28" s="49"/>
      <c r="D28" s="49"/>
      <c r="E28" s="60"/>
    </row>
    <row r="29" spans="1:5" x14ac:dyDescent="0.3">
      <c r="A29" s="2" t="s">
        <v>65</v>
      </c>
      <c r="B29" s="50"/>
      <c r="C29" s="101"/>
      <c r="D29" s="101"/>
      <c r="E29" s="60"/>
    </row>
    <row r="30" spans="1:5" x14ac:dyDescent="0.3">
      <c r="A30" s="102" t="s">
        <v>66</v>
      </c>
      <c r="B30" s="50"/>
      <c r="C30" s="103">
        <f>C25/32000</f>
        <v>-3.7381562499999998</v>
      </c>
      <c r="D30" s="103">
        <f>D25/32000</f>
        <v>-13.704993655505126</v>
      </c>
      <c r="E30" s="60" t="s">
        <v>67</v>
      </c>
    </row>
    <row r="31" spans="1:5" x14ac:dyDescent="0.3">
      <c r="A31" s="102" t="s">
        <v>68</v>
      </c>
      <c r="B31" s="50"/>
      <c r="C31" s="103">
        <f>C30</f>
        <v>-3.7381562499999998</v>
      </c>
      <c r="D31" s="103">
        <f>D30</f>
        <v>-13.704993655505126</v>
      </c>
      <c r="E31" s="60"/>
    </row>
    <row r="32" spans="1:5" x14ac:dyDescent="0.3">
      <c r="A32" s="2"/>
      <c r="B32" s="50"/>
      <c r="C32" s="51"/>
      <c r="D32" s="51"/>
      <c r="E32" s="60"/>
    </row>
    <row r="33" spans="1:5" x14ac:dyDescent="0.3">
      <c r="A33" s="53" t="s">
        <v>128</v>
      </c>
    </row>
    <row r="34" spans="1:5" x14ac:dyDescent="0.3">
      <c r="A34" s="54"/>
      <c r="C34" s="39"/>
      <c r="D34" s="39"/>
    </row>
    <row r="35" spans="1:5" x14ac:dyDescent="0.3">
      <c r="A35" s="54" t="s">
        <v>69</v>
      </c>
      <c r="E35" s="32"/>
    </row>
    <row r="36" spans="1:5" x14ac:dyDescent="0.3">
      <c r="A36" s="54"/>
      <c r="E36" s="52"/>
    </row>
    <row r="37" spans="1:5" x14ac:dyDescent="0.3">
      <c r="A37" s="54" t="s">
        <v>70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59"/>
  <sheetViews>
    <sheetView workbookViewId="0">
      <selection activeCell="D6" sqref="D6"/>
    </sheetView>
  </sheetViews>
  <sheetFormatPr defaultColWidth="24.42578125" defaultRowHeight="15" x14ac:dyDescent="0.3"/>
  <cols>
    <col min="1" max="1" width="60.28515625" style="5" bestFit="1" customWidth="1"/>
    <col min="2" max="2" width="11.42578125" style="5" customWidth="1"/>
    <col min="3" max="3" width="17.28515625" style="32" customWidth="1"/>
    <col min="4" max="4" width="17.28515625" style="40" customWidth="1"/>
    <col min="5" max="16384" width="24.42578125" style="5"/>
  </cols>
  <sheetData>
    <row r="1" spans="1:5" x14ac:dyDescent="0.3">
      <c r="A1" s="1" t="s">
        <v>126</v>
      </c>
      <c r="B1" s="60"/>
      <c r="C1" s="61"/>
      <c r="D1" s="61"/>
    </row>
    <row r="2" spans="1:5" x14ac:dyDescent="0.3">
      <c r="A2" s="62" t="s">
        <v>107</v>
      </c>
      <c r="B2" s="3" t="s">
        <v>1</v>
      </c>
      <c r="C2" s="4" t="s">
        <v>127</v>
      </c>
      <c r="D2" s="4" t="s">
        <v>2</v>
      </c>
    </row>
    <row r="3" spans="1:5" x14ac:dyDescent="0.3">
      <c r="A3" s="6"/>
      <c r="B3" s="7"/>
      <c r="C3" s="8"/>
      <c r="D3" s="8"/>
    </row>
    <row r="4" spans="1:5" x14ac:dyDescent="0.3">
      <c r="A4" s="9" t="s">
        <v>3</v>
      </c>
      <c r="B4" s="6"/>
      <c r="C4" s="6"/>
      <c r="D4" s="6"/>
    </row>
    <row r="5" spans="1:5" x14ac:dyDescent="0.3">
      <c r="A5" s="9" t="s">
        <v>4</v>
      </c>
      <c r="B5" s="6"/>
      <c r="C5" s="10"/>
      <c r="D5" s="10"/>
    </row>
    <row r="6" spans="1:5" x14ac:dyDescent="0.3">
      <c r="A6" s="11" t="s">
        <v>5</v>
      </c>
      <c r="B6" s="12">
        <v>9</v>
      </c>
      <c r="C6" s="13">
        <v>565391.74012999993</v>
      </c>
      <c r="D6" s="14">
        <v>575169.39595999988</v>
      </c>
    </row>
    <row r="7" spans="1:5" x14ac:dyDescent="0.3">
      <c r="A7" s="11" t="s">
        <v>6</v>
      </c>
      <c r="B7" s="12">
        <v>10</v>
      </c>
      <c r="C7" s="13">
        <v>1791772.7165700002</v>
      </c>
      <c r="D7" s="14">
        <v>1380024.6663600001</v>
      </c>
      <c r="E7" s="15"/>
    </row>
    <row r="8" spans="1:5" x14ac:dyDescent="0.3">
      <c r="A8" s="11" t="s">
        <v>7</v>
      </c>
      <c r="B8" s="12">
        <v>11</v>
      </c>
      <c r="C8" s="13">
        <v>286.15701000000001</v>
      </c>
      <c r="D8" s="14">
        <v>291.24753000000004</v>
      </c>
    </row>
    <row r="9" spans="1:5" x14ac:dyDescent="0.3">
      <c r="A9" s="11" t="s">
        <v>8</v>
      </c>
      <c r="B9" s="12"/>
      <c r="C9" s="13">
        <v>0</v>
      </c>
      <c r="D9" s="14">
        <v>0</v>
      </c>
    </row>
    <row r="10" spans="1:5" x14ac:dyDescent="0.3">
      <c r="A10" s="11" t="str">
        <f>'[1]BS from BDO'!B8</f>
        <v>Займы выданные</v>
      </c>
      <c r="B10" s="12"/>
      <c r="C10" s="13"/>
      <c r="D10" s="14"/>
    </row>
    <row r="11" spans="1:5" x14ac:dyDescent="0.3">
      <c r="A11" s="11" t="s">
        <v>9</v>
      </c>
      <c r="B11" s="12"/>
      <c r="C11" s="13">
        <v>0</v>
      </c>
      <c r="D11" s="14">
        <v>0</v>
      </c>
    </row>
    <row r="12" spans="1:5" x14ac:dyDescent="0.3">
      <c r="A12" s="11" t="s">
        <v>8</v>
      </c>
      <c r="B12" s="12"/>
      <c r="C12" s="13">
        <v>0</v>
      </c>
      <c r="D12" s="14">
        <v>0</v>
      </c>
    </row>
    <row r="13" spans="1:5" x14ac:dyDescent="0.3">
      <c r="A13" s="11" t="str">
        <f>'[1]BS from BDO'!B10</f>
        <v>Денежные средства ограниченные в использовании</v>
      </c>
      <c r="B13" s="12">
        <v>16</v>
      </c>
      <c r="C13" s="13">
        <v>27519.842820000267</v>
      </c>
      <c r="D13" s="14">
        <v>17251.140220000267</v>
      </c>
    </row>
    <row r="14" spans="1:5" x14ac:dyDescent="0.3">
      <c r="A14" s="11" t="str">
        <f>'[1]BS from BDO'!B11</f>
        <v>Авансы выданные и прочие долгосрочные активы</v>
      </c>
      <c r="B14" s="12">
        <v>15</v>
      </c>
      <c r="C14" s="13">
        <v>379906.99962000002</v>
      </c>
      <c r="D14" s="14">
        <v>379906.99962000002</v>
      </c>
    </row>
    <row r="15" spans="1:5" ht="15.75" thickBot="1" x14ac:dyDescent="0.35">
      <c r="A15" s="9" t="s">
        <v>10</v>
      </c>
      <c r="B15" s="12"/>
      <c r="C15" s="16">
        <f>SUM(C6:C14)</f>
        <v>2764877.4561500004</v>
      </c>
      <c r="D15" s="16">
        <v>2352643.4496900002</v>
      </c>
    </row>
    <row r="16" spans="1:5" ht="15.75" thickTop="1" x14ac:dyDescent="0.3">
      <c r="A16" s="9" t="s">
        <v>11</v>
      </c>
      <c r="B16" s="12"/>
      <c r="C16" s="17"/>
      <c r="D16" s="17"/>
    </row>
    <row r="17" spans="1:6" x14ac:dyDescent="0.3">
      <c r="A17" s="11" t="s">
        <v>12</v>
      </c>
      <c r="B17" s="12">
        <v>12</v>
      </c>
      <c r="C17" s="13">
        <v>501155.79689</v>
      </c>
      <c r="D17" s="18">
        <v>505369.24719000002</v>
      </c>
    </row>
    <row r="18" spans="1:6" x14ac:dyDescent="0.3">
      <c r="A18" s="11" t="s">
        <v>13</v>
      </c>
      <c r="B18" s="12">
        <v>13</v>
      </c>
      <c r="C18" s="13">
        <v>0</v>
      </c>
      <c r="D18" s="18">
        <v>0</v>
      </c>
    </row>
    <row r="19" spans="1:6" x14ac:dyDescent="0.3">
      <c r="A19" s="11" t="s">
        <v>14</v>
      </c>
      <c r="B19" s="12"/>
      <c r="C19" s="13">
        <v>0</v>
      </c>
      <c r="D19" s="18">
        <v>0</v>
      </c>
    </row>
    <row r="20" spans="1:6" x14ac:dyDescent="0.3">
      <c r="A20" s="11" t="s">
        <v>15</v>
      </c>
      <c r="B20" s="12">
        <v>14</v>
      </c>
      <c r="C20" s="13">
        <v>126355.11256000001</v>
      </c>
      <c r="D20" s="18">
        <v>155940.9</v>
      </c>
      <c r="F20" s="19"/>
    </row>
    <row r="21" spans="1:6" x14ac:dyDescent="0.3">
      <c r="A21" s="11" t="s">
        <v>16</v>
      </c>
      <c r="B21" s="12"/>
      <c r="C21" s="13">
        <v>0</v>
      </c>
      <c r="D21" s="18">
        <v>0</v>
      </c>
    </row>
    <row r="22" spans="1:6" x14ac:dyDescent="0.3">
      <c r="A22" s="11" t="s">
        <v>17</v>
      </c>
      <c r="B22" s="12">
        <v>15</v>
      </c>
      <c r="C22" s="13">
        <v>107390.81611000001</v>
      </c>
      <c r="D22" s="18">
        <v>51890.923539999996</v>
      </c>
    </row>
    <row r="23" spans="1:6" x14ac:dyDescent="0.3">
      <c r="A23" s="11" t="s">
        <v>18</v>
      </c>
      <c r="B23" s="12">
        <v>16</v>
      </c>
      <c r="C23" s="13">
        <v>2716.1478799999913</v>
      </c>
      <c r="D23" s="18">
        <v>12057.327860000003</v>
      </c>
    </row>
    <row r="24" spans="1:6" ht="15.75" thickBot="1" x14ac:dyDescent="0.35">
      <c r="A24" s="9" t="s">
        <v>19</v>
      </c>
      <c r="B24" s="12"/>
      <c r="C24" s="20">
        <f>SUM(C17:C23)</f>
        <v>737617.87344</v>
      </c>
      <c r="D24" s="21">
        <v>725258.39837999991</v>
      </c>
    </row>
    <row r="25" spans="1:6" ht="16.5" thickTop="1" thickBot="1" x14ac:dyDescent="0.35">
      <c r="A25" s="11" t="s">
        <v>20</v>
      </c>
      <c r="B25" s="12"/>
      <c r="C25" s="22"/>
      <c r="D25" s="23"/>
    </row>
    <row r="26" spans="1:6" ht="16.5" thickTop="1" thickBot="1" x14ac:dyDescent="0.35">
      <c r="A26" s="9" t="s">
        <v>21</v>
      </c>
      <c r="B26" s="12"/>
      <c r="C26" s="22">
        <f>C25+C24+C15</f>
        <v>3502495.3295900002</v>
      </c>
      <c r="D26" s="23">
        <v>3077901.8480700003</v>
      </c>
    </row>
    <row r="27" spans="1:6" ht="15.75" thickTop="1" x14ac:dyDescent="0.3">
      <c r="A27" s="9"/>
      <c r="B27" s="12"/>
      <c r="C27" s="24"/>
      <c r="D27" s="24"/>
    </row>
    <row r="28" spans="1:6" x14ac:dyDescent="0.3">
      <c r="A28" s="9"/>
      <c r="B28" s="12"/>
      <c r="C28" s="24"/>
      <c r="D28" s="24"/>
    </row>
    <row r="29" spans="1:6" x14ac:dyDescent="0.3">
      <c r="A29" s="9" t="s">
        <v>22</v>
      </c>
      <c r="B29" s="12"/>
      <c r="C29" s="17"/>
      <c r="D29" s="17"/>
    </row>
    <row r="30" spans="1:6" x14ac:dyDescent="0.3">
      <c r="A30" s="9" t="s">
        <v>23</v>
      </c>
      <c r="B30" s="12"/>
      <c r="C30" s="17"/>
      <c r="D30" s="17"/>
      <c r="E30" s="25"/>
    </row>
    <row r="31" spans="1:6" x14ac:dyDescent="0.3">
      <c r="A31" s="11" t="s">
        <v>24</v>
      </c>
      <c r="B31" s="12"/>
      <c r="C31" s="26">
        <v>48560</v>
      </c>
      <c r="D31" s="17">
        <v>48560</v>
      </c>
      <c r="E31" s="25"/>
    </row>
    <row r="32" spans="1:6" x14ac:dyDescent="0.3">
      <c r="A32" s="11" t="s">
        <v>25</v>
      </c>
      <c r="B32" s="12"/>
      <c r="C32" s="27"/>
      <c r="D32" s="18"/>
      <c r="E32" s="25"/>
    </row>
    <row r="33" spans="1:7" x14ac:dyDescent="0.3">
      <c r="A33" s="11" t="s">
        <v>26</v>
      </c>
      <c r="B33" s="12"/>
      <c r="C33" s="28">
        <f>D33+PL!C25</f>
        <v>-4748036.8532228768</v>
      </c>
      <c r="D33" s="17">
        <v>-4628415.8532228768</v>
      </c>
      <c r="E33" s="25"/>
      <c r="F33" s="29"/>
      <c r="G33" s="29"/>
    </row>
    <row r="34" spans="1:7" ht="30" x14ac:dyDescent="0.3">
      <c r="A34" s="9" t="s">
        <v>27</v>
      </c>
      <c r="B34" s="12"/>
      <c r="C34" s="30">
        <f>SUM(C31:C33)</f>
        <v>-4699476.8532228768</v>
      </c>
      <c r="D34" s="30">
        <v>-4579855.8532228768</v>
      </c>
      <c r="E34" s="25"/>
      <c r="F34" s="19"/>
    </row>
    <row r="35" spans="1:7" x14ac:dyDescent="0.3">
      <c r="A35" s="11" t="s">
        <v>28</v>
      </c>
      <c r="B35" s="12"/>
      <c r="C35" s="28">
        <v>7393.77096781</v>
      </c>
      <c r="D35" s="28">
        <v>7394.3081400000001</v>
      </c>
      <c r="E35" s="25"/>
    </row>
    <row r="36" spans="1:7" x14ac:dyDescent="0.3">
      <c r="A36" s="9" t="s">
        <v>29</v>
      </c>
      <c r="B36" s="12"/>
      <c r="C36" s="31">
        <f>SUM(C34:C35)</f>
        <v>-4692083.0822550664</v>
      </c>
      <c r="D36" s="31">
        <v>-4572461.5450828765</v>
      </c>
      <c r="F36" s="127"/>
    </row>
    <row r="37" spans="1:7" x14ac:dyDescent="0.3">
      <c r="A37" s="9" t="s">
        <v>30</v>
      </c>
      <c r="B37" s="12"/>
      <c r="C37" s="17"/>
      <c r="D37" s="17"/>
      <c r="F37" s="128"/>
    </row>
    <row r="38" spans="1:7" x14ac:dyDescent="0.3">
      <c r="A38" s="11" t="s">
        <v>31</v>
      </c>
      <c r="B38" s="12"/>
      <c r="C38" s="26"/>
      <c r="D38" s="26"/>
      <c r="E38" s="32"/>
      <c r="F38" s="127"/>
    </row>
    <row r="39" spans="1:7" x14ac:dyDescent="0.3">
      <c r="A39" s="11" t="s">
        <v>32</v>
      </c>
      <c r="B39" s="12"/>
      <c r="C39" s="26"/>
      <c r="D39" s="27"/>
      <c r="E39" s="32"/>
      <c r="F39" s="129"/>
    </row>
    <row r="40" spans="1:7" x14ac:dyDescent="0.3">
      <c r="A40" s="11" t="s">
        <v>33</v>
      </c>
      <c r="B40" s="12"/>
      <c r="C40" s="27"/>
      <c r="D40" s="26"/>
    </row>
    <row r="41" spans="1:7" ht="15.75" thickBot="1" x14ac:dyDescent="0.35">
      <c r="A41" s="9" t="s">
        <v>34</v>
      </c>
      <c r="B41" s="12"/>
      <c r="C41" s="33">
        <f>SUM(C38:C40)</f>
        <v>0</v>
      </c>
      <c r="D41" s="33">
        <v>0</v>
      </c>
    </row>
    <row r="42" spans="1:7" ht="15.75" thickTop="1" x14ac:dyDescent="0.3">
      <c r="A42" s="9" t="s">
        <v>35</v>
      </c>
      <c r="B42" s="12"/>
      <c r="C42" s="17"/>
      <c r="D42" s="17"/>
    </row>
    <row r="43" spans="1:7" x14ac:dyDescent="0.3">
      <c r="A43" s="11" t="s">
        <v>36</v>
      </c>
      <c r="B43" s="12">
        <v>19</v>
      </c>
      <c r="C43" s="26">
        <v>550888.57610000006</v>
      </c>
      <c r="D43" s="18">
        <v>463036.43637999991</v>
      </c>
    </row>
    <row r="44" spans="1:7" x14ac:dyDescent="0.3">
      <c r="A44" s="11" t="s">
        <v>37</v>
      </c>
      <c r="B44" s="12"/>
      <c r="C44" s="27">
        <v>0</v>
      </c>
      <c r="D44" s="18">
        <v>0</v>
      </c>
    </row>
    <row r="45" spans="1:7" x14ac:dyDescent="0.3">
      <c r="A45" s="11" t="s">
        <v>31</v>
      </c>
      <c r="B45" s="12">
        <v>18</v>
      </c>
      <c r="C45" s="26">
        <v>6288486.7492899988</v>
      </c>
      <c r="D45" s="18">
        <v>5834859.9365599994</v>
      </c>
    </row>
    <row r="46" spans="1:7" x14ac:dyDescent="0.3">
      <c r="A46" s="11" t="s">
        <v>38</v>
      </c>
      <c r="B46" s="12"/>
      <c r="C46" s="26">
        <v>5492.4464550684788</v>
      </c>
      <c r="D46" s="18">
        <v>2756.3802128766984</v>
      </c>
    </row>
    <row r="47" spans="1:7" x14ac:dyDescent="0.3">
      <c r="A47" s="11" t="s">
        <v>32</v>
      </c>
      <c r="B47" s="12">
        <v>20</v>
      </c>
      <c r="C47" s="26">
        <v>1349710.64</v>
      </c>
      <c r="D47" s="18">
        <v>1349710.64</v>
      </c>
    </row>
    <row r="48" spans="1:7" ht="15.75" thickBot="1" x14ac:dyDescent="0.35">
      <c r="A48" s="9" t="s">
        <v>39</v>
      </c>
      <c r="B48" s="12"/>
      <c r="C48" s="21">
        <f>SUM(C43:C47)</f>
        <v>8194578.4118450675</v>
      </c>
      <c r="D48" s="21">
        <v>7650363.3931528758</v>
      </c>
    </row>
    <row r="49" spans="1:4" ht="16.5" thickTop="1" thickBot="1" x14ac:dyDescent="0.35">
      <c r="A49" s="9" t="s">
        <v>40</v>
      </c>
      <c r="B49" s="12"/>
      <c r="C49" s="23">
        <f>C41+C48</f>
        <v>8194578.4118450675</v>
      </c>
      <c r="D49" s="23">
        <v>7650363.3931528758</v>
      </c>
    </row>
    <row r="50" spans="1:4" ht="16.5" thickTop="1" thickBot="1" x14ac:dyDescent="0.35">
      <c r="A50" s="9" t="s">
        <v>41</v>
      </c>
      <c r="B50" s="12"/>
      <c r="C50" s="23">
        <f>C49+C36</f>
        <v>3502495.3295900011</v>
      </c>
      <c r="D50" s="23">
        <v>3077901.8480699994</v>
      </c>
    </row>
    <row r="51" spans="1:4" ht="15.75" thickTop="1" x14ac:dyDescent="0.3">
      <c r="A51" s="60"/>
      <c r="B51" s="60"/>
      <c r="C51" s="34">
        <f>C26-C50</f>
        <v>0</v>
      </c>
      <c r="D51" s="35">
        <f>D26-D50</f>
        <v>0</v>
      </c>
    </row>
    <row r="52" spans="1:4" x14ac:dyDescent="0.3">
      <c r="A52" s="60" t="s">
        <v>42</v>
      </c>
      <c r="B52" s="60"/>
      <c r="C52" s="36">
        <f>(C36-C8)/32000+0.02</f>
        <v>-146.61653872703332</v>
      </c>
      <c r="D52" s="36">
        <f>(D36-D8)/32000+0.01</f>
        <v>-142.88852476915241</v>
      </c>
    </row>
    <row r="53" spans="1:4" x14ac:dyDescent="0.3">
      <c r="A53" s="60"/>
      <c r="B53" s="60"/>
      <c r="C53" s="37"/>
      <c r="D53" s="37"/>
    </row>
    <row r="54" spans="1:4" x14ac:dyDescent="0.3">
      <c r="A54" s="60"/>
      <c r="B54" s="60"/>
      <c r="C54" s="38"/>
      <c r="D54" s="38"/>
    </row>
    <row r="55" spans="1:4" x14ac:dyDescent="0.3">
      <c r="A55" s="53" t="s">
        <v>128</v>
      </c>
      <c r="D55" s="32"/>
    </row>
    <row r="56" spans="1:4" x14ac:dyDescent="0.3">
      <c r="A56" s="54"/>
      <c r="C56" s="39"/>
      <c r="D56" s="39"/>
    </row>
    <row r="57" spans="1:4" x14ac:dyDescent="0.3">
      <c r="A57" s="54" t="s">
        <v>69</v>
      </c>
      <c r="D57" s="32"/>
    </row>
    <row r="58" spans="1:4" x14ac:dyDescent="0.3">
      <c r="A58" s="54"/>
      <c r="D58" s="32"/>
    </row>
    <row r="59" spans="1:4" x14ac:dyDescent="0.3">
      <c r="A59" s="54" t="s">
        <v>70</v>
      </c>
      <c r="D59" s="32"/>
    </row>
  </sheetData>
  <pageMargins left="0.70866141732283472" right="0.70866141732283472" top="0.74803149606299213" bottom="0.74803149606299213" header="0.31496062992125984" footer="0.31496062992125984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9"/>
  <sheetViews>
    <sheetView workbookViewId="0">
      <selection activeCell="D6" sqref="D6"/>
    </sheetView>
  </sheetViews>
  <sheetFormatPr defaultColWidth="9.140625" defaultRowHeight="15" x14ac:dyDescent="0.3"/>
  <cols>
    <col min="1" max="1" width="55" style="5" customWidth="1"/>
    <col min="2" max="2" width="12.42578125" style="5" customWidth="1"/>
    <col min="3" max="3" width="26.85546875" style="32" customWidth="1"/>
    <col min="4" max="4" width="16.5703125" style="32" customWidth="1"/>
    <col min="5" max="16384" width="9.140625" style="5"/>
  </cols>
  <sheetData>
    <row r="1" spans="1:7" x14ac:dyDescent="0.3">
      <c r="A1" s="1" t="s">
        <v>106</v>
      </c>
      <c r="B1" s="60"/>
      <c r="C1" s="61"/>
      <c r="D1" s="61"/>
    </row>
    <row r="2" spans="1:7" ht="30" x14ac:dyDescent="0.3">
      <c r="A2" s="2" t="s">
        <v>0</v>
      </c>
      <c r="B2" s="104" t="s">
        <v>71</v>
      </c>
      <c r="C2" s="87" t="s">
        <v>130</v>
      </c>
      <c r="D2" s="87" t="s">
        <v>131</v>
      </c>
    </row>
    <row r="3" spans="1:7" x14ac:dyDescent="0.3">
      <c r="A3" s="2"/>
      <c r="B3" s="104"/>
      <c r="C3" s="105"/>
      <c r="D3" s="105"/>
    </row>
    <row r="4" spans="1:7" x14ac:dyDescent="0.3">
      <c r="A4" s="2" t="s">
        <v>72</v>
      </c>
      <c r="B4" s="50"/>
      <c r="C4" s="106"/>
      <c r="D4" s="106"/>
    </row>
    <row r="5" spans="1:7" x14ac:dyDescent="0.3">
      <c r="A5" s="102" t="s">
        <v>73</v>
      </c>
      <c r="B5" s="50"/>
      <c r="C5" s="107"/>
      <c r="D5" s="51">
        <v>25012.51802</v>
      </c>
      <c r="E5" s="55"/>
    </row>
    <row r="6" spans="1:7" x14ac:dyDescent="0.3">
      <c r="A6" s="102" t="s">
        <v>74</v>
      </c>
      <c r="B6" s="50"/>
      <c r="C6" s="108"/>
      <c r="D6" s="51">
        <v>49305.818500000001</v>
      </c>
    </row>
    <row r="7" spans="1:7" x14ac:dyDescent="0.3">
      <c r="A7" s="102" t="s">
        <v>75</v>
      </c>
      <c r="B7" s="50"/>
      <c r="C7" s="107"/>
      <c r="D7" s="51"/>
    </row>
    <row r="8" spans="1:7" x14ac:dyDescent="0.3">
      <c r="A8" s="102" t="s">
        <v>76</v>
      </c>
      <c r="B8" s="50"/>
      <c r="C8" s="109">
        <v>43377.789450000004</v>
      </c>
      <c r="D8" s="51"/>
    </row>
    <row r="9" spans="1:7" x14ac:dyDescent="0.3">
      <c r="A9" s="102" t="s">
        <v>77</v>
      </c>
      <c r="B9" s="50"/>
      <c r="C9" s="110">
        <v>-64288.840219999998</v>
      </c>
      <c r="D9" s="111"/>
    </row>
    <row r="10" spans="1:7" x14ac:dyDescent="0.3">
      <c r="A10" s="102" t="s">
        <v>78</v>
      </c>
      <c r="B10" s="50"/>
      <c r="C10" s="110">
        <v>-141443.71768</v>
      </c>
      <c r="D10" s="111">
        <v>-93849.055680000005</v>
      </c>
    </row>
    <row r="11" spans="1:7" x14ac:dyDescent="0.3">
      <c r="A11" s="102" t="s">
        <v>79</v>
      </c>
      <c r="B11" s="50"/>
      <c r="C11" s="112">
        <v>-181203.47495</v>
      </c>
      <c r="D11" s="111">
        <v>-196510.69088000004</v>
      </c>
    </row>
    <row r="12" spans="1:7" x14ac:dyDescent="0.3">
      <c r="A12" s="102" t="s">
        <v>80</v>
      </c>
      <c r="B12" s="50"/>
      <c r="C12" s="112">
        <v>-88738.433799999999</v>
      </c>
      <c r="D12" s="111">
        <v>-20218.418960000003</v>
      </c>
    </row>
    <row r="13" spans="1:7" x14ac:dyDescent="0.3">
      <c r="A13" s="102" t="s">
        <v>81</v>
      </c>
      <c r="B13" s="50"/>
      <c r="C13" s="110"/>
      <c r="D13" s="111"/>
      <c r="G13" s="56"/>
    </row>
    <row r="14" spans="1:7" x14ac:dyDescent="0.3">
      <c r="A14" s="102" t="s">
        <v>82</v>
      </c>
      <c r="B14" s="50"/>
      <c r="C14" s="110">
        <v>-5382.7997099999793</v>
      </c>
      <c r="D14" s="111">
        <v>-87032.20451000001</v>
      </c>
    </row>
    <row r="15" spans="1:7" ht="15.75" thickBot="1" x14ac:dyDescent="0.35">
      <c r="A15" s="102"/>
      <c r="B15" s="50"/>
      <c r="C15" s="113"/>
      <c r="D15" s="114"/>
    </row>
    <row r="16" spans="1:7" ht="30.75" thickBot="1" x14ac:dyDescent="0.35">
      <c r="A16" s="2" t="s">
        <v>83</v>
      </c>
      <c r="B16" s="50"/>
      <c r="C16" s="115">
        <f>SUM(C5:C14)</f>
        <v>-437679.47691000003</v>
      </c>
      <c r="D16" s="115">
        <f>SUM(D5:D14)</f>
        <v>-323292.0335100001</v>
      </c>
    </row>
    <row r="17" spans="1:4" x14ac:dyDescent="0.3">
      <c r="A17" s="102"/>
      <c r="B17" s="50"/>
      <c r="C17" s="116"/>
      <c r="D17" s="117"/>
    </row>
    <row r="18" spans="1:4" x14ac:dyDescent="0.3">
      <c r="A18" s="2" t="s">
        <v>84</v>
      </c>
      <c r="B18" s="50"/>
      <c r="C18" s="118"/>
      <c r="D18" s="119"/>
    </row>
    <row r="19" spans="1:4" x14ac:dyDescent="0.3">
      <c r="A19" s="102" t="s">
        <v>85</v>
      </c>
      <c r="B19" s="50"/>
      <c r="C19" s="116"/>
      <c r="D19" s="117"/>
    </row>
    <row r="20" spans="1:4" x14ac:dyDescent="0.3">
      <c r="A20" s="102" t="s">
        <v>86</v>
      </c>
      <c r="B20" s="50"/>
      <c r="C20" s="116"/>
      <c r="D20" s="117"/>
    </row>
    <row r="21" spans="1:4" x14ac:dyDescent="0.3">
      <c r="A21" s="102" t="s">
        <v>87</v>
      </c>
      <c r="B21" s="50"/>
      <c r="C21" s="116"/>
      <c r="D21" s="117"/>
    </row>
    <row r="22" spans="1:4" x14ac:dyDescent="0.3">
      <c r="A22" s="102" t="s">
        <v>88</v>
      </c>
      <c r="B22" s="50"/>
      <c r="C22" s="116"/>
      <c r="D22" s="117"/>
    </row>
    <row r="23" spans="1:4" x14ac:dyDescent="0.3">
      <c r="A23" s="102" t="s">
        <v>89</v>
      </c>
      <c r="B23" s="50"/>
      <c r="C23" s="116"/>
      <c r="D23" s="117"/>
    </row>
    <row r="24" spans="1:4" x14ac:dyDescent="0.3">
      <c r="A24" s="102" t="s">
        <v>90</v>
      </c>
      <c r="B24" s="50"/>
      <c r="C24" s="116"/>
      <c r="D24" s="101"/>
    </row>
    <row r="25" spans="1:4" x14ac:dyDescent="0.3">
      <c r="A25" s="102" t="s">
        <v>91</v>
      </c>
      <c r="B25" s="50"/>
      <c r="C25" s="116"/>
      <c r="D25" s="101"/>
    </row>
    <row r="26" spans="1:4" x14ac:dyDescent="0.3">
      <c r="A26" s="102" t="s">
        <v>92</v>
      </c>
      <c r="B26" s="50"/>
      <c r="C26" s="116"/>
      <c r="D26" s="117"/>
    </row>
    <row r="27" spans="1:4" ht="15.75" thickBot="1" x14ac:dyDescent="0.35">
      <c r="A27" s="102" t="s">
        <v>93</v>
      </c>
      <c r="B27" s="50"/>
      <c r="C27" s="116"/>
      <c r="D27" s="117"/>
    </row>
    <row r="28" spans="1:4" ht="30.75" thickBot="1" x14ac:dyDescent="0.35">
      <c r="A28" s="2" t="s">
        <v>94</v>
      </c>
      <c r="B28" s="50"/>
      <c r="C28" s="125">
        <f>SUM(C19:C27)</f>
        <v>0</v>
      </c>
      <c r="D28" s="125">
        <f>SUM(D19:D27)</f>
        <v>0</v>
      </c>
    </row>
    <row r="29" spans="1:4" x14ac:dyDescent="0.3">
      <c r="A29" s="2"/>
      <c r="B29" s="50"/>
      <c r="C29" s="116"/>
      <c r="D29" s="117"/>
    </row>
    <row r="30" spans="1:4" x14ac:dyDescent="0.3">
      <c r="A30" s="2" t="s">
        <v>95</v>
      </c>
      <c r="B30" s="50"/>
      <c r="C30" s="116"/>
      <c r="D30" s="117"/>
    </row>
    <row r="31" spans="1:4" x14ac:dyDescent="0.3">
      <c r="A31" s="102" t="s">
        <v>96</v>
      </c>
      <c r="B31" s="50"/>
      <c r="C31" s="120"/>
      <c r="D31" s="57"/>
    </row>
    <row r="32" spans="1:4" x14ac:dyDescent="0.3">
      <c r="A32" s="102" t="s">
        <v>97</v>
      </c>
      <c r="B32" s="50"/>
      <c r="C32" s="111">
        <v>587113.40959000005</v>
      </c>
      <c r="D32" s="58">
        <v>433051</v>
      </c>
    </row>
    <row r="33" spans="1:8" x14ac:dyDescent="0.3">
      <c r="A33" s="102" t="s">
        <v>98</v>
      </c>
      <c r="B33" s="50"/>
      <c r="C33" s="111">
        <v>-64984.215170000003</v>
      </c>
      <c r="D33" s="58">
        <v>-46244.759380000003</v>
      </c>
      <c r="H33" s="15"/>
    </row>
    <row r="34" spans="1:8" ht="15.75" thickBot="1" x14ac:dyDescent="0.35">
      <c r="A34" s="102" t="s">
        <v>99</v>
      </c>
      <c r="B34" s="50"/>
      <c r="C34" s="111">
        <v>-93790.897490000003</v>
      </c>
      <c r="D34" s="58">
        <v>-41280.780160000002</v>
      </c>
    </row>
    <row r="35" spans="1:8" ht="15.75" hidden="1" thickBot="1" x14ac:dyDescent="0.35">
      <c r="A35" s="102" t="s">
        <v>100</v>
      </c>
      <c r="B35" s="50"/>
      <c r="C35" s="111">
        <v>0</v>
      </c>
      <c r="D35" s="117">
        <v>0</v>
      </c>
    </row>
    <row r="36" spans="1:8" ht="30.75" thickBot="1" x14ac:dyDescent="0.35">
      <c r="A36" s="2" t="s">
        <v>101</v>
      </c>
      <c r="B36" s="50"/>
      <c r="C36" s="121">
        <f>SUM(C32:C35)</f>
        <v>428338.29693000007</v>
      </c>
      <c r="D36" s="121">
        <f>SUM(D32:D35)</f>
        <v>345525.46045999997</v>
      </c>
    </row>
    <row r="37" spans="1:8" x14ac:dyDescent="0.3">
      <c r="A37" s="2"/>
      <c r="B37" s="50"/>
      <c r="C37" s="111"/>
      <c r="D37" s="117"/>
    </row>
    <row r="38" spans="1:8" ht="30" x14ac:dyDescent="0.3">
      <c r="A38" s="2" t="s">
        <v>102</v>
      </c>
      <c r="B38" s="50"/>
      <c r="C38" s="122">
        <f>C36+C28+C16</f>
        <v>-9341.1799799999571</v>
      </c>
      <c r="D38" s="122">
        <f>D36+D28+D16</f>
        <v>22233.426949999877</v>
      </c>
      <c r="E38" s="25"/>
      <c r="F38" s="25"/>
    </row>
    <row r="39" spans="1:8" x14ac:dyDescent="0.3">
      <c r="A39" s="102" t="s">
        <v>103</v>
      </c>
      <c r="B39" s="50"/>
      <c r="C39" s="111">
        <v>12057.327860000003</v>
      </c>
      <c r="D39" s="111">
        <v>18252</v>
      </c>
    </row>
    <row r="40" spans="1:8" ht="30.75" thickBot="1" x14ac:dyDescent="0.35">
      <c r="A40" s="102" t="s">
        <v>104</v>
      </c>
      <c r="B40" s="50"/>
      <c r="C40" s="123"/>
      <c r="D40" s="123">
        <v>-321.46000000009684</v>
      </c>
    </row>
    <row r="41" spans="1:8" ht="30.75" thickBot="1" x14ac:dyDescent="0.35">
      <c r="A41" s="2" t="s">
        <v>105</v>
      </c>
      <c r="B41" s="50"/>
      <c r="C41" s="124">
        <f>SUM(C38:C40)</f>
        <v>2716.1478800000459</v>
      </c>
      <c r="D41" s="124">
        <f>SUM(D38:D40)</f>
        <v>40163.966949999784</v>
      </c>
    </row>
    <row r="42" spans="1:8" ht="15.75" thickTop="1" x14ac:dyDescent="0.3">
      <c r="A42" s="60"/>
      <c r="B42" s="60"/>
      <c r="C42" s="68">
        <f>[2]BS!C22</f>
        <v>12282.640399999709</v>
      </c>
      <c r="D42" s="61"/>
    </row>
    <row r="43" spans="1:8" ht="16.5" x14ac:dyDescent="0.3">
      <c r="C43" s="59"/>
    </row>
    <row r="44" spans="1:8" x14ac:dyDescent="0.3">
      <c r="A44" s="53" t="s">
        <v>128</v>
      </c>
    </row>
    <row r="45" spans="1:8" x14ac:dyDescent="0.3">
      <c r="A45" s="54"/>
      <c r="C45" s="39"/>
      <c r="D45" s="39"/>
    </row>
    <row r="46" spans="1:8" x14ac:dyDescent="0.3">
      <c r="A46" s="54" t="s">
        <v>69</v>
      </c>
    </row>
    <row r="47" spans="1:8" x14ac:dyDescent="0.3">
      <c r="A47" s="54"/>
    </row>
    <row r="48" spans="1:8" x14ac:dyDescent="0.3">
      <c r="A48" s="54" t="s">
        <v>70</v>
      </c>
    </row>
    <row r="49" spans="4:4" x14ac:dyDescent="0.3">
      <c r="D49" s="40"/>
    </row>
  </sheetData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7"/>
  <sheetViews>
    <sheetView tabSelected="1" workbookViewId="0">
      <selection activeCell="H6" sqref="H6"/>
    </sheetView>
  </sheetViews>
  <sheetFormatPr defaultColWidth="9.140625" defaultRowHeight="15" x14ac:dyDescent="0.3"/>
  <cols>
    <col min="1" max="1" width="40.85546875" style="5" bestFit="1" customWidth="1"/>
    <col min="2" max="2" width="12.42578125" style="5" customWidth="1"/>
    <col min="3" max="6" width="16.5703125" style="32" customWidth="1"/>
    <col min="7" max="7" width="17.28515625" style="32" customWidth="1"/>
    <col min="8" max="8" width="16.5703125" style="32" customWidth="1"/>
    <col min="9" max="9" width="9.85546875" style="5" bestFit="1" customWidth="1"/>
    <col min="10" max="10" width="15" style="5" bestFit="1" customWidth="1"/>
    <col min="11" max="16384" width="9.140625" style="5"/>
  </cols>
  <sheetData>
    <row r="1" spans="1:10" x14ac:dyDescent="0.3">
      <c r="A1" s="1" t="s">
        <v>129</v>
      </c>
      <c r="B1" s="60"/>
      <c r="C1" s="61"/>
      <c r="D1" s="61"/>
      <c r="E1" s="61"/>
      <c r="F1" s="61"/>
      <c r="G1" s="61"/>
      <c r="H1" s="61"/>
    </row>
    <row r="2" spans="1:10" ht="15.75" thickBot="1" x14ac:dyDescent="0.35">
      <c r="A2" s="62" t="s">
        <v>0</v>
      </c>
      <c r="B2" s="63"/>
      <c r="C2" s="126" t="s">
        <v>108</v>
      </c>
      <c r="D2" s="126"/>
      <c r="E2" s="126"/>
      <c r="F2" s="126"/>
      <c r="G2" s="75"/>
      <c r="H2" s="75"/>
    </row>
    <row r="3" spans="1:10" ht="45.75" thickBot="1" x14ac:dyDescent="0.35">
      <c r="A3" s="62"/>
      <c r="B3" s="63" t="s">
        <v>71</v>
      </c>
      <c r="C3" s="76" t="s">
        <v>109</v>
      </c>
      <c r="D3" s="76" t="s">
        <v>25</v>
      </c>
      <c r="E3" s="76" t="s">
        <v>110</v>
      </c>
      <c r="F3" s="76" t="s">
        <v>111</v>
      </c>
      <c r="G3" s="76" t="s">
        <v>112</v>
      </c>
      <c r="H3" s="76" t="s">
        <v>113</v>
      </c>
    </row>
    <row r="4" spans="1:10" x14ac:dyDescent="0.3">
      <c r="A4" s="66"/>
      <c r="B4" s="64"/>
      <c r="C4" s="65"/>
      <c r="D4" s="65"/>
      <c r="E4" s="65"/>
      <c r="F4" s="65"/>
      <c r="G4" s="65"/>
      <c r="H4" s="65"/>
    </row>
    <row r="5" spans="1:10" x14ac:dyDescent="0.3">
      <c r="A5" s="66" t="s">
        <v>114</v>
      </c>
      <c r="B5" s="64"/>
      <c r="C5" s="77">
        <v>48560</v>
      </c>
      <c r="D5" s="77">
        <v>0</v>
      </c>
      <c r="E5" s="77">
        <v>-4088816</v>
      </c>
      <c r="F5" s="77">
        <v>-4040256</v>
      </c>
      <c r="G5" s="77">
        <v>7536</v>
      </c>
      <c r="H5" s="77">
        <v>-4032720</v>
      </c>
    </row>
    <row r="6" spans="1:10" x14ac:dyDescent="0.3">
      <c r="A6" s="66" t="s">
        <v>115</v>
      </c>
      <c r="B6" s="64"/>
      <c r="C6" s="78"/>
      <c r="D6" s="78"/>
      <c r="E6" s="78"/>
      <c r="F6" s="78"/>
      <c r="G6" s="78"/>
      <c r="H6" s="78"/>
      <c r="I6" s="55"/>
    </row>
    <row r="7" spans="1:10" ht="30" x14ac:dyDescent="0.3">
      <c r="A7" s="66" t="s">
        <v>116</v>
      </c>
      <c r="B7" s="64"/>
      <c r="C7" s="79">
        <f>SUM(C5:C6)</f>
        <v>48560</v>
      </c>
      <c r="D7" s="79"/>
      <c r="E7" s="79">
        <f t="shared" ref="E7:H7" si="0">SUM(E5:E6)</f>
        <v>-4088816</v>
      </c>
      <c r="F7" s="79">
        <f t="shared" si="0"/>
        <v>-4040256</v>
      </c>
      <c r="G7" s="79">
        <f>SUM(G5:G6)</f>
        <v>7536</v>
      </c>
      <c r="H7" s="79">
        <f t="shared" si="0"/>
        <v>-4032720</v>
      </c>
      <c r="I7" s="55"/>
    </row>
    <row r="8" spans="1:10" x14ac:dyDescent="0.3">
      <c r="A8" s="62" t="s">
        <v>117</v>
      </c>
      <c r="B8" s="64"/>
      <c r="C8" s="78"/>
      <c r="D8" s="78"/>
      <c r="E8" s="78"/>
      <c r="F8" s="78"/>
      <c r="G8" s="78"/>
      <c r="H8" s="78"/>
      <c r="I8" s="55"/>
    </row>
    <row r="9" spans="1:10" x14ac:dyDescent="0.3">
      <c r="A9" s="66" t="s">
        <v>118</v>
      </c>
      <c r="B9" s="64"/>
      <c r="C9" s="78"/>
      <c r="D9" s="78"/>
      <c r="E9" s="78"/>
      <c r="F9" s="78">
        <f>SUM(C9:E9)</f>
        <v>0</v>
      </c>
      <c r="G9" s="78"/>
      <c r="H9" s="78">
        <f>SUM(F9:G9)</f>
        <v>0</v>
      </c>
      <c r="I9" s="55"/>
    </row>
    <row r="10" spans="1:10" x14ac:dyDescent="0.3">
      <c r="A10" s="66"/>
      <c r="B10" s="64"/>
      <c r="C10" s="78"/>
      <c r="D10" s="78"/>
      <c r="E10" s="78"/>
      <c r="F10" s="78"/>
      <c r="G10" s="78"/>
      <c r="H10" s="78">
        <f>SUM(F10:G10)</f>
        <v>0</v>
      </c>
      <c r="I10" s="55"/>
    </row>
    <row r="11" spans="1:10" x14ac:dyDescent="0.3">
      <c r="A11" s="66" t="s">
        <v>119</v>
      </c>
      <c r="B11" s="64"/>
      <c r="C11" s="78"/>
      <c r="D11" s="78"/>
      <c r="E11" s="67">
        <v>-539599.85322287679</v>
      </c>
      <c r="F11" s="67">
        <f>SUM(C11:E11)</f>
        <v>-539599.85322287679</v>
      </c>
      <c r="G11" s="78">
        <f>[2]BS!D34-[2]SE!G6</f>
        <v>-141.69185999999991</v>
      </c>
      <c r="H11" s="78">
        <f>SUM(F11:G11)</f>
        <v>-539741.54508287681</v>
      </c>
      <c r="I11" s="55"/>
    </row>
    <row r="12" spans="1:10" ht="30" x14ac:dyDescent="0.3">
      <c r="A12" s="66" t="s">
        <v>120</v>
      </c>
      <c r="B12" s="64"/>
      <c r="C12" s="78"/>
      <c r="D12" s="78"/>
      <c r="E12" s="61"/>
      <c r="F12" s="61"/>
      <c r="G12" s="67"/>
      <c r="H12" s="80">
        <f>SUM(F12:G12)</f>
        <v>0</v>
      </c>
      <c r="I12" s="55"/>
    </row>
    <row r="13" spans="1:10" x14ac:dyDescent="0.3">
      <c r="A13" s="62" t="s">
        <v>121</v>
      </c>
      <c r="B13" s="64"/>
      <c r="C13" s="81"/>
      <c r="D13" s="81"/>
      <c r="E13" s="81">
        <f>SUM(E9:E12)</f>
        <v>-539599.85322287679</v>
      </c>
      <c r="F13" s="81">
        <f t="shared" ref="F13:G13" si="1">SUM(F9:F12)</f>
        <v>-539599.85322287679</v>
      </c>
      <c r="G13" s="81">
        <f t="shared" si="1"/>
        <v>-141.69185999999991</v>
      </c>
      <c r="H13" s="82">
        <f>SUM(F13:G13)</f>
        <v>-539741.54508287681</v>
      </c>
      <c r="I13" s="55"/>
    </row>
    <row r="14" spans="1:10" x14ac:dyDescent="0.3">
      <c r="A14" s="62" t="s">
        <v>122</v>
      </c>
      <c r="B14" s="64"/>
      <c r="C14" s="83">
        <f t="shared" ref="C14:H14" si="2">C7+C13</f>
        <v>48560</v>
      </c>
      <c r="D14" s="83">
        <f t="shared" si="2"/>
        <v>0</v>
      </c>
      <c r="E14" s="83">
        <f t="shared" si="2"/>
        <v>-4628415.8532228768</v>
      </c>
      <c r="F14" s="83">
        <f t="shared" si="2"/>
        <v>-4579855.8532228768</v>
      </c>
      <c r="G14" s="83">
        <f t="shared" si="2"/>
        <v>7394.3081400000001</v>
      </c>
      <c r="H14" s="83">
        <f t="shared" si="2"/>
        <v>-4572461.5450828765</v>
      </c>
      <c r="I14" s="70"/>
      <c r="J14" s="52"/>
    </row>
    <row r="15" spans="1:10" x14ac:dyDescent="0.3">
      <c r="A15" s="60"/>
      <c r="B15" s="60"/>
      <c r="C15" s="84"/>
      <c r="D15" s="84"/>
      <c r="E15" s="84"/>
      <c r="F15" s="84"/>
      <c r="G15" s="84"/>
      <c r="H15" s="84"/>
      <c r="I15" s="55"/>
      <c r="J15" s="74"/>
    </row>
    <row r="16" spans="1:10" ht="30" x14ac:dyDescent="0.3">
      <c r="A16" s="62" t="s">
        <v>123</v>
      </c>
      <c r="B16" s="66"/>
      <c r="C16" s="78"/>
      <c r="D16" s="78"/>
      <c r="E16" s="78"/>
      <c r="F16" s="78"/>
      <c r="G16" s="78"/>
      <c r="H16" s="78"/>
      <c r="I16" s="55"/>
    </row>
    <row r="17" spans="1:10" x14ac:dyDescent="0.3">
      <c r="A17" s="66" t="s">
        <v>132</v>
      </c>
      <c r="B17" s="66"/>
      <c r="C17" s="78"/>
      <c r="D17" s="78"/>
      <c r="E17" s="78">
        <f>PL!C25</f>
        <v>-119621</v>
      </c>
      <c r="F17" s="78">
        <f>SUM(C17:E17)</f>
        <v>-119621</v>
      </c>
      <c r="G17" s="78"/>
      <c r="H17" s="78">
        <f>SUM(F17:G17)</f>
        <v>-119621</v>
      </c>
      <c r="I17" s="55"/>
    </row>
    <row r="18" spans="1:10" ht="30" x14ac:dyDescent="0.3">
      <c r="A18" s="62" t="s">
        <v>124</v>
      </c>
      <c r="B18" s="66"/>
      <c r="C18" s="81"/>
      <c r="D18" s="81"/>
      <c r="E18" s="81">
        <f t="shared" ref="D18:H18" si="3">SUM(E17:E17)</f>
        <v>-119621</v>
      </c>
      <c r="F18" s="81">
        <f t="shared" si="3"/>
        <v>-119621</v>
      </c>
      <c r="G18" s="81"/>
      <c r="H18" s="81">
        <f t="shared" si="3"/>
        <v>-119621</v>
      </c>
      <c r="I18" s="55"/>
    </row>
    <row r="19" spans="1:10" x14ac:dyDescent="0.3">
      <c r="A19" s="62" t="s">
        <v>133</v>
      </c>
      <c r="B19" s="66"/>
      <c r="C19" s="83">
        <f t="shared" ref="C19:G19" si="4">C14+C18</f>
        <v>48560</v>
      </c>
      <c r="D19" s="83">
        <f t="shared" si="4"/>
        <v>0</v>
      </c>
      <c r="E19" s="83">
        <f t="shared" si="4"/>
        <v>-4748036.8532228768</v>
      </c>
      <c r="F19" s="83">
        <f t="shared" si="4"/>
        <v>-4699476.8532228768</v>
      </c>
      <c r="G19" s="83">
        <f t="shared" si="4"/>
        <v>7394.3081400000001</v>
      </c>
      <c r="H19" s="83">
        <f>H14+H18</f>
        <v>-4692082.5450828765</v>
      </c>
      <c r="I19" s="71"/>
      <c r="J19" s="72"/>
    </row>
    <row r="20" spans="1:10" x14ac:dyDescent="0.3">
      <c r="A20" s="60"/>
      <c r="B20" s="60"/>
      <c r="C20" s="85"/>
      <c r="D20" s="85"/>
      <c r="E20" s="85"/>
      <c r="F20" s="85"/>
      <c r="G20" s="85"/>
      <c r="H20" s="85"/>
    </row>
    <row r="21" spans="1:10" x14ac:dyDescent="0.3">
      <c r="C21" s="71"/>
      <c r="D21" s="71"/>
      <c r="E21" s="40"/>
      <c r="F21" s="71"/>
      <c r="G21" s="71"/>
      <c r="I21" s="55"/>
    </row>
    <row r="22" spans="1:10" x14ac:dyDescent="0.3">
      <c r="A22" s="53" t="s">
        <v>128</v>
      </c>
      <c r="E22" s="40"/>
      <c r="F22" s="40"/>
      <c r="G22" s="40"/>
      <c r="H22" s="40"/>
      <c r="I22" s="55"/>
    </row>
    <row r="23" spans="1:10" x14ac:dyDescent="0.3">
      <c r="A23" s="54"/>
      <c r="C23" s="39"/>
      <c r="D23" s="39"/>
      <c r="E23" s="40"/>
      <c r="F23" s="71"/>
      <c r="G23" s="71"/>
      <c r="H23" s="71"/>
      <c r="I23" s="55"/>
    </row>
    <row r="24" spans="1:10" x14ac:dyDescent="0.3">
      <c r="A24" s="54" t="s">
        <v>69</v>
      </c>
      <c r="E24" s="71"/>
      <c r="F24" s="71"/>
      <c r="G24" s="71"/>
      <c r="H24" s="71"/>
      <c r="I24" s="55"/>
    </row>
    <row r="25" spans="1:10" x14ac:dyDescent="0.3">
      <c r="A25" s="54"/>
      <c r="E25" s="71"/>
      <c r="F25" s="71"/>
      <c r="G25" s="71"/>
      <c r="H25" s="71"/>
      <c r="I25" s="55"/>
    </row>
    <row r="26" spans="1:10" x14ac:dyDescent="0.3">
      <c r="A26" s="54" t="s">
        <v>70</v>
      </c>
      <c r="E26" s="71"/>
      <c r="F26" s="71"/>
      <c r="G26" s="71"/>
      <c r="H26" s="71"/>
      <c r="I26" s="55"/>
    </row>
    <row r="27" spans="1:10" x14ac:dyDescent="0.3">
      <c r="C27" s="73"/>
      <c r="D27" s="73"/>
      <c r="E27" s="73"/>
      <c r="F27" s="73"/>
      <c r="G27" s="73"/>
      <c r="H27" s="73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PL</vt:lpstr>
      <vt:lpstr>BS</vt:lpstr>
      <vt:lpstr>СF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cp:lastPrinted>2023-08-12T11:56:24Z</cp:lastPrinted>
  <dcterms:created xsi:type="dcterms:W3CDTF">2023-05-12T12:20:21Z</dcterms:created>
  <dcterms:modified xsi:type="dcterms:W3CDTF">2023-08-12T12:30:04Z</dcterms:modified>
</cp:coreProperties>
</file>