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Форма 1" sheetId="1" r:id="rId1"/>
    <sheet name="Форма 2" sheetId="2" r:id="rId2"/>
    <sheet name="Форма 3" sheetId="5" r:id="rId3"/>
    <sheet name="Форма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D27" i="5" l="1"/>
  <c r="C27" i="5" l="1"/>
  <c r="C14" i="5"/>
  <c r="D30" i="5"/>
  <c r="D33" i="5"/>
  <c r="D34" i="5" s="1"/>
  <c r="D22" i="5"/>
  <c r="D21" i="5"/>
  <c r="D20" i="5"/>
  <c r="D19" i="5"/>
  <c r="C20" i="5"/>
  <c r="D32" i="2" l="1"/>
  <c r="D36" i="2" s="1"/>
  <c r="D14" i="2" l="1"/>
  <c r="D20" i="2" s="1"/>
  <c r="D24" i="2" s="1"/>
  <c r="D28" i="2" l="1"/>
  <c r="D12" i="5"/>
  <c r="D18" i="5" s="1"/>
  <c r="D23" i="5" s="1"/>
  <c r="D36" i="5" s="1"/>
  <c r="C16" i="5"/>
  <c r="C33" i="5" l="1"/>
  <c r="C34" i="5" s="1"/>
  <c r="C30" i="5"/>
  <c r="C22" i="5"/>
  <c r="C21" i="5"/>
  <c r="C19" i="5"/>
  <c r="E14" i="4"/>
  <c r="D14" i="4"/>
  <c r="G14" i="4"/>
  <c r="C39" i="2"/>
  <c r="C14" i="2" l="1"/>
  <c r="C20" i="2" s="1"/>
  <c r="C24" i="2" s="1"/>
  <c r="G16" i="4"/>
  <c r="F16" i="4"/>
  <c r="H16" i="4" s="1"/>
  <c r="E16" i="4"/>
  <c r="E15" i="4"/>
  <c r="D15" i="4"/>
  <c r="F15" i="4" s="1"/>
  <c r="H15" i="4" s="1"/>
  <c r="C28" i="2" l="1"/>
  <c r="C30" i="2" s="1"/>
  <c r="C32" i="2" s="1"/>
  <c r="C36" i="2" s="1"/>
  <c r="C38" i="2" s="1"/>
  <c r="C12" i="5"/>
  <c r="C18" i="5" s="1"/>
  <c r="C23" i="5" s="1"/>
  <c r="C36" i="5" s="1"/>
  <c r="D17" i="4"/>
  <c r="C17" i="4"/>
  <c r="B17" i="4"/>
  <c r="G17" i="4" l="1"/>
  <c r="F14" i="4"/>
  <c r="H14" i="4" s="1"/>
  <c r="E17" i="4"/>
  <c r="F17" i="4" s="1"/>
  <c r="H17" i="4" s="1"/>
  <c r="C28" i="1" l="1"/>
  <c r="C48" i="1" l="1"/>
  <c r="C55" i="1" s="1"/>
  <c r="C37" i="1"/>
  <c r="F13" i="4" l="1"/>
  <c r="H13" i="4" s="1"/>
  <c r="D53" i="1"/>
  <c r="D48" i="1"/>
  <c r="D55" i="1" s="1"/>
  <c r="C41" i="1"/>
  <c r="C57" i="1" s="1"/>
  <c r="D37" i="1"/>
  <c r="D41" i="1" s="1"/>
  <c r="D28" i="1"/>
  <c r="C20" i="1"/>
  <c r="D20" i="1"/>
  <c r="D30" i="1" l="1"/>
  <c r="D57" i="1"/>
  <c r="C30" i="1"/>
</calcChain>
</file>

<file path=xl/sharedStrings.xml><?xml version="1.0" encoding="utf-8"?>
<sst xmlns="http://schemas.openxmlformats.org/spreadsheetml/2006/main" count="182" uniqueCount="130">
  <si>
    <t>АКТИВЫ</t>
  </si>
  <si>
    <t xml:space="preserve">Долгосрочные активы </t>
  </si>
  <si>
    <t>Основные средства</t>
  </si>
  <si>
    <t>Нематериальные активы</t>
  </si>
  <si>
    <t>Биологические активы</t>
  </si>
  <si>
    <t>Отложенные налоговые активы</t>
  </si>
  <si>
    <t>Прочие долгосрочные активы</t>
  </si>
  <si>
    <t>Итого долгосрочных активов</t>
  </si>
  <si>
    <t>Краткосрочные активы</t>
  </si>
  <si>
    <t>Запасы</t>
  </si>
  <si>
    <t>Текущие налоговые активы</t>
  </si>
  <si>
    <t>Денежные средства и их эквиваленты</t>
  </si>
  <si>
    <t>Итого краткосрочных активов</t>
  </si>
  <si>
    <t>КАПИТАЛ</t>
  </si>
  <si>
    <t>Уставный капитал</t>
  </si>
  <si>
    <t xml:space="preserve">Нераспределенная прибыль (непокрытый убыток)  </t>
  </si>
  <si>
    <t>ОБЯЗАТЕЛЬСТВА</t>
  </si>
  <si>
    <t xml:space="preserve">Долгосрочные обязательства </t>
  </si>
  <si>
    <t>Отложенные налоговые  обязательства</t>
  </si>
  <si>
    <t>Итого долгосрочных обязательств</t>
  </si>
  <si>
    <t>Краткосрочные обязательства</t>
  </si>
  <si>
    <t>Краткосрочная кредиторская задолженность</t>
  </si>
  <si>
    <t>Итого краткосрочных обязательств</t>
  </si>
  <si>
    <t xml:space="preserve">Консолидированный промежуточный сжатый Отчет о финансовом положении </t>
  </si>
  <si>
    <t>И.о. Председателя Правления</t>
  </si>
  <si>
    <t>Бегалин Н.Н.</t>
  </si>
  <si>
    <t>Вид деятельности:</t>
  </si>
  <si>
    <t>Наименование организации:</t>
  </si>
  <si>
    <t xml:space="preserve"> АО "Атамекен-Агро"</t>
  </si>
  <si>
    <t>Производство и реализация с/х продукции</t>
  </si>
  <si>
    <t>Юридический адрес:</t>
  </si>
  <si>
    <t>Организационно-правовая форма:</t>
  </si>
  <si>
    <t>Акционерное общество</t>
  </si>
  <si>
    <t>г.Кокшетау, р-н Нового мясокомбината, д/у 30</t>
  </si>
  <si>
    <t>Прочие доходы</t>
  </si>
  <si>
    <t>Административные расходы</t>
  </si>
  <si>
    <t>Прочие расходы</t>
  </si>
  <si>
    <t>Операционная прибыль</t>
  </si>
  <si>
    <t>Финансовые доходы</t>
  </si>
  <si>
    <t>Финансовые расходы</t>
  </si>
  <si>
    <t>Прибыль (убыток) до налогообложения</t>
  </si>
  <si>
    <t xml:space="preserve">Чистая прибыль (убыток) за период </t>
  </si>
  <si>
    <t>Консолидированный промежуточный сжатый отчет о совокупном доходе и убытках</t>
  </si>
  <si>
    <t>по состоянию на 30 июня 2014 года</t>
  </si>
  <si>
    <t>Контролирующая компания</t>
  </si>
  <si>
    <t xml:space="preserve">Доля меньшинства </t>
  </si>
  <si>
    <t>Итого</t>
  </si>
  <si>
    <t>Консолидированный промежуточный сжатый Отчет об изменениях в капитале</t>
  </si>
  <si>
    <t>Остаток на 31.12.2013 год</t>
  </si>
  <si>
    <t>Остаток на 30.06.2014 год</t>
  </si>
  <si>
    <t>Консолидированный промежуточный сжатый отчет о движений денежных средств</t>
  </si>
  <si>
    <t>АО "Атамекен-Агро"</t>
  </si>
  <si>
    <t>в тыс.тенге</t>
  </si>
  <si>
    <t xml:space="preserve">Потоки денежных средств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</si>
  <si>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</si>
  <si>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</si>
  <si>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</si>
  <si>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прочих нематериальных активов</t>
  </si>
  <si>
    <t>Потоки денежных средств от операционной деятельности до изменений оборотного капитала</t>
  </si>
  <si>
    <t>Налог на прибыль уплаченный</t>
  </si>
  <si>
    <t xml:space="preserve">Потоки денежных средств от инвестиционной деятельности </t>
  </si>
  <si>
    <t xml:space="preserve">Приобретение доли в дочерних предприятиях </t>
  </si>
  <si>
    <t xml:space="preserve">Потоки денежных средств от финансовой деятельности </t>
  </si>
  <si>
    <t>Изменение денежных средств за период</t>
  </si>
  <si>
    <t>Денежные средства и их эквиваленты на начало года</t>
  </si>
  <si>
    <t>Денежные средства и их эквиваленты на конец года</t>
  </si>
  <si>
    <t>Приобретение биоактивов</t>
  </si>
  <si>
    <t xml:space="preserve"> </t>
  </si>
  <si>
    <t xml:space="preserve">Акмолинская область, г.Кокшетау, </t>
  </si>
  <si>
    <t>р-н Нового мясокомбината, д/у 30</t>
  </si>
  <si>
    <t>31 декабря 2013 г.</t>
  </si>
  <si>
    <t>30 июня 2014 г.</t>
  </si>
  <si>
    <t>Уставный капитал, простые акции</t>
  </si>
  <si>
    <t>Уставный капитал, привилегированные акции</t>
  </si>
  <si>
    <t>Резервы по переоценке</t>
  </si>
  <si>
    <t>Краткосрочная дебиторская задолженность</t>
  </si>
  <si>
    <t>Итого капитал, причитающийся собственникам Компании</t>
  </si>
  <si>
    <t>Доля меньшинства</t>
  </si>
  <si>
    <t>ВСЕГО КАПИТАЛА</t>
  </si>
  <si>
    <t>Компонент обязательств по привилегированным акциям</t>
  </si>
  <si>
    <t>Заимствования</t>
  </si>
  <si>
    <t>ВСЕГО ОБЯЗАТЕЛЬСТВ</t>
  </si>
  <si>
    <t>ИТОГО ОБЯЗАТЕЛЬСТВ И КАПИТАЛА</t>
  </si>
  <si>
    <t>ВСЕГО АКТИВОВ</t>
  </si>
  <si>
    <t>И.О. Главного бухгалтера</t>
  </si>
  <si>
    <t>Петров О.П.</t>
  </si>
  <si>
    <t>1 полугодие 2013 г.*</t>
  </si>
  <si>
    <t>1 полугодие 2014 г.</t>
  </si>
  <si>
    <t>Балансовая стоимость одной простой акции (в тенге)</t>
  </si>
  <si>
    <t>Балансовая стоимость одной привилегированной акции 1 группы (в тенге)</t>
  </si>
  <si>
    <t>в тыс тенге</t>
  </si>
  <si>
    <t>простые акции</t>
  </si>
  <si>
    <t>Нераспределенная прибыль/ (непокрытый убыток)</t>
  </si>
  <si>
    <t>перенос</t>
  </si>
  <si>
    <t>совокупный доход(убыток) за период</t>
  </si>
  <si>
    <t>по состоянию на 30 июня 2014 года (неаудированный)</t>
  </si>
  <si>
    <t>Резерв по переоценке</t>
  </si>
  <si>
    <t>Расходы  по подоходному  налогу</t>
  </si>
  <si>
    <t>Прибыль, причитающаяся:</t>
  </si>
  <si>
    <t xml:space="preserve">   Собственникам Компании</t>
  </si>
  <si>
    <t xml:space="preserve">   Доле меньшинства</t>
  </si>
  <si>
    <t>Прибыль за  период</t>
  </si>
  <si>
    <t>Совокупный доход, причитающаяся:</t>
  </si>
  <si>
    <t>Прочий совокупный доход от переоценки</t>
  </si>
  <si>
    <t>Всего совокупный доход за период</t>
  </si>
  <si>
    <t>* для целей соответствия МСФО данные за 1 полугодие 2013 года были пересчитаны.</t>
  </si>
  <si>
    <t>за 1 полугодие, закончившийся 30 июня 2014 года (неаудированный)</t>
  </si>
  <si>
    <t>Инвестиционная собственность</t>
  </si>
  <si>
    <t>привилегированные акции</t>
  </si>
  <si>
    <t xml:space="preserve"> р-н Нового мясокомбината, д/у 30</t>
  </si>
  <si>
    <t>Акмолинская область, г. Кокшетау,</t>
  </si>
  <si>
    <t>приобретение доли участия</t>
  </si>
  <si>
    <t>Доход от реализации продукции</t>
  </si>
  <si>
    <t>Себестоимость реализованной продукции</t>
  </si>
  <si>
    <t>Расходы на реализацию</t>
  </si>
  <si>
    <t>Валовый доход</t>
  </si>
  <si>
    <t>Доходы от признания био активов по справедливой стоимости</t>
  </si>
  <si>
    <t>Получение кредитов</t>
  </si>
  <si>
    <t>ВНЕБАЛАНСОВЫЕ ОБЯЗАТЕЛЬСТВА</t>
  </si>
  <si>
    <t>Долгосрочные активы предназначенные для продажи</t>
  </si>
  <si>
    <t>Приобретение ОС и НМА</t>
  </si>
  <si>
    <t xml:space="preserve">Уменьшение запасов </t>
  </si>
  <si>
    <t>(увеличение) торговой и прочей дебиторской задолженности</t>
  </si>
  <si>
    <t>(уменьшение) торговой и прочей кредиторской задолженности</t>
  </si>
  <si>
    <t>Нетто притоки денежных средств от финансовой деятельности</t>
  </si>
  <si>
    <t>Нетто оттоки денежных средств, использованных в инвестиционной деятельности</t>
  </si>
  <si>
    <t>Нетто оттоки денежных средств, использованных в операционной деятельности</t>
  </si>
  <si>
    <t>Приобретение инвестиционной собственности</t>
  </si>
  <si>
    <t>Петров О. П.</t>
  </si>
  <si>
    <t>Бегалин Н.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</si>
</sst>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0" fillId="0" borderId="1" xfId="0" applyNumberFormat="1" applyBorder="1"/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3" fontId="0" fillId="0" borderId="0" xfId="0" applyNumberFormat="1"/>
    <xf numFmtId="3" fontId="0" fillId="2" borderId="1" xfId="0" applyNumberForma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0" xfId="0" applyNumberFormat="1" applyFont="1"/>
    <xf numFmtId="3" fontId="6" fillId="0" borderId="0" xfId="0" applyNumberFormat="1" applyFont="1" applyFill="1"/>
    <xf numFmtId="0" fontId="0" fillId="0" borderId="1" xfId="0" applyFont="1" applyBorder="1" applyAlignment="1">
      <alignment vertical="top" wrapText="1"/>
    </xf>
    <xf numFmtId="3" fontId="0" fillId="0" borderId="1" xfId="0" applyNumberFormat="1" applyFont="1" applyBorder="1" applyAlignment="1">
      <alignment vertical="top" wrapText="1"/>
    </xf>
    <xf numFmtId="0" fontId="0" fillId="0" borderId="0" xfId="0" applyFont="1"/>
    <xf numFmtId="0" fontId="1" fillId="0" borderId="0" xfId="0" applyFont="1" applyAlignment="1"/>
    <xf numFmtId="0" fontId="0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3" fontId="0" fillId="0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0" borderId="7" xfId="0" applyNumberFormat="1" applyFont="1" applyBorder="1" applyAlignment="1">
      <alignment vertical="top" wrapText="1"/>
    </xf>
    <xf numFmtId="3" fontId="0" fillId="0" borderId="1" xfId="0" applyNumberFormat="1" applyFill="1" applyBorder="1"/>
    <xf numFmtId="3" fontId="1" fillId="0" borderId="1" xfId="0" applyNumberFormat="1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Финансовый [0]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A21" sqref="A21"/>
    </sheetView>
  </sheetViews>
  <sheetFormatPr defaultRowHeight="15" x14ac:dyDescent="0.25"/>
  <cols>
    <col min="1" max="1" width="63.42578125" customWidth="1"/>
    <col min="2" max="2" width="4.5703125" customWidth="1"/>
    <col min="3" max="3" width="11.42578125" customWidth="1"/>
    <col min="4" max="4" width="12.42578125" customWidth="1"/>
  </cols>
  <sheetData>
    <row r="1" spans="1:4" x14ac:dyDescent="0.25">
      <c r="A1" s="18" t="s">
        <v>51</v>
      </c>
      <c r="B1" s="18"/>
      <c r="C1" s="18"/>
      <c r="D1" s="18"/>
    </row>
    <row r="2" spans="1:4" x14ac:dyDescent="0.25">
      <c r="A2" s="18" t="s">
        <v>23</v>
      </c>
      <c r="B2" s="18"/>
      <c r="C2" s="18"/>
      <c r="D2" s="18"/>
    </row>
    <row r="3" spans="1:4" x14ac:dyDescent="0.25">
      <c r="A3" s="16" t="s">
        <v>95</v>
      </c>
      <c r="B3" s="17"/>
      <c r="C3" s="17"/>
      <c r="D3" s="17"/>
    </row>
    <row r="4" spans="1:4" x14ac:dyDescent="0.25">
      <c r="A4" s="17"/>
      <c r="B4" s="17"/>
      <c r="C4" s="17"/>
      <c r="D4" s="17"/>
    </row>
    <row r="5" spans="1:4" x14ac:dyDescent="0.25">
      <c r="A5" s="17" t="s">
        <v>26</v>
      </c>
      <c r="B5" s="17" t="s">
        <v>29</v>
      </c>
      <c r="C5" s="17"/>
      <c r="D5" s="17"/>
    </row>
    <row r="6" spans="1:4" x14ac:dyDescent="0.25">
      <c r="A6" s="17" t="s">
        <v>31</v>
      </c>
      <c r="B6" s="17" t="s">
        <v>32</v>
      </c>
      <c r="C6" s="17"/>
      <c r="D6" s="17"/>
    </row>
    <row r="7" spans="1:4" ht="15" customHeight="1" x14ac:dyDescent="0.25">
      <c r="A7" s="17" t="s">
        <v>30</v>
      </c>
      <c r="B7" s="17" t="s">
        <v>68</v>
      </c>
      <c r="C7" s="17"/>
      <c r="D7" s="17"/>
    </row>
    <row r="8" spans="1:4" x14ac:dyDescent="0.25">
      <c r="A8" s="17"/>
      <c r="B8" s="17" t="s">
        <v>69</v>
      </c>
      <c r="C8" s="17"/>
      <c r="D8" s="17"/>
    </row>
    <row r="10" spans="1:4" s="1" customFormat="1" ht="30" x14ac:dyDescent="0.25">
      <c r="A10" s="30" t="s">
        <v>52</v>
      </c>
      <c r="B10" s="11"/>
      <c r="C10" s="11" t="s">
        <v>71</v>
      </c>
      <c r="D10" s="11" t="s">
        <v>70</v>
      </c>
    </row>
    <row r="11" spans="1:4" s="1" customFormat="1" hidden="1" x14ac:dyDescent="0.25">
      <c r="A11" s="12"/>
      <c r="B11" s="11"/>
      <c r="C11" s="11"/>
      <c r="D11" s="11"/>
    </row>
    <row r="12" spans="1:4" s="3" customFormat="1" x14ac:dyDescent="0.25">
      <c r="A12" s="8" t="s">
        <v>0</v>
      </c>
      <c r="B12" s="7"/>
      <c r="C12" s="7"/>
      <c r="D12" s="7"/>
    </row>
    <row r="13" spans="1:4" s="3" customFormat="1" x14ac:dyDescent="0.25">
      <c r="A13" s="8" t="s">
        <v>1</v>
      </c>
      <c r="B13" s="7"/>
      <c r="C13" s="7"/>
      <c r="D13" s="7"/>
    </row>
    <row r="14" spans="1:4" s="3" customFormat="1" x14ac:dyDescent="0.25">
      <c r="A14" s="7" t="s">
        <v>2</v>
      </c>
      <c r="B14" s="7"/>
      <c r="C14" s="20">
        <v>15221825</v>
      </c>
      <c r="D14" s="10">
        <v>15451086</v>
      </c>
    </row>
    <row r="15" spans="1:4" s="3" customFormat="1" x14ac:dyDescent="0.25">
      <c r="A15" s="7" t="s">
        <v>3</v>
      </c>
      <c r="B15" s="7"/>
      <c r="C15" s="20">
        <v>25645</v>
      </c>
      <c r="D15" s="10">
        <v>24248</v>
      </c>
    </row>
    <row r="16" spans="1:4" s="3" customFormat="1" x14ac:dyDescent="0.25">
      <c r="A16" s="7" t="s">
        <v>4</v>
      </c>
      <c r="B16" s="7"/>
      <c r="C16" s="20">
        <v>852757</v>
      </c>
      <c r="D16" s="10">
        <v>811548</v>
      </c>
    </row>
    <row r="17" spans="1:4" s="3" customFormat="1" x14ac:dyDescent="0.25">
      <c r="A17" s="7" t="s">
        <v>107</v>
      </c>
      <c r="B17" s="7"/>
      <c r="C17" s="20">
        <v>82882</v>
      </c>
      <c r="D17" s="10">
        <v>82882</v>
      </c>
    </row>
    <row r="18" spans="1:4" s="3" customFormat="1" x14ac:dyDescent="0.25">
      <c r="A18" s="7" t="s">
        <v>5</v>
      </c>
      <c r="B18" s="7"/>
      <c r="C18" s="10">
        <v>105810</v>
      </c>
      <c r="D18" s="10">
        <v>105810</v>
      </c>
    </row>
    <row r="19" spans="1:4" s="3" customFormat="1" x14ac:dyDescent="0.25">
      <c r="A19" s="7" t="s">
        <v>6</v>
      </c>
      <c r="B19" s="7"/>
      <c r="C19" s="20">
        <v>33621</v>
      </c>
      <c r="D19" s="10">
        <v>46542</v>
      </c>
    </row>
    <row r="20" spans="1:4" s="3" customFormat="1" x14ac:dyDescent="0.25">
      <c r="A20" s="8" t="s">
        <v>7</v>
      </c>
      <c r="B20" s="8"/>
      <c r="C20" s="9">
        <f>SUM(C14:C19)</f>
        <v>16322540</v>
      </c>
      <c r="D20" s="9">
        <f>SUM(D14:D19)</f>
        <v>16522116</v>
      </c>
    </row>
    <row r="21" spans="1:4" s="3" customFormat="1" x14ac:dyDescent="0.25">
      <c r="A21" s="7"/>
      <c r="B21" s="7"/>
      <c r="C21" s="10"/>
      <c r="D21" s="10"/>
    </row>
    <row r="22" spans="1:4" s="3" customFormat="1" x14ac:dyDescent="0.25">
      <c r="A22" s="8" t="s">
        <v>8</v>
      </c>
      <c r="B22" s="7"/>
      <c r="C22" s="10"/>
      <c r="D22" s="10"/>
    </row>
    <row r="23" spans="1:4" s="3" customFormat="1" x14ac:dyDescent="0.25">
      <c r="A23" s="7" t="s">
        <v>9</v>
      </c>
      <c r="B23" s="7"/>
      <c r="C23" s="20">
        <v>6066316</v>
      </c>
      <c r="D23" s="10">
        <v>6173348</v>
      </c>
    </row>
    <row r="24" spans="1:4" s="3" customFormat="1" x14ac:dyDescent="0.25">
      <c r="A24" s="7" t="s">
        <v>75</v>
      </c>
      <c r="B24" s="7"/>
      <c r="C24" s="20">
        <v>2375055</v>
      </c>
      <c r="D24" s="10">
        <v>1580488</v>
      </c>
    </row>
    <row r="25" spans="1:4" s="3" customFormat="1" x14ac:dyDescent="0.25">
      <c r="A25" s="7" t="s">
        <v>10</v>
      </c>
      <c r="B25" s="7"/>
      <c r="C25" s="20">
        <v>49046</v>
      </c>
      <c r="D25" s="10">
        <v>21887</v>
      </c>
    </row>
    <row r="26" spans="1:4" s="3" customFormat="1" x14ac:dyDescent="0.25">
      <c r="A26" s="7" t="s">
        <v>119</v>
      </c>
      <c r="B26" s="7"/>
      <c r="C26" s="20">
        <v>71591</v>
      </c>
      <c r="D26" s="10">
        <v>0</v>
      </c>
    </row>
    <row r="27" spans="1:4" s="3" customFormat="1" x14ac:dyDescent="0.25">
      <c r="A27" s="7" t="s">
        <v>11</v>
      </c>
      <c r="B27" s="7"/>
      <c r="C27" s="20">
        <v>959067</v>
      </c>
      <c r="D27" s="10">
        <v>128564</v>
      </c>
    </row>
    <row r="28" spans="1:4" s="3" customFormat="1" x14ac:dyDescent="0.25">
      <c r="A28" s="8" t="s">
        <v>12</v>
      </c>
      <c r="B28" s="8"/>
      <c r="C28" s="9">
        <f>SUM(C23:C27)</f>
        <v>9521075</v>
      </c>
      <c r="D28" s="9">
        <f>SUM(D23:D27)</f>
        <v>7904287</v>
      </c>
    </row>
    <row r="29" spans="1:4" s="3" customFormat="1" x14ac:dyDescent="0.25">
      <c r="A29" s="7"/>
      <c r="B29" s="7"/>
      <c r="C29" s="10"/>
      <c r="D29" s="10"/>
    </row>
    <row r="30" spans="1:4" s="3" customFormat="1" x14ac:dyDescent="0.25">
      <c r="A30" s="8" t="s">
        <v>83</v>
      </c>
      <c r="B30" s="8"/>
      <c r="C30" s="9">
        <f>C20+C28</f>
        <v>25843615</v>
      </c>
      <c r="D30" s="9">
        <f>D20+D28</f>
        <v>24426403</v>
      </c>
    </row>
    <row r="31" spans="1:4" s="3" customFormat="1" x14ac:dyDescent="0.25">
      <c r="C31" s="5"/>
      <c r="D31" s="5"/>
    </row>
    <row r="32" spans="1:4" s="3" customFormat="1" x14ac:dyDescent="0.25">
      <c r="A32" s="8" t="s">
        <v>13</v>
      </c>
      <c r="B32" s="7"/>
      <c r="C32" s="20"/>
      <c r="D32" s="10"/>
    </row>
    <row r="33" spans="1:5" s="3" customFormat="1" x14ac:dyDescent="0.25">
      <c r="A33" s="7" t="s">
        <v>72</v>
      </c>
      <c r="B33" s="7"/>
      <c r="C33" s="20">
        <v>743641</v>
      </c>
      <c r="D33" s="10">
        <v>743641</v>
      </c>
    </row>
    <row r="34" spans="1:5" s="3" customFormat="1" x14ac:dyDescent="0.25">
      <c r="A34" s="7" t="s">
        <v>73</v>
      </c>
      <c r="B34" s="7"/>
      <c r="C34" s="20">
        <v>12875173</v>
      </c>
      <c r="D34" s="10">
        <v>12875173</v>
      </c>
    </row>
    <row r="35" spans="1:5" s="3" customFormat="1" x14ac:dyDescent="0.25">
      <c r="A35" s="7" t="s">
        <v>74</v>
      </c>
      <c r="B35" s="7"/>
      <c r="C35" s="20">
        <v>3692201</v>
      </c>
      <c r="D35" s="10">
        <v>3596623</v>
      </c>
      <c r="E35" s="5" t="s">
        <v>67</v>
      </c>
    </row>
    <row r="36" spans="1:5" s="3" customFormat="1" ht="18" customHeight="1" x14ac:dyDescent="0.25">
      <c r="A36" s="7" t="s">
        <v>15</v>
      </c>
      <c r="B36" s="7"/>
      <c r="C36" s="20">
        <v>-18852565</v>
      </c>
      <c r="D36" s="10">
        <v>-17814333</v>
      </c>
    </row>
    <row r="37" spans="1:5" s="3" customFormat="1" ht="18" customHeight="1" x14ac:dyDescent="0.25">
      <c r="A37" s="8" t="s">
        <v>76</v>
      </c>
      <c r="B37" s="7"/>
      <c r="C37" s="21">
        <f>SUM(C33:C36)</f>
        <v>-1541550</v>
      </c>
      <c r="D37" s="9">
        <f>SUM(D33:D36)</f>
        <v>-598896</v>
      </c>
    </row>
    <row r="38" spans="1:5" s="3" customFormat="1" x14ac:dyDescent="0.25">
      <c r="A38" s="7"/>
      <c r="B38" s="7"/>
      <c r="C38" s="20"/>
      <c r="D38" s="10"/>
    </row>
    <row r="39" spans="1:5" s="3" customFormat="1" x14ac:dyDescent="0.25">
      <c r="A39" s="8" t="s">
        <v>77</v>
      </c>
      <c r="B39" s="7"/>
      <c r="C39" s="20">
        <v>-650269</v>
      </c>
      <c r="D39" s="10">
        <v>-645940</v>
      </c>
    </row>
    <row r="40" spans="1:5" s="3" customFormat="1" x14ac:dyDescent="0.25">
      <c r="A40" s="7"/>
      <c r="B40" s="7"/>
      <c r="C40" s="20"/>
      <c r="D40" s="10"/>
    </row>
    <row r="41" spans="1:5" s="3" customFormat="1" x14ac:dyDescent="0.25">
      <c r="A41" s="8" t="s">
        <v>78</v>
      </c>
      <c r="B41" s="8"/>
      <c r="C41" s="21">
        <f>C37+C39</f>
        <v>-2191819</v>
      </c>
      <c r="D41" s="9">
        <f>D37+D39</f>
        <v>-1244836</v>
      </c>
    </row>
    <row r="42" spans="1:5" s="3" customFormat="1" x14ac:dyDescent="0.25">
      <c r="A42" s="7"/>
      <c r="B42" s="7"/>
      <c r="C42" s="20"/>
      <c r="D42" s="10"/>
    </row>
    <row r="43" spans="1:5" s="3" customFormat="1" x14ac:dyDescent="0.25">
      <c r="A43" s="8" t="s">
        <v>16</v>
      </c>
      <c r="B43" s="7"/>
      <c r="C43" s="20"/>
      <c r="D43" s="10"/>
    </row>
    <row r="44" spans="1:5" s="3" customFormat="1" x14ac:dyDescent="0.25">
      <c r="A44" s="8" t="s">
        <v>17</v>
      </c>
      <c r="B44" s="7"/>
      <c r="C44" s="20"/>
      <c r="D44" s="10"/>
    </row>
    <row r="45" spans="1:5" s="3" customFormat="1" x14ac:dyDescent="0.25">
      <c r="A45" s="7" t="s">
        <v>79</v>
      </c>
      <c r="B45" s="7"/>
      <c r="C45" s="20">
        <v>4554970</v>
      </c>
      <c r="D45" s="10">
        <v>4554970</v>
      </c>
    </row>
    <row r="46" spans="1:5" s="3" customFormat="1" x14ac:dyDescent="0.25">
      <c r="A46" s="7" t="s">
        <v>80</v>
      </c>
      <c r="B46" s="7"/>
      <c r="C46" s="20">
        <v>6632098</v>
      </c>
      <c r="D46" s="10">
        <v>6464204</v>
      </c>
    </row>
    <row r="47" spans="1:5" s="3" customFormat="1" x14ac:dyDescent="0.25">
      <c r="A47" s="7" t="s">
        <v>18</v>
      </c>
      <c r="B47" s="7"/>
      <c r="C47" s="20">
        <v>303073</v>
      </c>
      <c r="D47" s="10">
        <v>303073</v>
      </c>
    </row>
    <row r="48" spans="1:5" s="3" customFormat="1" x14ac:dyDescent="0.25">
      <c r="A48" s="8" t="s">
        <v>19</v>
      </c>
      <c r="B48" s="8"/>
      <c r="C48" s="21">
        <f>SUM(C45:C47)</f>
        <v>11490141</v>
      </c>
      <c r="D48" s="9">
        <f>SUM(D45:D47)</f>
        <v>11322247</v>
      </c>
    </row>
    <row r="49" spans="1:4" s="3" customFormat="1" x14ac:dyDescent="0.25">
      <c r="A49" s="7"/>
      <c r="B49" s="7"/>
      <c r="C49" s="20"/>
      <c r="D49" s="10"/>
    </row>
    <row r="50" spans="1:4" s="3" customFormat="1" x14ac:dyDescent="0.25">
      <c r="A50" s="8" t="s">
        <v>20</v>
      </c>
      <c r="B50" s="7"/>
      <c r="C50" s="20"/>
      <c r="D50" s="10"/>
    </row>
    <row r="51" spans="1:4" s="3" customFormat="1" x14ac:dyDescent="0.25">
      <c r="A51" s="7" t="s">
        <v>80</v>
      </c>
      <c r="B51" s="7"/>
      <c r="C51" s="20">
        <v>12239307</v>
      </c>
      <c r="D51" s="10">
        <v>8655906</v>
      </c>
    </row>
    <row r="52" spans="1:4" s="3" customFormat="1" x14ac:dyDescent="0.25">
      <c r="A52" s="7" t="s">
        <v>21</v>
      </c>
      <c r="B52" s="7"/>
      <c r="C52" s="20">
        <v>4305986</v>
      </c>
      <c r="D52" s="10">
        <v>5693086</v>
      </c>
    </row>
    <row r="53" spans="1:4" s="4" customFormat="1" x14ac:dyDescent="0.25">
      <c r="A53" s="8" t="s">
        <v>22</v>
      </c>
      <c r="B53" s="8"/>
      <c r="C53" s="21">
        <v>16545293</v>
      </c>
      <c r="D53" s="9">
        <f>SUM(D51:D52)</f>
        <v>14348992</v>
      </c>
    </row>
    <row r="54" spans="1:4" s="3" customFormat="1" x14ac:dyDescent="0.25">
      <c r="A54" s="7"/>
      <c r="B54" s="7"/>
      <c r="C54" s="20"/>
      <c r="D54" s="10"/>
    </row>
    <row r="55" spans="1:4" s="4" customFormat="1" x14ac:dyDescent="0.25">
      <c r="A55" s="8" t="s">
        <v>81</v>
      </c>
      <c r="B55" s="8"/>
      <c r="C55" s="21">
        <f>C48+C53</f>
        <v>28035434</v>
      </c>
      <c r="D55" s="9">
        <f>D48+D53</f>
        <v>25671239</v>
      </c>
    </row>
    <row r="56" spans="1:4" s="4" customFormat="1" x14ac:dyDescent="0.25">
      <c r="A56" s="8"/>
      <c r="B56" s="8"/>
      <c r="C56" s="21"/>
      <c r="D56" s="9"/>
    </row>
    <row r="57" spans="1:4" s="4" customFormat="1" x14ac:dyDescent="0.25">
      <c r="A57" s="8" t="s">
        <v>82</v>
      </c>
      <c r="B57" s="8"/>
      <c r="C57" s="21">
        <f>C41+C55</f>
        <v>25843615</v>
      </c>
      <c r="D57" s="9">
        <f>D41+D55</f>
        <v>24426403</v>
      </c>
    </row>
    <row r="58" spans="1:4" s="4" customFormat="1" x14ac:dyDescent="0.25">
      <c r="A58" s="38"/>
      <c r="B58" s="38"/>
      <c r="C58" s="39"/>
      <c r="D58" s="40"/>
    </row>
    <row r="59" spans="1:4" s="4" customFormat="1" x14ac:dyDescent="0.25">
      <c r="A59" s="38" t="s">
        <v>118</v>
      </c>
      <c r="B59" s="38"/>
      <c r="C59" s="39">
        <f>51383*2</f>
        <v>102766</v>
      </c>
      <c r="D59" s="40">
        <v>0</v>
      </c>
    </row>
    <row r="60" spans="1:4" ht="13.5" customHeight="1" x14ac:dyDescent="0.25">
      <c r="A60" s="33"/>
      <c r="B60" s="33"/>
      <c r="C60" s="33"/>
      <c r="D60" s="33"/>
    </row>
    <row r="61" spans="1:4" x14ac:dyDescent="0.25">
      <c r="A61" s="31" t="s">
        <v>88</v>
      </c>
      <c r="B61" s="32"/>
      <c r="C61" s="41">
        <v>-1680.9</v>
      </c>
      <c r="D61" s="13">
        <v>-1572.17</v>
      </c>
    </row>
    <row r="62" spans="1:4" ht="30" x14ac:dyDescent="0.25">
      <c r="A62" s="31" t="s">
        <v>89</v>
      </c>
      <c r="B62" s="32"/>
      <c r="C62" s="13">
        <v>12034</v>
      </c>
      <c r="D62" s="13">
        <v>12034</v>
      </c>
    </row>
    <row r="63" spans="1:4" x14ac:dyDescent="0.25">
      <c r="A63" s="34" t="s">
        <v>67</v>
      </c>
      <c r="B63" s="34"/>
      <c r="C63" s="34"/>
      <c r="D63" s="34"/>
    </row>
    <row r="65" spans="1:3" x14ac:dyDescent="0.25">
      <c r="A65" s="2" t="s">
        <v>24</v>
      </c>
      <c r="B65" s="2"/>
      <c r="C65" s="2" t="s">
        <v>25</v>
      </c>
    </row>
    <row r="66" spans="1:3" x14ac:dyDescent="0.25">
      <c r="A66" s="2"/>
      <c r="B66" s="2"/>
      <c r="C66" s="2"/>
    </row>
    <row r="67" spans="1:3" x14ac:dyDescent="0.25">
      <c r="A67" s="2" t="s">
        <v>84</v>
      </c>
      <c r="B67" s="2"/>
      <c r="C67" s="2" t="s">
        <v>85</v>
      </c>
    </row>
  </sheetData>
  <pageMargins left="0.98425196850393704" right="0" top="0.78740157480314965" bottom="0.59055118110236227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9" workbookViewId="0">
      <selection activeCell="G45" sqref="G45"/>
    </sheetView>
  </sheetViews>
  <sheetFormatPr defaultRowHeight="15" x14ac:dyDescent="0.25"/>
  <cols>
    <col min="1" max="1" width="52" customWidth="1"/>
    <col min="2" max="2" width="5.140625" customWidth="1"/>
    <col min="3" max="3" width="12.7109375" customWidth="1"/>
    <col min="4" max="4" width="12" customWidth="1"/>
  </cols>
  <sheetData>
    <row r="1" spans="1:4" x14ac:dyDescent="0.25">
      <c r="A1" s="29" t="s">
        <v>51</v>
      </c>
    </row>
    <row r="2" spans="1:4" x14ac:dyDescent="0.25">
      <c r="A2" s="29" t="s">
        <v>42</v>
      </c>
      <c r="B2" s="29"/>
      <c r="C2" s="29"/>
      <c r="D2" s="29"/>
    </row>
    <row r="3" spans="1:4" x14ac:dyDescent="0.25">
      <c r="A3" s="29" t="s">
        <v>106</v>
      </c>
      <c r="B3" s="29"/>
      <c r="C3" s="29"/>
      <c r="D3" s="29"/>
    </row>
    <row r="4" spans="1:4" x14ac:dyDescent="0.25">
      <c r="A4" s="6"/>
      <c r="B4" s="6"/>
      <c r="C4" s="6"/>
      <c r="D4" s="6"/>
    </row>
    <row r="5" spans="1:4" x14ac:dyDescent="0.25">
      <c r="A5" t="s">
        <v>26</v>
      </c>
      <c r="B5" t="s">
        <v>29</v>
      </c>
      <c r="D5" s="6"/>
    </row>
    <row r="6" spans="1:4" x14ac:dyDescent="0.25">
      <c r="A6" t="s">
        <v>31</v>
      </c>
      <c r="B6" t="s">
        <v>32</v>
      </c>
      <c r="D6" s="6"/>
    </row>
    <row r="7" spans="1:4" x14ac:dyDescent="0.25">
      <c r="A7" t="s">
        <v>30</v>
      </c>
      <c r="B7" t="s">
        <v>68</v>
      </c>
      <c r="D7" s="6"/>
    </row>
    <row r="8" spans="1:4" x14ac:dyDescent="0.25">
      <c r="A8" s="6"/>
      <c r="B8" s="36" t="s">
        <v>69</v>
      </c>
      <c r="C8" s="6"/>
      <c r="D8" s="6"/>
    </row>
    <row r="10" spans="1:4" ht="32.25" customHeight="1" x14ac:dyDescent="0.25">
      <c r="A10" s="37" t="s">
        <v>52</v>
      </c>
      <c r="B10" s="11"/>
      <c r="C10" s="11" t="s">
        <v>87</v>
      </c>
      <c r="D10" s="11" t="s">
        <v>86</v>
      </c>
    </row>
    <row r="11" spans="1:4" x14ac:dyDescent="0.25">
      <c r="A11" s="7"/>
      <c r="B11" s="7"/>
      <c r="C11" s="7"/>
      <c r="D11" s="7"/>
    </row>
    <row r="12" spans="1:4" ht="19.5" customHeight="1" x14ac:dyDescent="0.25">
      <c r="A12" s="7" t="s">
        <v>112</v>
      </c>
      <c r="B12" s="7"/>
      <c r="C12" s="22">
        <v>5689199</v>
      </c>
      <c r="D12" s="22">
        <v>3276510</v>
      </c>
    </row>
    <row r="13" spans="1:4" x14ac:dyDescent="0.25">
      <c r="A13" s="7" t="s">
        <v>113</v>
      </c>
      <c r="B13" s="7"/>
      <c r="C13" s="22">
        <v>-4352867</v>
      </c>
      <c r="D13" s="22">
        <v>-3564275</v>
      </c>
    </row>
    <row r="14" spans="1:4" x14ac:dyDescent="0.25">
      <c r="A14" s="8" t="s">
        <v>115</v>
      </c>
      <c r="B14" s="8"/>
      <c r="C14" s="9">
        <f>SUM(C12:C13)</f>
        <v>1336332</v>
      </c>
      <c r="D14" s="9">
        <f>SUM(D12:D13)</f>
        <v>-287765</v>
      </c>
    </row>
    <row r="15" spans="1:4" x14ac:dyDescent="0.25">
      <c r="A15" s="7"/>
      <c r="B15" s="7"/>
      <c r="C15" s="10"/>
      <c r="D15" s="10"/>
    </row>
    <row r="16" spans="1:4" x14ac:dyDescent="0.25">
      <c r="A16" s="7" t="s">
        <v>34</v>
      </c>
      <c r="B16" s="7"/>
      <c r="C16" s="10">
        <v>516825</v>
      </c>
      <c r="D16" s="22">
        <v>352048</v>
      </c>
    </row>
    <row r="17" spans="1:4" x14ac:dyDescent="0.25">
      <c r="A17" s="7" t="s">
        <v>35</v>
      </c>
      <c r="B17" s="7"/>
      <c r="C17" s="10">
        <v>-566848</v>
      </c>
      <c r="D17" s="22">
        <v>-472658</v>
      </c>
    </row>
    <row r="18" spans="1:4" x14ac:dyDescent="0.25">
      <c r="A18" s="7" t="s">
        <v>114</v>
      </c>
      <c r="B18" s="7"/>
      <c r="C18" s="10">
        <v>-580061</v>
      </c>
      <c r="D18" s="22">
        <v>-148479</v>
      </c>
    </row>
    <row r="19" spans="1:4" x14ac:dyDescent="0.25">
      <c r="A19" s="7" t="s">
        <v>36</v>
      </c>
      <c r="B19" s="7"/>
      <c r="C19" s="10">
        <v>-6117</v>
      </c>
      <c r="D19" s="22">
        <v>-150091</v>
      </c>
    </row>
    <row r="20" spans="1:4" x14ac:dyDescent="0.25">
      <c r="A20" s="8" t="s">
        <v>37</v>
      </c>
      <c r="B20" s="8"/>
      <c r="C20" s="9">
        <f>SUM(C14:C19)</f>
        <v>700131</v>
      </c>
      <c r="D20" s="9">
        <f>SUM(D14:D19)</f>
        <v>-706945</v>
      </c>
    </row>
    <row r="21" spans="1:4" x14ac:dyDescent="0.25">
      <c r="A21" s="7"/>
      <c r="B21" s="7"/>
      <c r="C21" s="10"/>
      <c r="D21" s="10"/>
    </row>
    <row r="22" spans="1:4" x14ac:dyDescent="0.25">
      <c r="A22" s="7" t="s">
        <v>38</v>
      </c>
      <c r="B22" s="7"/>
      <c r="C22" s="10">
        <v>13338</v>
      </c>
      <c r="D22" s="22">
        <v>377165</v>
      </c>
    </row>
    <row r="23" spans="1:4" x14ac:dyDescent="0.25">
      <c r="A23" s="7" t="s">
        <v>39</v>
      </c>
      <c r="B23" s="7"/>
      <c r="C23" s="10">
        <v>-1273062</v>
      </c>
      <c r="D23" s="22">
        <v>-1919026</v>
      </c>
    </row>
    <row r="24" spans="1:4" x14ac:dyDescent="0.25">
      <c r="A24" s="8" t="s">
        <v>40</v>
      </c>
      <c r="B24" s="8"/>
      <c r="C24" s="9">
        <f>SUM(C20:C23)</f>
        <v>-559593</v>
      </c>
      <c r="D24" s="9">
        <f>SUM(D20:D23)</f>
        <v>-2248806</v>
      </c>
    </row>
    <row r="25" spans="1:4" x14ac:dyDescent="0.25">
      <c r="A25" s="7"/>
      <c r="B25" s="7"/>
      <c r="C25" s="10"/>
      <c r="D25" s="10"/>
    </row>
    <row r="26" spans="1:4" x14ac:dyDescent="0.25">
      <c r="A26" s="7" t="s">
        <v>97</v>
      </c>
      <c r="B26" s="7"/>
      <c r="C26" s="10">
        <v>0</v>
      </c>
      <c r="D26" s="10">
        <v>0</v>
      </c>
    </row>
    <row r="27" spans="1:4" x14ac:dyDescent="0.25">
      <c r="A27" s="7"/>
      <c r="B27" s="7"/>
      <c r="C27" s="10"/>
      <c r="D27" s="10"/>
    </row>
    <row r="28" spans="1:4" x14ac:dyDescent="0.25">
      <c r="A28" s="8" t="s">
        <v>41</v>
      </c>
      <c r="B28" s="8"/>
      <c r="C28" s="9">
        <f>C24+C26</f>
        <v>-559593</v>
      </c>
      <c r="D28" s="9">
        <f>D24+D26</f>
        <v>-2248806</v>
      </c>
    </row>
    <row r="29" spans="1:4" x14ac:dyDescent="0.25">
      <c r="A29" s="26" t="s">
        <v>98</v>
      </c>
      <c r="B29" s="8"/>
      <c r="C29" s="9"/>
      <c r="D29" s="9"/>
    </row>
    <row r="30" spans="1:4" x14ac:dyDescent="0.25">
      <c r="A30" s="26" t="s">
        <v>99</v>
      </c>
      <c r="B30" s="8"/>
      <c r="C30" s="27">
        <f>C28-C31</f>
        <v>-508397</v>
      </c>
      <c r="D30" s="35">
        <v>-1033248</v>
      </c>
    </row>
    <row r="31" spans="1:4" x14ac:dyDescent="0.25">
      <c r="A31" s="26" t="s">
        <v>100</v>
      </c>
      <c r="B31" s="8"/>
      <c r="C31" s="27">
        <v>-51196</v>
      </c>
      <c r="D31" s="35">
        <v>-1215558</v>
      </c>
    </row>
    <row r="32" spans="1:4" x14ac:dyDescent="0.25">
      <c r="A32" s="8" t="s">
        <v>101</v>
      </c>
      <c r="B32" s="7"/>
      <c r="C32" s="9">
        <f>C30+C31</f>
        <v>-559593</v>
      </c>
      <c r="D32" s="9">
        <f>D30+D31</f>
        <v>-2248806</v>
      </c>
    </row>
    <row r="33" spans="1:4" x14ac:dyDescent="0.25">
      <c r="A33" s="8"/>
      <c r="B33" s="7"/>
      <c r="C33" s="9"/>
      <c r="D33" s="10"/>
    </row>
    <row r="34" spans="1:4" x14ac:dyDescent="0.25">
      <c r="A34" s="7" t="s">
        <v>103</v>
      </c>
      <c r="B34" s="7"/>
      <c r="C34" s="10">
        <v>4123899</v>
      </c>
      <c r="D34" s="22">
        <v>4411549</v>
      </c>
    </row>
    <row r="35" spans="1:4" x14ac:dyDescent="0.25">
      <c r="A35" s="7"/>
      <c r="B35" s="7"/>
      <c r="C35" s="10"/>
      <c r="D35" s="10"/>
    </row>
    <row r="36" spans="1:4" x14ac:dyDescent="0.25">
      <c r="A36" s="8" t="s">
        <v>104</v>
      </c>
      <c r="B36" s="8"/>
      <c r="C36" s="9">
        <f>C32+C34</f>
        <v>3564306</v>
      </c>
      <c r="D36" s="9">
        <f>D32+D34</f>
        <v>2162743</v>
      </c>
    </row>
    <row r="37" spans="1:4" x14ac:dyDescent="0.25">
      <c r="A37" s="26" t="s">
        <v>102</v>
      </c>
      <c r="B37" s="7"/>
      <c r="C37" s="10"/>
      <c r="D37" s="10"/>
    </row>
    <row r="38" spans="1:4" x14ac:dyDescent="0.25">
      <c r="A38" s="26" t="s">
        <v>99</v>
      </c>
      <c r="B38" s="7"/>
      <c r="C38" s="13">
        <f>C36-C39</f>
        <v>3183928</v>
      </c>
      <c r="D38" s="22">
        <v>1549394</v>
      </c>
    </row>
    <row r="39" spans="1:4" x14ac:dyDescent="0.25">
      <c r="A39" s="26" t="s">
        <v>100</v>
      </c>
      <c r="B39" s="7"/>
      <c r="C39" s="13">
        <f>-51196+431574</f>
        <v>380378</v>
      </c>
      <c r="D39" s="22">
        <v>613349</v>
      </c>
    </row>
    <row r="40" spans="1:4" x14ac:dyDescent="0.25">
      <c r="A40" s="28" t="s">
        <v>105</v>
      </c>
      <c r="B40" s="28"/>
      <c r="C40" s="28"/>
      <c r="D40" s="28"/>
    </row>
    <row r="42" spans="1:4" x14ac:dyDescent="0.25">
      <c r="A42" s="2" t="s">
        <v>24</v>
      </c>
      <c r="B42" s="2"/>
      <c r="C42" s="2"/>
      <c r="D42" s="2" t="s">
        <v>25</v>
      </c>
    </row>
    <row r="43" spans="1:4" x14ac:dyDescent="0.25">
      <c r="A43" s="2"/>
      <c r="B43" s="2"/>
      <c r="C43" s="2"/>
      <c r="D43" s="2"/>
    </row>
    <row r="44" spans="1:4" x14ac:dyDescent="0.25">
      <c r="A44" s="2" t="s">
        <v>84</v>
      </c>
      <c r="B44" s="2"/>
      <c r="C44" s="2"/>
      <c r="D44" s="2" t="s">
        <v>85</v>
      </c>
    </row>
  </sheetData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4" workbookViewId="0">
      <selection activeCell="A16" sqref="A16"/>
    </sheetView>
  </sheetViews>
  <sheetFormatPr defaultRowHeight="15" x14ac:dyDescent="0.25"/>
  <cols>
    <col min="1" max="1" width="59.7109375" customWidth="1"/>
    <col min="2" max="2" width="4.85546875" customWidth="1"/>
    <col min="3" max="3" width="12.85546875" customWidth="1"/>
    <col min="4" max="4" width="14.42578125" customWidth="1"/>
  </cols>
  <sheetData>
    <row r="1" spans="1:4" x14ac:dyDescent="0.25">
      <c r="A1" s="2" t="s">
        <v>51</v>
      </c>
    </row>
    <row r="2" spans="1:4" x14ac:dyDescent="0.25">
      <c r="A2" s="2" t="s">
        <v>50</v>
      </c>
    </row>
    <row r="3" spans="1:4" x14ac:dyDescent="0.25">
      <c r="A3" s="2" t="s">
        <v>43</v>
      </c>
    </row>
    <row r="5" spans="1:4" x14ac:dyDescent="0.25">
      <c r="A5" t="s">
        <v>27</v>
      </c>
      <c r="B5" t="s">
        <v>28</v>
      </c>
    </row>
    <row r="6" spans="1:4" x14ac:dyDescent="0.25">
      <c r="A6" t="s">
        <v>26</v>
      </c>
      <c r="B6" t="s">
        <v>29</v>
      </c>
    </row>
    <row r="7" spans="1:4" x14ac:dyDescent="0.25">
      <c r="A7" t="s">
        <v>31</v>
      </c>
      <c r="B7" t="s">
        <v>32</v>
      </c>
    </row>
    <row r="8" spans="1:4" x14ac:dyDescent="0.25">
      <c r="A8" t="s">
        <v>30</v>
      </c>
      <c r="B8" t="s">
        <v>33</v>
      </c>
    </row>
    <row r="10" spans="1:4" s="4" customFormat="1" ht="30" x14ac:dyDescent="0.25">
      <c r="A10" s="37" t="s">
        <v>52</v>
      </c>
      <c r="B10" s="8"/>
      <c r="C10" s="11" t="s">
        <v>87</v>
      </c>
      <c r="D10" s="11" t="s">
        <v>86</v>
      </c>
    </row>
    <row r="11" spans="1:4" s="3" customFormat="1" x14ac:dyDescent="0.25">
      <c r="A11" s="8" t="s">
        <v>53</v>
      </c>
      <c r="B11" s="7"/>
      <c r="C11" s="7"/>
      <c r="D11" s="9"/>
    </row>
    <row r="12" spans="1:4" s="4" customFormat="1" x14ac:dyDescent="0.25">
      <c r="A12" s="8" t="s">
        <v>54</v>
      </c>
      <c r="B12" s="8"/>
      <c r="C12" s="9">
        <f>'Форма 2'!C24</f>
        <v>-559593</v>
      </c>
      <c r="D12" s="9">
        <f>'Форма 2'!D24</f>
        <v>-2248806</v>
      </c>
    </row>
    <row r="13" spans="1:4" s="3" customFormat="1" x14ac:dyDescent="0.25">
      <c r="A13" s="7" t="s">
        <v>55</v>
      </c>
      <c r="B13" s="7"/>
      <c r="C13" s="10"/>
      <c r="D13" s="10"/>
    </row>
    <row r="14" spans="1:4" s="3" customFormat="1" x14ac:dyDescent="0.25">
      <c r="A14" s="7" t="s">
        <v>56</v>
      </c>
      <c r="B14" s="7"/>
      <c r="C14" s="22">
        <f>-(('Форма 1'!C14+'Форма 1'!C19-'Форма 1'!D19+'Форма 1'!C26)-'Форма 1'!D14)</f>
        <v>170591</v>
      </c>
      <c r="D14" s="10">
        <v>140685</v>
      </c>
    </row>
    <row r="15" spans="1:4" s="3" customFormat="1" x14ac:dyDescent="0.25">
      <c r="A15" s="7" t="s">
        <v>57</v>
      </c>
      <c r="B15" s="7"/>
      <c r="C15" s="22">
        <v>708</v>
      </c>
      <c r="D15" s="10">
        <v>472</v>
      </c>
    </row>
    <row r="16" spans="1:4" s="3" customFormat="1" ht="30" x14ac:dyDescent="0.25">
      <c r="A16" s="7" t="s">
        <v>116</v>
      </c>
      <c r="B16" s="7"/>
      <c r="C16" s="22">
        <f>'Форма 1'!D16-'Форма 1'!C16</f>
        <v>-41209</v>
      </c>
      <c r="D16" s="10">
        <v>19510</v>
      </c>
    </row>
    <row r="17" spans="1:4" s="3" customFormat="1" x14ac:dyDescent="0.25">
      <c r="A17" s="7"/>
      <c r="B17" s="7"/>
      <c r="C17" s="10"/>
      <c r="D17" s="9"/>
    </row>
    <row r="18" spans="1:4" s="4" customFormat="1" ht="30" x14ac:dyDescent="0.25">
      <c r="A18" s="8" t="s">
        <v>58</v>
      </c>
      <c r="B18" s="8"/>
      <c r="C18" s="42">
        <f>SUM(C12:C17)</f>
        <v>-429503</v>
      </c>
      <c r="D18" s="42">
        <f>SUM(D12:D17)</f>
        <v>-2088139</v>
      </c>
    </row>
    <row r="19" spans="1:4" s="3" customFormat="1" x14ac:dyDescent="0.25">
      <c r="A19" s="7" t="s">
        <v>121</v>
      </c>
      <c r="B19" s="7"/>
      <c r="C19" s="10">
        <f>'Форма 1'!D23-'Форма 1'!C23</f>
        <v>107032</v>
      </c>
      <c r="D19" s="10">
        <f>5039279-4707037</f>
        <v>332242</v>
      </c>
    </row>
    <row r="20" spans="1:4" s="3" customFormat="1" x14ac:dyDescent="0.25">
      <c r="A20" s="7" t="s">
        <v>122</v>
      </c>
      <c r="B20" s="7"/>
      <c r="C20" s="10">
        <f>'Форма 1'!D24-'Форма 1'!C24</f>
        <v>-794567</v>
      </c>
      <c r="D20" s="10">
        <f>2321222-2331524</f>
        <v>-10302</v>
      </c>
    </row>
    <row r="21" spans="1:4" s="3" customFormat="1" ht="30" x14ac:dyDescent="0.25">
      <c r="A21" s="7" t="s">
        <v>123</v>
      </c>
      <c r="B21" s="7"/>
      <c r="C21" s="10">
        <f>'Форма 1'!C52-'Форма 1'!D52</f>
        <v>-1387100</v>
      </c>
      <c r="D21" s="10">
        <f>4945691-5018464</f>
        <v>-72773</v>
      </c>
    </row>
    <row r="22" spans="1:4" s="3" customFormat="1" x14ac:dyDescent="0.25">
      <c r="A22" s="7" t="s">
        <v>59</v>
      </c>
      <c r="B22" s="7"/>
      <c r="C22" s="10">
        <f>'Форма 1'!D25-'Форма 1'!C25</f>
        <v>-27159</v>
      </c>
      <c r="D22" s="10">
        <f>10275-21024</f>
        <v>-10749</v>
      </c>
    </row>
    <row r="23" spans="1:4" s="4" customFormat="1" ht="30" x14ac:dyDescent="0.25">
      <c r="A23" s="8" t="s">
        <v>126</v>
      </c>
      <c r="B23" s="8"/>
      <c r="C23" s="42">
        <f>SUM(C18:C22)</f>
        <v>-2531297</v>
      </c>
      <c r="D23" s="42">
        <f>SUM(D18:D22)</f>
        <v>-1849721</v>
      </c>
    </row>
    <row r="24" spans="1:4" s="3" customFormat="1" x14ac:dyDescent="0.25">
      <c r="A24" s="7"/>
      <c r="B24" s="7"/>
      <c r="C24" s="10"/>
      <c r="D24" s="9"/>
    </row>
    <row r="25" spans="1:4" s="3" customFormat="1" x14ac:dyDescent="0.25">
      <c r="A25" s="8" t="s">
        <v>60</v>
      </c>
      <c r="B25" s="7"/>
      <c r="C25" s="10"/>
      <c r="D25" s="9"/>
    </row>
    <row r="26" spans="1:4" s="3" customFormat="1" x14ac:dyDescent="0.25">
      <c r="A26" s="14" t="s">
        <v>66</v>
      </c>
      <c r="B26" s="7"/>
      <c r="C26" s="10"/>
      <c r="D26" s="10">
        <v>-47000</v>
      </c>
    </row>
    <row r="27" spans="1:4" s="3" customFormat="1" x14ac:dyDescent="0.25">
      <c r="A27" s="14" t="s">
        <v>120</v>
      </c>
      <c r="B27" s="7"/>
      <c r="C27" s="10">
        <f>-341182-684</f>
        <v>-341866</v>
      </c>
      <c r="D27" s="10">
        <f>-329593-3932</f>
        <v>-333525</v>
      </c>
    </row>
    <row r="28" spans="1:4" s="3" customFormat="1" x14ac:dyDescent="0.25">
      <c r="A28" s="14" t="s">
        <v>127</v>
      </c>
      <c r="B28" s="7"/>
      <c r="C28" s="10"/>
      <c r="D28" s="10">
        <v>-12104</v>
      </c>
    </row>
    <row r="29" spans="1:4" s="3" customFormat="1" x14ac:dyDescent="0.25">
      <c r="A29" s="7" t="s">
        <v>61</v>
      </c>
      <c r="B29" s="7"/>
      <c r="C29" s="10">
        <v>-47629</v>
      </c>
      <c r="D29" s="10">
        <v>0</v>
      </c>
    </row>
    <row r="30" spans="1:4" s="3" customFormat="1" ht="30" x14ac:dyDescent="0.25">
      <c r="A30" s="8" t="s">
        <v>125</v>
      </c>
      <c r="B30" s="8"/>
      <c r="C30" s="42">
        <f>SUM(C26:C29)</f>
        <v>-389495</v>
      </c>
      <c r="D30" s="42">
        <f>SUM(D26:D29)</f>
        <v>-392629</v>
      </c>
    </row>
    <row r="31" spans="1:4" s="3" customFormat="1" x14ac:dyDescent="0.25">
      <c r="A31" s="7"/>
      <c r="B31" s="7"/>
      <c r="C31" s="10"/>
      <c r="D31" s="10"/>
    </row>
    <row r="32" spans="1:4" s="3" customFormat="1" x14ac:dyDescent="0.25">
      <c r="A32" s="8" t="s">
        <v>62</v>
      </c>
      <c r="B32" s="7"/>
      <c r="C32" s="10"/>
      <c r="D32" s="10"/>
    </row>
    <row r="33" spans="1:4" s="3" customFormat="1" x14ac:dyDescent="0.25">
      <c r="A33" s="7" t="s">
        <v>117</v>
      </c>
      <c r="B33" s="7"/>
      <c r="C33" s="10">
        <f>('Форма 1'!C46-'Форма 1'!D46)+('Форма 1'!C51-'Форма 1'!D51)</f>
        <v>3751295</v>
      </c>
      <c r="D33" s="10">
        <f>(8583555-6744145)+(8457946-8144583)</f>
        <v>2152773</v>
      </c>
    </row>
    <row r="34" spans="1:4" s="4" customFormat="1" ht="18" customHeight="1" x14ac:dyDescent="0.25">
      <c r="A34" s="8" t="s">
        <v>124</v>
      </c>
      <c r="B34" s="8"/>
      <c r="C34" s="9">
        <f>SUM(C33)</f>
        <v>3751295</v>
      </c>
      <c r="D34" s="9">
        <f>SUM(D33)</f>
        <v>2152773</v>
      </c>
    </row>
    <row r="35" spans="1:4" s="3" customFormat="1" x14ac:dyDescent="0.25">
      <c r="A35" s="7"/>
      <c r="B35" s="7"/>
      <c r="C35" s="10"/>
      <c r="D35" s="9"/>
    </row>
    <row r="36" spans="1:4" s="4" customFormat="1" x14ac:dyDescent="0.25">
      <c r="A36" s="8" t="s">
        <v>63</v>
      </c>
      <c r="B36" s="8"/>
      <c r="C36" s="9">
        <f>C23+C30+C34</f>
        <v>830503</v>
      </c>
      <c r="D36" s="9">
        <f>D23+D30+D34</f>
        <v>-89577</v>
      </c>
    </row>
    <row r="37" spans="1:4" s="3" customFormat="1" x14ac:dyDescent="0.25">
      <c r="A37" s="7"/>
      <c r="B37" s="7"/>
      <c r="C37" s="10" t="s">
        <v>67</v>
      </c>
      <c r="D37" s="10" t="s">
        <v>67</v>
      </c>
    </row>
    <row r="38" spans="1:4" s="3" customFormat="1" x14ac:dyDescent="0.25">
      <c r="A38" s="7" t="s">
        <v>64</v>
      </c>
      <c r="B38" s="7"/>
      <c r="C38" s="27">
        <v>128564</v>
      </c>
      <c r="D38" s="27">
        <v>355475</v>
      </c>
    </row>
    <row r="39" spans="1:4" s="3" customFormat="1" x14ac:dyDescent="0.25">
      <c r="A39" s="7"/>
      <c r="B39" s="7"/>
      <c r="C39" s="9"/>
      <c r="D39" s="9"/>
    </row>
    <row r="40" spans="1:4" s="3" customFormat="1" x14ac:dyDescent="0.25">
      <c r="A40" s="7" t="s">
        <v>65</v>
      </c>
      <c r="B40" s="7"/>
      <c r="C40" s="9">
        <v>959067</v>
      </c>
      <c r="D40" s="9">
        <v>265898</v>
      </c>
    </row>
    <row r="41" spans="1:4" x14ac:dyDescent="0.25">
      <c r="A41" s="28" t="s">
        <v>105</v>
      </c>
      <c r="B41" s="28"/>
      <c r="C41" s="28"/>
      <c r="D41" s="28"/>
    </row>
    <row r="42" spans="1:4" x14ac:dyDescent="0.25">
      <c r="C42" t="s">
        <v>67</v>
      </c>
    </row>
    <row r="43" spans="1:4" x14ac:dyDescent="0.25">
      <c r="A43" s="2" t="s">
        <v>24</v>
      </c>
      <c r="B43" s="2"/>
      <c r="C43" s="2" t="s">
        <v>129</v>
      </c>
    </row>
    <row r="44" spans="1:4" x14ac:dyDescent="0.25">
      <c r="A44" s="2"/>
      <c r="B44" s="2"/>
      <c r="C44" s="2"/>
    </row>
    <row r="45" spans="1:4" x14ac:dyDescent="0.25">
      <c r="A45" s="2" t="s">
        <v>84</v>
      </c>
      <c r="B45" s="2"/>
      <c r="C45" s="2" t="s">
        <v>128</v>
      </c>
    </row>
  </sheetData>
  <pageMargins left="0" right="0" top="0.55118110236220474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5" workbookViewId="0">
      <selection activeCell="A20" sqref="A20"/>
    </sheetView>
  </sheetViews>
  <sheetFormatPr defaultRowHeight="15" x14ac:dyDescent="0.25"/>
  <cols>
    <col min="1" max="1" width="35.5703125" customWidth="1"/>
    <col min="2" max="2" width="12.42578125" customWidth="1"/>
    <col min="3" max="3" width="20.42578125" bestFit="1" customWidth="1"/>
    <col min="4" max="4" width="12.28515625" bestFit="1" customWidth="1"/>
    <col min="5" max="5" width="23.5703125" bestFit="1" customWidth="1"/>
    <col min="6" max="6" width="9.5703125" bestFit="1" customWidth="1"/>
    <col min="7" max="7" width="14.85546875" customWidth="1"/>
    <col min="8" max="8" width="11.5703125" customWidth="1"/>
  </cols>
  <sheetData>
    <row r="1" spans="1:8" x14ac:dyDescent="0.25">
      <c r="A1" s="2" t="s">
        <v>51</v>
      </c>
    </row>
    <row r="2" spans="1:8" x14ac:dyDescent="0.25">
      <c r="A2" s="2" t="s">
        <v>47</v>
      </c>
    </row>
    <row r="3" spans="1:8" x14ac:dyDescent="0.25">
      <c r="A3" s="2" t="s">
        <v>106</v>
      </c>
    </row>
    <row r="5" spans="1:8" x14ac:dyDescent="0.25">
      <c r="A5" t="s">
        <v>26</v>
      </c>
      <c r="B5" t="s">
        <v>29</v>
      </c>
      <c r="D5" s="6"/>
    </row>
    <row r="6" spans="1:8" x14ac:dyDescent="0.25">
      <c r="A6" t="s">
        <v>31</v>
      </c>
      <c r="B6" t="s">
        <v>32</v>
      </c>
      <c r="D6" s="6"/>
    </row>
    <row r="7" spans="1:8" x14ac:dyDescent="0.25">
      <c r="A7" t="s">
        <v>30</v>
      </c>
      <c r="B7" t="s">
        <v>110</v>
      </c>
      <c r="D7" s="6"/>
    </row>
    <row r="8" spans="1:8" x14ac:dyDescent="0.25">
      <c r="B8" t="s">
        <v>109</v>
      </c>
    </row>
    <row r="10" spans="1:8" x14ac:dyDescent="0.25">
      <c r="A10" s="47" t="s">
        <v>90</v>
      </c>
      <c r="B10" s="46" t="s">
        <v>44</v>
      </c>
      <c r="C10" s="46"/>
      <c r="D10" s="46"/>
      <c r="E10" s="46"/>
      <c r="F10" s="46"/>
      <c r="G10" s="43" t="s">
        <v>45</v>
      </c>
      <c r="H10" s="43" t="s">
        <v>78</v>
      </c>
    </row>
    <row r="11" spans="1:8" x14ac:dyDescent="0.25">
      <c r="A11" s="48"/>
      <c r="B11" s="50" t="s">
        <v>14</v>
      </c>
      <c r="C11" s="51"/>
      <c r="D11" s="15"/>
      <c r="E11" s="15"/>
      <c r="F11" s="43" t="s">
        <v>46</v>
      </c>
      <c r="G11" s="44"/>
      <c r="H11" s="44"/>
    </row>
    <row r="12" spans="1:8" s="3" customFormat="1" ht="45" x14ac:dyDescent="0.25">
      <c r="A12" s="49"/>
      <c r="B12" s="11" t="s">
        <v>91</v>
      </c>
      <c r="C12" s="11" t="s">
        <v>108</v>
      </c>
      <c r="D12" s="11" t="s">
        <v>96</v>
      </c>
      <c r="E12" s="11" t="s">
        <v>92</v>
      </c>
      <c r="F12" s="45"/>
      <c r="G12" s="45"/>
      <c r="H12" s="45"/>
    </row>
    <row r="13" spans="1:8" s="3" customFormat="1" x14ac:dyDescent="0.25">
      <c r="A13" s="8" t="s">
        <v>48</v>
      </c>
      <c r="B13" s="9">
        <v>743641</v>
      </c>
      <c r="C13" s="9">
        <v>12875173</v>
      </c>
      <c r="D13" s="9">
        <v>3596623</v>
      </c>
      <c r="E13" s="9">
        <v>-17814333</v>
      </c>
      <c r="F13" s="9">
        <f>SUM(B13:E13)</f>
        <v>-598896</v>
      </c>
      <c r="G13" s="9">
        <v>-645940</v>
      </c>
      <c r="H13" s="9">
        <f>F13+G13</f>
        <v>-1244836</v>
      </c>
    </row>
    <row r="14" spans="1:8" s="3" customFormat="1" x14ac:dyDescent="0.25">
      <c r="A14" s="7" t="s">
        <v>111</v>
      </c>
      <c r="B14" s="10">
        <v>0</v>
      </c>
      <c r="C14" s="10">
        <v>0</v>
      </c>
      <c r="D14" s="10">
        <f>79712+16253</f>
        <v>95965</v>
      </c>
      <c r="E14" s="22">
        <f>(-46483-123888)+(-339528-20324)</f>
        <v>-530223</v>
      </c>
      <c r="F14" s="23">
        <f>SUM(B14:E14)</f>
        <v>-434258</v>
      </c>
      <c r="G14" s="22">
        <f>(-1146-79712+123888)+(-234-16253+20324)</f>
        <v>46867</v>
      </c>
      <c r="H14" s="9">
        <f>F14+G14</f>
        <v>-387391</v>
      </c>
    </row>
    <row r="15" spans="1:8" s="3" customFormat="1" x14ac:dyDescent="0.25">
      <c r="A15" s="7" t="s">
        <v>93</v>
      </c>
      <c r="B15" s="10">
        <v>0</v>
      </c>
      <c r="C15" s="10">
        <v>0</v>
      </c>
      <c r="D15" s="22">
        <f>-110-153-125</f>
        <v>-388</v>
      </c>
      <c r="E15" s="22">
        <f>110+153+125</f>
        <v>388</v>
      </c>
      <c r="F15" s="35">
        <f>SUM(B15:E15)</f>
        <v>0</v>
      </c>
      <c r="G15" s="10">
        <v>0</v>
      </c>
      <c r="H15" s="27">
        <f>F15+G15</f>
        <v>0</v>
      </c>
    </row>
    <row r="16" spans="1:8" s="3" customFormat="1" ht="30" x14ac:dyDescent="0.25">
      <c r="A16" s="7" t="s">
        <v>94</v>
      </c>
      <c r="B16" s="10">
        <v>0</v>
      </c>
      <c r="C16" s="10">
        <v>0</v>
      </c>
      <c r="D16" s="22">
        <v>0</v>
      </c>
      <c r="E16" s="22">
        <f>-508272-125</f>
        <v>-508397</v>
      </c>
      <c r="F16" s="35">
        <f>SUM(B16:E16)</f>
        <v>-508397</v>
      </c>
      <c r="G16" s="10">
        <f>-51321+125</f>
        <v>-51196</v>
      </c>
      <c r="H16" s="27">
        <f>F16+G16</f>
        <v>-559593</v>
      </c>
    </row>
    <row r="17" spans="1:8" s="3" customFormat="1" x14ac:dyDescent="0.25">
      <c r="A17" s="8" t="s">
        <v>49</v>
      </c>
      <c r="B17" s="9">
        <f>SUM(B13:B16)</f>
        <v>743641</v>
      </c>
      <c r="C17" s="9">
        <f>SUM(C13:C16)</f>
        <v>12875173</v>
      </c>
      <c r="D17" s="9">
        <f>SUM(D13:D16)</f>
        <v>3692200</v>
      </c>
      <c r="E17" s="9">
        <f>SUM(E13:E16)</f>
        <v>-18852565</v>
      </c>
      <c r="F17" s="9">
        <f>SUM(B17:E17)</f>
        <v>-1541551</v>
      </c>
      <c r="G17" s="9">
        <f>SUM(G13:G16)</f>
        <v>-650269</v>
      </c>
      <c r="H17" s="9">
        <f>F17+G17</f>
        <v>-2191820</v>
      </c>
    </row>
    <row r="18" spans="1:8" x14ac:dyDescent="0.25">
      <c r="B18" s="19" t="s">
        <v>67</v>
      </c>
      <c r="D18" s="19" t="s">
        <v>67</v>
      </c>
      <c r="E18" s="19" t="s">
        <v>67</v>
      </c>
      <c r="G18" s="19" t="s">
        <v>67</v>
      </c>
    </row>
    <row r="19" spans="1:8" x14ac:dyDescent="0.25">
      <c r="A19" s="2" t="s">
        <v>24</v>
      </c>
      <c r="B19" s="2"/>
      <c r="C19" s="2" t="s">
        <v>25</v>
      </c>
      <c r="D19" t="s">
        <v>67</v>
      </c>
    </row>
    <row r="20" spans="1:8" x14ac:dyDescent="0.25">
      <c r="A20" s="2"/>
      <c r="B20" s="2"/>
      <c r="C20" s="2"/>
      <c r="D20" s="24" t="s">
        <v>67</v>
      </c>
      <c r="G20" s="25" t="s">
        <v>67</v>
      </c>
    </row>
    <row r="21" spans="1:8" x14ac:dyDescent="0.25">
      <c r="A21" s="2" t="s">
        <v>84</v>
      </c>
      <c r="B21" s="2"/>
      <c r="C21" s="2" t="s">
        <v>85</v>
      </c>
      <c r="D21" s="2" t="s">
        <v>67</v>
      </c>
    </row>
  </sheetData>
  <mergeCells count="6">
    <mergeCell ref="H10:H12"/>
    <mergeCell ref="B10:F10"/>
    <mergeCell ref="A10:A12"/>
    <mergeCell ref="B11:C11"/>
    <mergeCell ref="F11:F12"/>
    <mergeCell ref="G10:G12"/>
  </mergeCells>
  <pageMargins left="0.19685039370078741" right="0.11811023622047245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glbuh1</dc:creator>
  <cp:lastModifiedBy>user</cp:lastModifiedBy>
  <cp:lastPrinted>2014-11-24T03:32:38Z</cp:lastPrinted>
  <dcterms:created xsi:type="dcterms:W3CDTF">2014-10-31T11:25:48Z</dcterms:created>
  <dcterms:modified xsi:type="dcterms:W3CDTF">2014-11-25T10:51:05Z</dcterms:modified>
</cp:coreProperties>
</file>