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2\06_июнь\KASE\загружено\"/>
    </mc:Choice>
  </mc:AlternateContent>
  <xr:revisionPtr revIDLastSave="0" documentId="13_ncr:1_{FE111745-A80C-415C-B4E3-B1E3973401C0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I13" i="5" l="1"/>
  <c r="H12" i="5"/>
  <c r="H9" i="5"/>
  <c r="E17" i="4" l="1"/>
  <c r="E48" i="4" l="1"/>
  <c r="D48" i="4"/>
  <c r="F16" i="5" l="1"/>
  <c r="G16" i="5"/>
  <c r="H16" i="5"/>
  <c r="D31" i="6"/>
  <c r="C31" i="6"/>
  <c r="E43" i="4" l="1"/>
  <c r="D43" i="4" l="1"/>
  <c r="H21" i="5" l="1"/>
  <c r="D54" i="4"/>
  <c r="D55" i="4"/>
  <c r="G55" i="4" s="1"/>
  <c r="G54" i="4" l="1"/>
  <c r="D17" i="4" l="1"/>
  <c r="G11" i="5" l="1"/>
  <c r="G14" i="5" s="1"/>
  <c r="D20" i="2" l="1"/>
  <c r="D11" i="2"/>
  <c r="I5" i="5"/>
  <c r="E6" i="4"/>
  <c r="E6" i="2"/>
  <c r="G20" i="5" l="1"/>
  <c r="F20" i="5"/>
  <c r="E20" i="5"/>
  <c r="D20" i="5"/>
  <c r="C20" i="5"/>
  <c r="F23" i="5" l="1"/>
  <c r="G23" i="5"/>
  <c r="F24" i="5" l="1"/>
  <c r="G24" i="5"/>
  <c r="I22" i="5"/>
  <c r="C23" i="5"/>
  <c r="D31" i="4" l="1"/>
  <c r="G30" i="5"/>
  <c r="G27" i="5"/>
  <c r="B30" i="5"/>
  <c r="B27" i="5"/>
  <c r="E61" i="4"/>
  <c r="E58" i="4"/>
  <c r="C61" i="4"/>
  <c r="C58" i="4"/>
  <c r="B37" i="2"/>
  <c r="E41" i="2"/>
  <c r="E37" i="2"/>
  <c r="B41" i="2"/>
  <c r="D40" i="6" l="1"/>
  <c r="C40" i="6"/>
  <c r="D18" i="6"/>
  <c r="C18" i="6"/>
  <c r="D43" i="6" l="1"/>
  <c r="C43" i="6"/>
  <c r="D42" i="6"/>
  <c r="C42" i="6"/>
  <c r="F11" i="5"/>
  <c r="F14" i="5" s="1"/>
  <c r="E20" i="2" l="1"/>
  <c r="I21" i="5" l="1"/>
  <c r="E11" i="2" l="1"/>
  <c r="E31" i="4"/>
  <c r="E35" i="4" l="1"/>
  <c r="E52" i="4" s="1"/>
  <c r="E22" i="2"/>
  <c r="E55" i="4" l="1"/>
  <c r="E25" i="2"/>
  <c r="E29" i="2" s="1"/>
  <c r="E33" i="2" l="1"/>
  <c r="H11" i="5" l="1"/>
  <c r="H14" i="5" s="1"/>
  <c r="E11" i="5"/>
  <c r="D11" i="5"/>
  <c r="D14" i="5" s="1"/>
  <c r="C11" i="5"/>
  <c r="C14" i="5" s="1"/>
  <c r="E14" i="5" l="1"/>
  <c r="E16" i="5" s="1"/>
  <c r="I16" i="5" s="1"/>
  <c r="K16" i="5" s="1"/>
  <c r="I11" i="5"/>
  <c r="I14" i="5" s="1"/>
  <c r="D22" i="2"/>
  <c r="D25" i="2" l="1"/>
  <c r="I19" i="5"/>
  <c r="I17" i="5"/>
  <c r="D29" i="2" l="1"/>
  <c r="E23" i="5"/>
  <c r="D23" i="5"/>
  <c r="C24" i="5" l="1"/>
  <c r="E24" i="5"/>
  <c r="D33" i="2"/>
  <c r="H18" i="5" s="1"/>
  <c r="H20" i="5" l="1"/>
  <c r="H23" i="5" s="1"/>
  <c r="I18" i="5"/>
  <c r="I20" i="5" s="1"/>
  <c r="I23" i="5" s="1"/>
  <c r="D35" i="4"/>
  <c r="H24" i="5" l="1"/>
  <c r="K23" i="5"/>
  <c r="I24" i="5"/>
  <c r="D52" i="4"/>
</calcChain>
</file>

<file path=xl/sharedStrings.xml><?xml version="1.0" encoding="utf-8"?>
<sst xmlns="http://schemas.openxmlformats.org/spreadsheetml/2006/main" count="129" uniqueCount="115">
  <si>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</si>
  <si>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</si>
  <si>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</si>
  <si>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</si>
  <si>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</si>
  <si>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</si>
  <si>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</si>
  <si>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</si>
  <si>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</si>
  <si>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</si>
  <si>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</si>
  <si>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</si>
  <si>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</si>
  <si>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</si>
  <si>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</si>
  <si>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</si>
  <si>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</si>
  <si>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</si>
  <si>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</si>
  <si>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</si>
  <si>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</si>
  <si>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</si>
  <si>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</si>
  <si>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</si>
  <si>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</si>
  <si>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</si>
  <si>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</si>
  <si>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</si>
  <si>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</si>
  <si>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</si>
  <si>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</si>
  <si>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</si>
  <si>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</si>
  <si>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</si>
  <si>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</si>
  <si>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</si>
  <si>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</si>
  <si>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</si>
  <si>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</si>
  <si>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</si>
  <si>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</si>
  <si>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</si>
  <si>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</si>
  <si>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</si>
  <si>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</si>
  <si>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</si>
  <si>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</si>
  <si>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</si>
  <si>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</si>
  <si>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</si>
  <si>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</si>
  <si>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</si>
  <si>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</si>
  <si>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</si>
  <si>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</si>
  <si>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</si>
  <si>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</si>
  <si>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</si>
  <si>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</si>
  <si>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</si>
  <si>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</si>
  <si>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</si>
  <si>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</si>
  <si>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</si>
  <si>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</si>
  <si>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</si>
  <si>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</si>
  <si>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</si>
  <si>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</si>
  <si>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</si>
  <si>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</si>
  <si>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</si>
  <si>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</si>
  <si>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</si>
  <si>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</si>
  <si>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</si>
  <si>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</si>
  <si>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</si>
  <si>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</si>
  <si>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</si>
  <si>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</si>
  <si>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</si>
  <si>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</si>
  <si>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</si>
  <si>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 xml:space="preserve">Резерв переоценки финансовых активов, оцениваемых по справедливой стоимости через прочий совокупный доход 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</si>
  <si>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</si>
  <si>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</si>
  <si>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финансовой деятельности</t>
  </si>
  <si>
    <t>31 декабря 2020 г.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</si>
  <si>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</si>
  <si>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</si>
  <si>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</si>
  <si>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</si>
  <si>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</si>
  <si>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</si>
  <si>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</si>
  <si>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</si>
  <si>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по состоянию 
на 01.01.2022 г.</t>
  </si>
  <si>
    <t>31 декабря 2021 г.</t>
  </si>
  <si>
    <t>Мосидзе Т.</t>
  </si>
  <si>
    <t>Чистый приток денежных средств от инвестиционной деятельности</t>
  </si>
  <si>
    <t>Чистое увеличение/(уменьшение) денежных средств и их эквивалентов</t>
  </si>
  <si>
    <t>по состоянию на 1  июля 2022 года</t>
  </si>
  <si>
    <t>по состоянию на 1 июля 2022 года</t>
  </si>
  <si>
    <t>по состоянию 
на 01.07.2022 г.</t>
  </si>
  <si>
    <t>За 6 месяцев, закончившихся 30.06.2022 г.</t>
  </si>
  <si>
    <t>За 6 месяцев, закончившихся 30.06.2021 г.</t>
  </si>
  <si>
    <t>Чистый  доход/(убыток)  по операциям с финансовыми инструментами, оцениваемыми по справедливой стоимости через прибыли или убытки</t>
  </si>
  <si>
    <t>Чистый доход  по операциям с иностранной валютой</t>
  </si>
  <si>
    <t>За 6месяцев, закончившихся 30.06.2022 г.</t>
  </si>
  <si>
    <t>За 6месяцев, закончившихся 30.06.2021 г.</t>
  </si>
  <si>
    <t>30 июня 2021 г.</t>
  </si>
  <si>
    <t>30 июня 2022 г.</t>
  </si>
  <si>
    <t>Прочий совокупный убыток</t>
  </si>
  <si>
    <t>И.о.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</si>
</sst>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7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193" fontId="28" fillId="0" borderId="6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193" fontId="27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31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0" fontId="24" fillId="0" borderId="6" xfId="0" applyFont="1" applyFill="1" applyBorder="1" applyAlignment="1">
      <alignment horizontal="center"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9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24" fillId="0" borderId="0" xfId="0" applyFont="1" applyFill="1"/>
    <xf numFmtId="195" fontId="24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2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3" fillId="0" borderId="0" xfId="1" applyNumberFormat="1" applyFont="1" applyFill="1" applyBorder="1" applyAlignment="1" applyProtection="1"/>
    <xf numFmtId="194" fontId="7" fillId="0" borderId="0" xfId="60" applyNumberFormat="1" applyFont="1" applyFill="1" applyBorder="1" applyAlignment="1" applyProtection="1"/>
    <xf numFmtId="3" fontId="34" fillId="0" borderId="0" xfId="0" applyNumberFormat="1" applyFont="1" applyFill="1"/>
    <xf numFmtId="164" fontId="9" fillId="0" borderId="0" xfId="60" applyFont="1" applyFill="1" applyAlignment="1">
      <alignment wrapText="1"/>
    </xf>
    <xf numFmtId="195" fontId="34" fillId="0" borderId="0" xfId="0" applyNumberFormat="1" applyFont="1" applyFill="1"/>
    <xf numFmtId="0" fontId="34" fillId="0" borderId="0" xfId="0" applyFont="1" applyFill="1"/>
    <xf numFmtId="194" fontId="34" fillId="0" borderId="0" xfId="60" applyNumberFormat="1" applyFont="1" applyFill="1"/>
    <xf numFmtId="0" fontId="30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4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4" fillId="0" borderId="0" xfId="1" applyNumberFormat="1" applyFont="1" applyFill="1" applyBorder="1"/>
    <xf numFmtId="0" fontId="36" fillId="0" borderId="0" xfId="0" applyFont="1" applyFill="1"/>
    <xf numFmtId="3" fontId="36" fillId="0" borderId="0" xfId="0" applyNumberFormat="1" applyFont="1" applyFill="1"/>
    <xf numFmtId="3" fontId="37" fillId="0" borderId="0" xfId="0" applyNumberFormat="1" applyFont="1"/>
    <xf numFmtId="194" fontId="9" fillId="0" borderId="0" xfId="60" applyNumberFormat="1" applyFont="1" applyFill="1" applyAlignment="1">
      <alignment wrapText="1"/>
    </xf>
    <xf numFmtId="194" fontId="9" fillId="0" borderId="0" xfId="60" applyNumberFormat="1" applyFont="1" applyFill="1"/>
    <xf numFmtId="194" fontId="35" fillId="0" borderId="0" xfId="60" applyNumberFormat="1" applyFont="1" applyFill="1" applyBorder="1"/>
    <xf numFmtId="0" fontId="34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3" fontId="38" fillId="0" borderId="0" xfId="0" applyNumberFormat="1" applyFont="1" applyFill="1" applyBorder="1"/>
    <xf numFmtId="0" fontId="38" fillId="0" borderId="0" xfId="0" applyFont="1" applyFill="1" applyBorder="1"/>
    <xf numFmtId="3" fontId="36" fillId="0" borderId="0" xfId="0" applyNumberFormat="1" applyFont="1" applyFill="1" applyBorder="1"/>
    <xf numFmtId="194" fontId="36" fillId="0" borderId="0" xfId="60" applyNumberFormat="1" applyFont="1" applyFill="1" applyBorder="1"/>
    <xf numFmtId="194" fontId="0" fillId="0" borderId="6" xfId="60" applyNumberFormat="1" applyFont="1" applyFill="1" applyBorder="1"/>
    <xf numFmtId="194" fontId="0" fillId="0" borderId="6" xfId="60" applyNumberFormat="1" applyFont="1" applyFill="1" applyBorder="1" applyAlignment="1">
      <alignment horizontal="right"/>
    </xf>
    <xf numFmtId="194" fontId="0" fillId="0" borderId="1" xfId="60" applyNumberFormat="1" applyFont="1" applyFill="1" applyBorder="1"/>
    <xf numFmtId="195" fontId="9" fillId="0" borderId="0" xfId="0" applyNumberFormat="1" applyFont="1" applyFill="1"/>
    <xf numFmtId="41" fontId="9" fillId="0" borderId="0" xfId="0" applyNumberFormat="1" applyFont="1" applyFill="1"/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="80" zoomScaleNormal="80" workbookViewId="0">
      <selection activeCell="H22" sqref="H22"/>
    </sheetView>
  </sheetViews>
  <sheetFormatPr defaultColWidth="9.140625" defaultRowHeight="12.75" x14ac:dyDescent="0.2"/>
  <cols>
    <col min="1" max="1" width="55.5703125" style="2" customWidth="1"/>
    <col min="2" max="2" width="7.28515625" style="2" customWidth="1"/>
    <col min="3" max="3" width="19" style="5" customWidth="1"/>
    <col min="4" max="4" width="20.5703125" style="5" customWidth="1"/>
    <col min="5" max="5" width="9.140625" style="2"/>
    <col min="6" max="6" width="33.5703125" style="2" customWidth="1"/>
    <col min="7" max="16384" width="9.140625" style="2"/>
  </cols>
  <sheetData>
    <row r="1" spans="1:6" x14ac:dyDescent="0.2">
      <c r="A1" s="42" t="s">
        <v>51</v>
      </c>
      <c r="B1" s="42"/>
    </row>
    <row r="2" spans="1:6" ht="39.75" customHeight="1" x14ac:dyDescent="0.3">
      <c r="A2" s="113" t="s">
        <v>93</v>
      </c>
      <c r="B2" s="113"/>
      <c r="C2" s="114"/>
      <c r="D2" s="114"/>
    </row>
    <row r="3" spans="1:6" ht="20.25" x14ac:dyDescent="0.3">
      <c r="A3" s="114" t="s">
        <v>102</v>
      </c>
      <c r="B3" s="114"/>
      <c r="C3" s="114"/>
      <c r="D3" s="114"/>
    </row>
    <row r="4" spans="1:6" ht="20.25" x14ac:dyDescent="0.3">
      <c r="A4" s="111"/>
      <c r="B4" s="111"/>
      <c r="C4" s="111"/>
      <c r="D4" s="1"/>
    </row>
    <row r="5" spans="1:6" ht="20.25" x14ac:dyDescent="0.3">
      <c r="A5" s="1"/>
      <c r="B5" s="1"/>
      <c r="C5" s="3"/>
      <c r="D5" s="3" t="s">
        <v>61</v>
      </c>
    </row>
    <row r="6" spans="1:6" ht="12.75" customHeight="1" x14ac:dyDescent="0.2">
      <c r="A6" s="112"/>
      <c r="B6" s="109" t="s">
        <v>92</v>
      </c>
      <c r="C6" s="109" t="s">
        <v>104</v>
      </c>
      <c r="D6" s="109" t="s">
        <v>97</v>
      </c>
    </row>
    <row r="7" spans="1:6" ht="19.5" customHeight="1" x14ac:dyDescent="0.2">
      <c r="A7" s="112"/>
      <c r="B7" s="110"/>
      <c r="C7" s="110"/>
      <c r="D7" s="110"/>
    </row>
    <row r="8" spans="1:6" x14ac:dyDescent="0.2">
      <c r="A8" s="10" t="s">
        <v>0</v>
      </c>
      <c r="B8" s="10"/>
      <c r="C8" s="11"/>
      <c r="D8" s="11"/>
    </row>
    <row r="9" spans="1:6" x14ac:dyDescent="0.2">
      <c r="A9" s="13" t="s">
        <v>1</v>
      </c>
      <c r="B9" s="13">
        <v>8</v>
      </c>
      <c r="C9" s="82">
        <v>495505</v>
      </c>
      <c r="D9" s="64">
        <v>339428</v>
      </c>
      <c r="F9" s="43"/>
    </row>
    <row r="10" spans="1:6" x14ac:dyDescent="0.2">
      <c r="A10" s="13" t="s">
        <v>74</v>
      </c>
      <c r="B10" s="13"/>
      <c r="C10" s="82">
        <v>38491</v>
      </c>
      <c r="D10" s="64">
        <v>32734</v>
      </c>
      <c r="F10" s="43"/>
    </row>
    <row r="11" spans="1:6" ht="25.5" x14ac:dyDescent="0.2">
      <c r="A11" s="13" t="s">
        <v>62</v>
      </c>
      <c r="B11" s="13">
        <v>9</v>
      </c>
      <c r="C11" s="82">
        <v>849060</v>
      </c>
      <c r="D11" s="64">
        <v>606462</v>
      </c>
      <c r="F11" s="43"/>
    </row>
    <row r="12" spans="1:6" x14ac:dyDescent="0.2">
      <c r="A12" s="13" t="s">
        <v>4</v>
      </c>
      <c r="B12" s="13"/>
      <c r="C12" s="82">
        <v>31330</v>
      </c>
      <c r="D12" s="64">
        <v>50903</v>
      </c>
      <c r="F12" s="43"/>
    </row>
    <row r="13" spans="1:6" x14ac:dyDescent="0.2">
      <c r="A13" s="13" t="s">
        <v>5</v>
      </c>
      <c r="B13" s="13">
        <v>10</v>
      </c>
      <c r="C13" s="82">
        <v>2488810</v>
      </c>
      <c r="D13" s="64">
        <v>2430728</v>
      </c>
      <c r="F13" s="43"/>
    </row>
    <row r="14" spans="1:6" ht="25.5" x14ac:dyDescent="0.2">
      <c r="A14" s="13" t="s">
        <v>3</v>
      </c>
      <c r="B14" s="13">
        <v>9</v>
      </c>
      <c r="C14" s="82">
        <v>4633</v>
      </c>
      <c r="D14" s="64">
        <v>955</v>
      </c>
      <c r="F14" s="43"/>
    </row>
    <row r="15" spans="1:6" x14ac:dyDescent="0.2">
      <c r="A15" s="13" t="s">
        <v>6</v>
      </c>
      <c r="B15" s="13"/>
      <c r="C15" s="82">
        <v>76121</v>
      </c>
      <c r="D15" s="64">
        <v>61894</v>
      </c>
      <c r="F15" s="43"/>
    </row>
    <row r="16" spans="1:6" x14ac:dyDescent="0.2">
      <c r="A16" s="13" t="s">
        <v>7</v>
      </c>
      <c r="B16" s="13"/>
      <c r="C16" s="82">
        <v>75310</v>
      </c>
      <c r="D16" s="64">
        <v>54828</v>
      </c>
      <c r="F16" s="43"/>
    </row>
    <row r="17" spans="1:6" x14ac:dyDescent="0.2">
      <c r="A17" s="14"/>
      <c r="B17" s="14"/>
      <c r="C17" s="82"/>
      <c r="D17" s="64"/>
      <c r="F17" s="43"/>
    </row>
    <row r="18" spans="1:6" s="7" customFormat="1" x14ac:dyDescent="0.2">
      <c r="A18" s="10" t="s">
        <v>8</v>
      </c>
      <c r="B18" s="10"/>
      <c r="C18" s="83">
        <f>SUM(C9:C17)</f>
        <v>4059260</v>
      </c>
      <c r="D18" s="65">
        <f>SUM(D9:D17)</f>
        <v>3577932</v>
      </c>
      <c r="F18" s="43"/>
    </row>
    <row r="19" spans="1:6" x14ac:dyDescent="0.2">
      <c r="A19" s="14"/>
      <c r="B19" s="14"/>
      <c r="C19" s="82"/>
      <c r="D19" s="64"/>
      <c r="F19" s="43"/>
    </row>
    <row r="20" spans="1:6" x14ac:dyDescent="0.2">
      <c r="A20" s="10" t="s">
        <v>9</v>
      </c>
      <c r="B20" s="10"/>
      <c r="C20" s="82"/>
      <c r="D20" s="64"/>
      <c r="F20" s="43"/>
    </row>
    <row r="21" spans="1:6" x14ac:dyDescent="0.2">
      <c r="A21" s="14"/>
      <c r="B21" s="14"/>
      <c r="C21" s="82"/>
      <c r="D21" s="64"/>
      <c r="F21" s="43"/>
    </row>
    <row r="22" spans="1:6" x14ac:dyDescent="0.2">
      <c r="A22" s="10" t="s">
        <v>10</v>
      </c>
      <c r="B22" s="10"/>
      <c r="C22" s="82"/>
      <c r="D22" s="64"/>
      <c r="F22" s="43"/>
    </row>
    <row r="23" spans="1:6" x14ac:dyDescent="0.2">
      <c r="A23" s="13" t="s">
        <v>91</v>
      </c>
      <c r="B23" s="13"/>
      <c r="C23" s="82">
        <v>20964</v>
      </c>
      <c r="D23" s="64">
        <v>75524</v>
      </c>
      <c r="F23" s="43"/>
    </row>
    <row r="24" spans="1:6" x14ac:dyDescent="0.2">
      <c r="A24" s="13" t="s">
        <v>12</v>
      </c>
      <c r="B24" s="13">
        <v>11</v>
      </c>
      <c r="C24" s="82">
        <v>3365312</v>
      </c>
      <c r="D24" s="64">
        <v>2861975</v>
      </c>
      <c r="F24" s="43"/>
    </row>
    <row r="25" spans="1:6" ht="25.5" x14ac:dyDescent="0.2">
      <c r="A25" s="13" t="s">
        <v>11</v>
      </c>
      <c r="B25" s="13"/>
      <c r="C25" s="82">
        <v>126</v>
      </c>
      <c r="D25" s="64">
        <v>2408</v>
      </c>
      <c r="F25" s="43"/>
    </row>
    <row r="26" spans="1:6" x14ac:dyDescent="0.2">
      <c r="A26" s="13" t="s">
        <v>13</v>
      </c>
      <c r="B26" s="13"/>
      <c r="C26" s="82">
        <v>140035</v>
      </c>
      <c r="D26" s="64">
        <v>139711</v>
      </c>
      <c r="F26" s="43"/>
    </row>
    <row r="27" spans="1:6" x14ac:dyDescent="0.2">
      <c r="A27" s="13" t="s">
        <v>75</v>
      </c>
      <c r="B27" s="13"/>
      <c r="C27" s="82">
        <v>2566</v>
      </c>
      <c r="D27" s="64">
        <v>2457</v>
      </c>
      <c r="F27" s="43"/>
    </row>
    <row r="28" spans="1:6" x14ac:dyDescent="0.2">
      <c r="A28" s="13" t="s">
        <v>14</v>
      </c>
      <c r="B28" s="13"/>
      <c r="C28" s="82">
        <v>34978</v>
      </c>
      <c r="D28" s="64">
        <v>34322</v>
      </c>
      <c r="F28" s="43"/>
    </row>
    <row r="29" spans="1:6" x14ac:dyDescent="0.2">
      <c r="A29" s="13" t="s">
        <v>90</v>
      </c>
      <c r="B29" s="13"/>
      <c r="C29" s="82">
        <v>67725</v>
      </c>
      <c r="D29" s="64">
        <v>67735</v>
      </c>
      <c r="F29" s="43"/>
    </row>
    <row r="30" spans="1:6" x14ac:dyDescent="0.2">
      <c r="A30" s="14"/>
      <c r="B30" s="14"/>
      <c r="C30" s="82"/>
      <c r="D30" s="64"/>
    </row>
    <row r="31" spans="1:6" s="7" customFormat="1" x14ac:dyDescent="0.2">
      <c r="A31" s="10" t="s">
        <v>15</v>
      </c>
      <c r="B31" s="10"/>
      <c r="C31" s="83">
        <f>SUM(C23:C30)</f>
        <v>3631706</v>
      </c>
      <c r="D31" s="65">
        <f>SUM(D23:D30)</f>
        <v>3184132</v>
      </c>
      <c r="F31" s="2"/>
    </row>
    <row r="32" spans="1:6" x14ac:dyDescent="0.2">
      <c r="A32" s="12"/>
      <c r="B32" s="12"/>
      <c r="C32" s="82"/>
      <c r="D32" s="64"/>
    </row>
    <row r="33" spans="1:6" s="7" customFormat="1" x14ac:dyDescent="0.2">
      <c r="A33" s="10" t="s">
        <v>16</v>
      </c>
      <c r="B33" s="10"/>
      <c r="C33" s="83"/>
      <c r="D33" s="65"/>
      <c r="F33" s="2"/>
    </row>
    <row r="34" spans="1:6" x14ac:dyDescent="0.2">
      <c r="A34" s="13" t="s">
        <v>17</v>
      </c>
      <c r="B34" s="13"/>
      <c r="C34" s="82">
        <v>8509</v>
      </c>
      <c r="D34" s="64">
        <v>8509</v>
      </c>
      <c r="F34" s="43"/>
    </row>
    <row r="35" spans="1:6" x14ac:dyDescent="0.2">
      <c r="A35" s="13" t="s">
        <v>18</v>
      </c>
      <c r="B35" s="13"/>
      <c r="C35" s="82">
        <v>1308</v>
      </c>
      <c r="D35" s="64">
        <v>1308</v>
      </c>
      <c r="F35" s="43"/>
    </row>
    <row r="36" spans="1:6" ht="25.5" x14ac:dyDescent="0.2">
      <c r="A36" s="13" t="s">
        <v>76</v>
      </c>
      <c r="B36" s="13"/>
      <c r="C36" s="82">
        <v>-18985</v>
      </c>
      <c r="D36" s="64">
        <v>1164</v>
      </c>
      <c r="F36" s="43"/>
    </row>
    <row r="37" spans="1:6" x14ac:dyDescent="0.2">
      <c r="A37" s="13" t="s">
        <v>77</v>
      </c>
      <c r="B37" s="13"/>
      <c r="C37" s="82">
        <v>1526</v>
      </c>
      <c r="D37" s="64">
        <v>1546</v>
      </c>
      <c r="F37" s="43"/>
    </row>
    <row r="38" spans="1:6" x14ac:dyDescent="0.2">
      <c r="A38" s="13" t="s">
        <v>20</v>
      </c>
      <c r="B38" s="13"/>
      <c r="C38" s="82">
        <v>435196</v>
      </c>
      <c r="D38" s="64">
        <v>381273</v>
      </c>
      <c r="F38" s="43"/>
    </row>
    <row r="39" spans="1:6" x14ac:dyDescent="0.2">
      <c r="A39" s="14"/>
      <c r="B39" s="14"/>
      <c r="C39" s="82"/>
      <c r="D39" s="64"/>
    </row>
    <row r="40" spans="1:6" s="7" customFormat="1" x14ac:dyDescent="0.2">
      <c r="A40" s="10" t="s">
        <v>21</v>
      </c>
      <c r="B40" s="10"/>
      <c r="C40" s="83">
        <f>SUM(C34:C39)</f>
        <v>427554</v>
      </c>
      <c r="D40" s="65">
        <f>SUM(D34:D39)</f>
        <v>393800</v>
      </c>
      <c r="F40" s="2"/>
    </row>
    <row r="41" spans="1:6" x14ac:dyDescent="0.2">
      <c r="A41" s="14"/>
      <c r="B41" s="14"/>
      <c r="C41" s="82"/>
      <c r="D41" s="64"/>
    </row>
    <row r="42" spans="1:6" s="7" customFormat="1" x14ac:dyDescent="0.2">
      <c r="A42" s="10" t="s">
        <v>22</v>
      </c>
      <c r="B42" s="10"/>
      <c r="C42" s="83">
        <f>SUM(C31,C40)</f>
        <v>4059260</v>
      </c>
      <c r="D42" s="83">
        <f>SUM(D31,D40)</f>
        <v>3577932</v>
      </c>
      <c r="F42" s="2"/>
    </row>
    <row r="43" spans="1:6" s="7" customFormat="1" ht="12.75" hidden="1" customHeight="1" x14ac:dyDescent="0.2">
      <c r="A43" s="4"/>
      <c r="B43" s="4"/>
      <c r="C43" s="94">
        <f>C18-C31-C40</f>
        <v>0</v>
      </c>
      <c r="D43" s="94">
        <f>D18-D31-D40</f>
        <v>0</v>
      </c>
      <c r="F43" s="2"/>
    </row>
    <row r="44" spans="1:6" s="7" customFormat="1" x14ac:dyDescent="0.2">
      <c r="A44" s="4"/>
      <c r="B44" s="4"/>
      <c r="C44" s="94"/>
      <c r="D44" s="94"/>
      <c r="F44" s="2"/>
    </row>
    <row r="45" spans="1:6" s="7" customFormat="1" x14ac:dyDescent="0.2">
      <c r="A45" s="4"/>
      <c r="B45" s="4"/>
      <c r="C45" s="48"/>
      <c r="D45" s="6"/>
      <c r="F45" s="2"/>
    </row>
    <row r="47" spans="1:6" ht="15" x14ac:dyDescent="0.25">
      <c r="A47" s="8" t="s">
        <v>114</v>
      </c>
      <c r="B47" s="8"/>
      <c r="C47" s="8"/>
      <c r="D47" s="8" t="s">
        <v>99</v>
      </c>
    </row>
    <row r="49" spans="1:6" ht="15" x14ac:dyDescent="0.25">
      <c r="C49" s="8"/>
      <c r="D49" s="8"/>
    </row>
    <row r="50" spans="1:6" ht="15" x14ac:dyDescent="0.25">
      <c r="A50" s="8" t="s">
        <v>56</v>
      </c>
      <c r="B50" s="8"/>
      <c r="C50" s="8"/>
      <c r="D50" s="8" t="s">
        <v>57</v>
      </c>
    </row>
    <row r="56" spans="1:6" x14ac:dyDescent="0.2">
      <c r="A56" s="9"/>
      <c r="B56" s="9"/>
    </row>
    <row r="57" spans="1:6" s="5" customFormat="1" x14ac:dyDescent="0.2">
      <c r="A57" s="9"/>
      <c r="B57" s="9"/>
      <c r="E57" s="2"/>
      <c r="F57" s="2"/>
    </row>
  </sheetData>
  <mergeCells count="7">
    <mergeCell ref="D6:D7"/>
    <mergeCell ref="A4:C4"/>
    <mergeCell ref="A6:A7"/>
    <mergeCell ref="C6:C7"/>
    <mergeCell ref="A2:D2"/>
    <mergeCell ref="A3:D3"/>
    <mergeCell ref="B6:B7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9"/>
  <sheetViews>
    <sheetView zoomScale="80" zoomScaleNormal="80" workbookViewId="0">
      <selection activeCell="C24" sqref="C24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2.85546875" style="47" bestFit="1" customWidth="1"/>
    <col min="9" max="16384" width="9.140625" style="2"/>
  </cols>
  <sheetData>
    <row r="2" spans="2:9" ht="48.75" customHeight="1" x14ac:dyDescent="0.3">
      <c r="B2" s="113" t="s">
        <v>94</v>
      </c>
      <c r="C2" s="113"/>
      <c r="D2" s="114"/>
      <c r="E2" s="114"/>
    </row>
    <row r="3" spans="2:9" ht="20.25" x14ac:dyDescent="0.3">
      <c r="B3" s="114" t="s">
        <v>103</v>
      </c>
      <c r="C3" s="114"/>
      <c r="D3" s="114"/>
      <c r="E3" s="114"/>
    </row>
    <row r="4" spans="2:9" ht="20.25" x14ac:dyDescent="0.3">
      <c r="B4" s="111"/>
      <c r="C4" s="111"/>
      <c r="D4" s="111"/>
      <c r="E4" s="2"/>
    </row>
    <row r="5" spans="2:9" ht="18" x14ac:dyDescent="0.25">
      <c r="B5" s="16"/>
      <c r="C5" s="16"/>
    </row>
    <row r="6" spans="2:9" x14ac:dyDescent="0.2">
      <c r="D6" s="3"/>
      <c r="E6" s="3" t="str">
        <f>'Ф1 конс'!D5</f>
        <v>в млн.тенге</v>
      </c>
    </row>
    <row r="7" spans="2:9" ht="38.25" x14ac:dyDescent="0.2">
      <c r="B7" s="46"/>
      <c r="C7" s="49" t="s">
        <v>92</v>
      </c>
      <c r="D7" s="49" t="s">
        <v>105</v>
      </c>
      <c r="E7" s="49" t="s">
        <v>106</v>
      </c>
    </row>
    <row r="8" spans="2:9" x14ac:dyDescent="0.2">
      <c r="B8" s="17" t="s">
        <v>71</v>
      </c>
      <c r="C8" s="96">
        <v>5</v>
      </c>
      <c r="D8" s="84">
        <v>255495</v>
      </c>
      <c r="E8" s="84">
        <v>185602</v>
      </c>
      <c r="I8" s="70"/>
    </row>
    <row r="9" spans="2:9" x14ac:dyDescent="0.2">
      <c r="B9" s="17" t="s">
        <v>70</v>
      </c>
      <c r="C9" s="96">
        <v>5</v>
      </c>
      <c r="D9" s="84">
        <v>-121033</v>
      </c>
      <c r="E9" s="84">
        <v>-84801</v>
      </c>
      <c r="I9" s="70"/>
    </row>
    <row r="10" spans="2:9" x14ac:dyDescent="0.2">
      <c r="B10" s="17"/>
      <c r="C10" s="96"/>
      <c r="D10" s="84"/>
      <c r="E10" s="84"/>
      <c r="I10" s="70"/>
    </row>
    <row r="11" spans="2:9" s="7" customFormat="1" x14ac:dyDescent="0.2">
      <c r="B11" s="18" t="s">
        <v>23</v>
      </c>
      <c r="C11" s="97"/>
      <c r="D11" s="85">
        <f>SUM(D8:D9)</f>
        <v>134462</v>
      </c>
      <c r="E11" s="85">
        <f>SUM(E8:E9)</f>
        <v>100801</v>
      </c>
      <c r="G11" s="69"/>
      <c r="H11" s="75"/>
      <c r="I11" s="70"/>
    </row>
    <row r="12" spans="2:9" s="7" customFormat="1" x14ac:dyDescent="0.2">
      <c r="B12" s="18"/>
      <c r="C12" s="97"/>
      <c r="D12" s="85"/>
      <c r="E12" s="85"/>
      <c r="H12" s="75"/>
      <c r="I12" s="70"/>
    </row>
    <row r="13" spans="2:9" ht="38.25" x14ac:dyDescent="0.2">
      <c r="B13" s="17" t="s">
        <v>107</v>
      </c>
      <c r="C13" s="96"/>
      <c r="D13" s="84">
        <v>8804</v>
      </c>
      <c r="E13" s="84">
        <v>-2956</v>
      </c>
      <c r="I13" s="70"/>
    </row>
    <row r="14" spans="2:9" x14ac:dyDescent="0.2">
      <c r="B14" s="17" t="s">
        <v>108</v>
      </c>
      <c r="C14" s="96">
        <v>6</v>
      </c>
      <c r="D14" s="84">
        <v>6162</v>
      </c>
      <c r="E14" s="84">
        <v>3828</v>
      </c>
      <c r="I14" s="70"/>
    </row>
    <row r="15" spans="2:9" x14ac:dyDescent="0.2">
      <c r="B15" s="17" t="s">
        <v>58</v>
      </c>
      <c r="C15" s="96"/>
      <c r="D15" s="84">
        <v>174770</v>
      </c>
      <c r="E15" s="84">
        <v>141542</v>
      </c>
      <c r="I15" s="70"/>
    </row>
    <row r="16" spans="2:9" x14ac:dyDescent="0.2">
      <c r="B16" s="17" t="s">
        <v>59</v>
      </c>
      <c r="C16" s="96"/>
      <c r="D16" s="84">
        <v>-31773</v>
      </c>
      <c r="E16" s="84">
        <v>-33288</v>
      </c>
      <c r="I16" s="70"/>
    </row>
    <row r="17" spans="2:9" ht="41.25" customHeight="1" x14ac:dyDescent="0.2">
      <c r="B17" s="17" t="s">
        <v>63</v>
      </c>
      <c r="C17" s="96"/>
      <c r="D17" s="84">
        <v>16</v>
      </c>
      <c r="E17" s="84">
        <v>246</v>
      </c>
      <c r="I17" s="70"/>
    </row>
    <row r="18" spans="2:9" x14ac:dyDescent="0.2">
      <c r="B18" s="17" t="s">
        <v>24</v>
      </c>
      <c r="C18" s="96"/>
      <c r="D18" s="84">
        <v>485</v>
      </c>
      <c r="E18" s="84">
        <v>230</v>
      </c>
      <c r="I18" s="70"/>
    </row>
    <row r="19" spans="2:9" x14ac:dyDescent="0.2">
      <c r="B19" s="17"/>
      <c r="C19" s="96"/>
      <c r="D19" s="84"/>
      <c r="E19" s="84"/>
      <c r="I19" s="70"/>
    </row>
    <row r="20" spans="2:9" s="7" customFormat="1" x14ac:dyDescent="0.2">
      <c r="B20" s="18" t="s">
        <v>25</v>
      </c>
      <c r="C20" s="97"/>
      <c r="D20" s="85">
        <f>SUM(D13:D19)</f>
        <v>158464</v>
      </c>
      <c r="E20" s="85">
        <f>SUM(E13:E18)</f>
        <v>109602</v>
      </c>
      <c r="G20" s="69"/>
      <c r="H20" s="75"/>
      <c r="I20" s="70"/>
    </row>
    <row r="21" spans="2:9" s="7" customFormat="1" x14ac:dyDescent="0.2">
      <c r="B21" s="18"/>
      <c r="C21" s="97"/>
      <c r="D21" s="85"/>
      <c r="E21" s="85"/>
      <c r="H21" s="75"/>
      <c r="I21" s="70"/>
    </row>
    <row r="22" spans="2:9" s="7" customFormat="1" x14ac:dyDescent="0.2">
      <c r="B22" s="18" t="s">
        <v>26</v>
      </c>
      <c r="C22" s="97"/>
      <c r="D22" s="85">
        <f>SUM(D11,D20)</f>
        <v>292926</v>
      </c>
      <c r="E22" s="85">
        <f>SUM(E11,E20)</f>
        <v>210403</v>
      </c>
      <c r="H22" s="75"/>
      <c r="I22" s="70"/>
    </row>
    <row r="23" spans="2:9" x14ac:dyDescent="0.2">
      <c r="B23" s="17" t="s">
        <v>27</v>
      </c>
      <c r="C23" s="96">
        <v>7</v>
      </c>
      <c r="D23" s="84">
        <v>-64302</v>
      </c>
      <c r="E23" s="84">
        <v>-46372</v>
      </c>
      <c r="I23" s="70"/>
    </row>
    <row r="24" spans="2:9" x14ac:dyDescent="0.2">
      <c r="B24" s="18"/>
      <c r="C24" s="97"/>
      <c r="D24" s="84"/>
      <c r="E24" s="84"/>
      <c r="I24" s="70"/>
    </row>
    <row r="25" spans="2:9" x14ac:dyDescent="0.2">
      <c r="B25" s="10" t="s">
        <v>72</v>
      </c>
      <c r="C25" s="98"/>
      <c r="D25" s="86">
        <f>SUM(D22:D23)</f>
        <v>228624</v>
      </c>
      <c r="E25" s="86">
        <f>SUM(E22:E23)</f>
        <v>164031</v>
      </c>
      <c r="G25" s="70"/>
      <c r="I25" s="70"/>
    </row>
    <row r="26" spans="2:9" x14ac:dyDescent="0.2">
      <c r="B26" s="10"/>
      <c r="C26" s="98"/>
      <c r="D26" s="86"/>
      <c r="E26" s="86"/>
      <c r="I26" s="70"/>
    </row>
    <row r="27" spans="2:9" x14ac:dyDescent="0.2">
      <c r="B27" s="17" t="s">
        <v>73</v>
      </c>
      <c r="C27" s="96">
        <v>4</v>
      </c>
      <c r="D27" s="84">
        <v>-37105</v>
      </c>
      <c r="E27" s="84">
        <v>-14699</v>
      </c>
      <c r="I27" s="70"/>
    </row>
    <row r="28" spans="2:9" x14ac:dyDescent="0.2">
      <c r="B28" s="17"/>
      <c r="C28" s="96"/>
      <c r="D28" s="84"/>
      <c r="E28" s="84"/>
      <c r="I28" s="70"/>
    </row>
    <row r="29" spans="2:9" s="7" customFormat="1" x14ac:dyDescent="0.2">
      <c r="B29" s="18" t="s">
        <v>60</v>
      </c>
      <c r="C29" s="97"/>
      <c r="D29" s="85">
        <f>SUM(D25:D27)</f>
        <v>191519</v>
      </c>
      <c r="E29" s="85">
        <f>SUM(E25:E27)</f>
        <v>149332</v>
      </c>
      <c r="G29" s="69"/>
      <c r="H29" s="75"/>
      <c r="I29" s="70"/>
    </row>
    <row r="30" spans="2:9" s="7" customFormat="1" x14ac:dyDescent="0.2">
      <c r="B30" s="18"/>
      <c r="C30" s="97"/>
      <c r="D30" s="85"/>
      <c r="E30" s="85"/>
      <c r="H30" s="75"/>
      <c r="I30" s="70"/>
    </row>
    <row r="31" spans="2:9" x14ac:dyDescent="0.2">
      <c r="B31" s="17" t="s">
        <v>28</v>
      </c>
      <c r="C31" s="96"/>
      <c r="D31" s="84">
        <v>-32806</v>
      </c>
      <c r="E31" s="84">
        <v>-21828</v>
      </c>
      <c r="I31" s="70"/>
    </row>
    <row r="32" spans="2:9" x14ac:dyDescent="0.2">
      <c r="B32" s="17"/>
      <c r="C32" s="96"/>
      <c r="D32" s="84"/>
      <c r="E32" s="84"/>
      <c r="I32" s="70"/>
    </row>
    <row r="33" spans="2:9" s="7" customFormat="1" x14ac:dyDescent="0.2">
      <c r="B33" s="18" t="s">
        <v>29</v>
      </c>
      <c r="C33" s="97"/>
      <c r="D33" s="86">
        <f>SUM(D29:D31)</f>
        <v>158713</v>
      </c>
      <c r="E33" s="86">
        <f>SUM(E29:E31)</f>
        <v>127504</v>
      </c>
      <c r="G33" s="69"/>
      <c r="H33" s="75"/>
      <c r="I33" s="70"/>
    </row>
    <row r="34" spans="2:9" x14ac:dyDescent="0.2">
      <c r="D34" s="87"/>
      <c r="E34" s="87"/>
    </row>
    <row r="35" spans="2:9" x14ac:dyDescent="0.2">
      <c r="D35" s="19"/>
      <c r="E35" s="19"/>
    </row>
    <row r="37" spans="2:9" ht="15" x14ac:dyDescent="0.25">
      <c r="B37" s="8" t="str">
        <f>'Ф1 конс'!A47</f>
        <v>И.о. Председателя Правления</v>
      </c>
      <c r="C37" s="8"/>
      <c r="D37" s="8"/>
      <c r="E37" s="8" t="str">
        <f>'Ф1 конс'!D47</f>
        <v>Мосидзе Т.</v>
      </c>
    </row>
    <row r="40" spans="2:9" ht="15" x14ac:dyDescent="0.25">
      <c r="D40" s="8"/>
      <c r="E40" s="8"/>
    </row>
    <row r="41" spans="2:9" ht="15" x14ac:dyDescent="0.25">
      <c r="B41" s="8" t="str">
        <f>'Ф1 конс'!A50</f>
        <v>Главный бухгалтер</v>
      </c>
      <c r="C41" s="8"/>
      <c r="D41" s="8"/>
      <c r="E41" s="8" t="str">
        <f>'Ф1 конс'!D50</f>
        <v>Уалибекова Н.А.</v>
      </c>
    </row>
    <row r="42" spans="2:9" x14ac:dyDescent="0.2">
      <c r="D42" s="2"/>
      <c r="E42" s="2"/>
    </row>
    <row r="43" spans="2:9" x14ac:dyDescent="0.2">
      <c r="D43" s="20"/>
      <c r="E43" s="20"/>
    </row>
    <row r="44" spans="2:9" x14ac:dyDescent="0.2">
      <c r="D44" s="20"/>
      <c r="E44" s="20"/>
    </row>
    <row r="45" spans="2:9" x14ac:dyDescent="0.2">
      <c r="D45" s="20"/>
      <c r="E45" s="20"/>
    </row>
    <row r="46" spans="2:9" x14ac:dyDescent="0.2">
      <c r="D46" s="20"/>
      <c r="E46" s="20"/>
    </row>
    <row r="47" spans="2:9" x14ac:dyDescent="0.2">
      <c r="B47" s="9"/>
      <c r="C47" s="9"/>
      <c r="D47" s="20"/>
      <c r="E47" s="20"/>
    </row>
    <row r="48" spans="2:9" x14ac:dyDescent="0.2">
      <c r="B48" s="9"/>
      <c r="C48" s="9"/>
      <c r="D48" s="20"/>
      <c r="E48" s="20"/>
    </row>
    <row r="49" spans="4:5" x14ac:dyDescent="0.2">
      <c r="D49" s="20"/>
      <c r="E49" s="20"/>
    </row>
  </sheetData>
  <mergeCells count="3">
    <mergeCell ref="B4:D4"/>
    <mergeCell ref="B2:E2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69"/>
  <sheetViews>
    <sheetView topLeftCell="A22" zoomScale="80" zoomScaleNormal="80" workbookViewId="0">
      <selection activeCell="D29" sqref="D29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73" customWidth="1"/>
    <col min="6" max="6" width="9.140625" style="23"/>
    <col min="7" max="7" width="17.85546875" style="51" bestFit="1" customWidth="1"/>
    <col min="8" max="8" width="15.140625" style="23" bestFit="1" customWidth="1"/>
    <col min="9" max="241" width="9.140625" style="23"/>
    <col min="242" max="242" width="1.85546875" style="23" customWidth="1"/>
    <col min="243" max="243" width="2" style="23" customWidth="1"/>
    <col min="244" max="244" width="65.85546875" style="23" customWidth="1"/>
    <col min="245" max="246" width="14.42578125" style="23" customWidth="1"/>
    <col min="247" max="497" width="9.140625" style="23"/>
    <col min="498" max="498" width="1.85546875" style="23" customWidth="1"/>
    <col min="499" max="499" width="2" style="23" customWidth="1"/>
    <col min="500" max="500" width="65.85546875" style="23" customWidth="1"/>
    <col min="501" max="502" width="14.42578125" style="23" customWidth="1"/>
    <col min="503" max="753" width="9.140625" style="23"/>
    <col min="754" max="754" width="1.85546875" style="23" customWidth="1"/>
    <col min="755" max="755" width="2" style="23" customWidth="1"/>
    <col min="756" max="756" width="65.85546875" style="23" customWidth="1"/>
    <col min="757" max="758" width="14.42578125" style="23" customWidth="1"/>
    <col min="759" max="1009" width="9.140625" style="23"/>
    <col min="1010" max="1010" width="1.85546875" style="23" customWidth="1"/>
    <col min="1011" max="1011" width="2" style="23" customWidth="1"/>
    <col min="1012" max="1012" width="65.85546875" style="23" customWidth="1"/>
    <col min="1013" max="1014" width="14.42578125" style="23" customWidth="1"/>
    <col min="1015" max="1265" width="9.140625" style="23"/>
    <col min="1266" max="1266" width="1.85546875" style="23" customWidth="1"/>
    <col min="1267" max="1267" width="2" style="23" customWidth="1"/>
    <col min="1268" max="1268" width="65.85546875" style="23" customWidth="1"/>
    <col min="1269" max="1270" width="14.42578125" style="23" customWidth="1"/>
    <col min="1271" max="1521" width="9.140625" style="23"/>
    <col min="1522" max="1522" width="1.85546875" style="23" customWidth="1"/>
    <col min="1523" max="1523" width="2" style="23" customWidth="1"/>
    <col min="1524" max="1524" width="65.85546875" style="23" customWidth="1"/>
    <col min="1525" max="1526" width="14.42578125" style="23" customWidth="1"/>
    <col min="1527" max="1777" width="9.140625" style="23"/>
    <col min="1778" max="1778" width="1.85546875" style="23" customWidth="1"/>
    <col min="1779" max="1779" width="2" style="23" customWidth="1"/>
    <col min="1780" max="1780" width="65.85546875" style="23" customWidth="1"/>
    <col min="1781" max="1782" width="14.42578125" style="23" customWidth="1"/>
    <col min="1783" max="2033" width="9.140625" style="23"/>
    <col min="2034" max="2034" width="1.85546875" style="23" customWidth="1"/>
    <col min="2035" max="2035" width="2" style="23" customWidth="1"/>
    <col min="2036" max="2036" width="65.85546875" style="23" customWidth="1"/>
    <col min="2037" max="2038" width="14.42578125" style="23" customWidth="1"/>
    <col min="2039" max="2289" width="9.140625" style="23"/>
    <col min="2290" max="2290" width="1.85546875" style="23" customWidth="1"/>
    <col min="2291" max="2291" width="2" style="23" customWidth="1"/>
    <col min="2292" max="2292" width="65.85546875" style="23" customWidth="1"/>
    <col min="2293" max="2294" width="14.42578125" style="23" customWidth="1"/>
    <col min="2295" max="2545" width="9.140625" style="23"/>
    <col min="2546" max="2546" width="1.85546875" style="23" customWidth="1"/>
    <col min="2547" max="2547" width="2" style="23" customWidth="1"/>
    <col min="2548" max="2548" width="65.85546875" style="23" customWidth="1"/>
    <col min="2549" max="2550" width="14.42578125" style="23" customWidth="1"/>
    <col min="2551" max="2801" width="9.140625" style="23"/>
    <col min="2802" max="2802" width="1.85546875" style="23" customWidth="1"/>
    <col min="2803" max="2803" width="2" style="23" customWidth="1"/>
    <col min="2804" max="2804" width="65.85546875" style="23" customWidth="1"/>
    <col min="2805" max="2806" width="14.42578125" style="23" customWidth="1"/>
    <col min="2807" max="3057" width="9.140625" style="23"/>
    <col min="3058" max="3058" width="1.85546875" style="23" customWidth="1"/>
    <col min="3059" max="3059" width="2" style="23" customWidth="1"/>
    <col min="3060" max="3060" width="65.85546875" style="23" customWidth="1"/>
    <col min="3061" max="3062" width="14.42578125" style="23" customWidth="1"/>
    <col min="3063" max="3313" width="9.140625" style="23"/>
    <col min="3314" max="3314" width="1.85546875" style="23" customWidth="1"/>
    <col min="3315" max="3315" width="2" style="23" customWidth="1"/>
    <col min="3316" max="3316" width="65.85546875" style="23" customWidth="1"/>
    <col min="3317" max="3318" width="14.42578125" style="23" customWidth="1"/>
    <col min="3319" max="3569" width="9.140625" style="23"/>
    <col min="3570" max="3570" width="1.85546875" style="23" customWidth="1"/>
    <col min="3571" max="3571" width="2" style="23" customWidth="1"/>
    <col min="3572" max="3572" width="65.85546875" style="23" customWidth="1"/>
    <col min="3573" max="3574" width="14.42578125" style="23" customWidth="1"/>
    <col min="3575" max="3825" width="9.140625" style="23"/>
    <col min="3826" max="3826" width="1.85546875" style="23" customWidth="1"/>
    <col min="3827" max="3827" width="2" style="23" customWidth="1"/>
    <col min="3828" max="3828" width="65.85546875" style="23" customWidth="1"/>
    <col min="3829" max="3830" width="14.42578125" style="23" customWidth="1"/>
    <col min="3831" max="4081" width="9.140625" style="23"/>
    <col min="4082" max="4082" width="1.85546875" style="23" customWidth="1"/>
    <col min="4083" max="4083" width="2" style="23" customWidth="1"/>
    <col min="4084" max="4084" width="65.85546875" style="23" customWidth="1"/>
    <col min="4085" max="4086" width="14.42578125" style="23" customWidth="1"/>
    <col min="4087" max="4337" width="9.140625" style="23"/>
    <col min="4338" max="4338" width="1.85546875" style="23" customWidth="1"/>
    <col min="4339" max="4339" width="2" style="23" customWidth="1"/>
    <col min="4340" max="4340" width="65.85546875" style="23" customWidth="1"/>
    <col min="4341" max="4342" width="14.42578125" style="23" customWidth="1"/>
    <col min="4343" max="4593" width="9.140625" style="23"/>
    <col min="4594" max="4594" width="1.85546875" style="23" customWidth="1"/>
    <col min="4595" max="4595" width="2" style="23" customWidth="1"/>
    <col min="4596" max="4596" width="65.85546875" style="23" customWidth="1"/>
    <col min="4597" max="4598" width="14.42578125" style="23" customWidth="1"/>
    <col min="4599" max="4849" width="9.140625" style="23"/>
    <col min="4850" max="4850" width="1.85546875" style="23" customWidth="1"/>
    <col min="4851" max="4851" width="2" style="23" customWidth="1"/>
    <col min="4852" max="4852" width="65.85546875" style="23" customWidth="1"/>
    <col min="4853" max="4854" width="14.42578125" style="23" customWidth="1"/>
    <col min="4855" max="5105" width="9.140625" style="23"/>
    <col min="5106" max="5106" width="1.85546875" style="23" customWidth="1"/>
    <col min="5107" max="5107" width="2" style="23" customWidth="1"/>
    <col min="5108" max="5108" width="65.85546875" style="23" customWidth="1"/>
    <col min="5109" max="5110" width="14.42578125" style="23" customWidth="1"/>
    <col min="5111" max="5361" width="9.140625" style="23"/>
    <col min="5362" max="5362" width="1.85546875" style="23" customWidth="1"/>
    <col min="5363" max="5363" width="2" style="23" customWidth="1"/>
    <col min="5364" max="5364" width="65.85546875" style="23" customWidth="1"/>
    <col min="5365" max="5366" width="14.42578125" style="23" customWidth="1"/>
    <col min="5367" max="5617" width="9.140625" style="23"/>
    <col min="5618" max="5618" width="1.85546875" style="23" customWidth="1"/>
    <col min="5619" max="5619" width="2" style="23" customWidth="1"/>
    <col min="5620" max="5620" width="65.85546875" style="23" customWidth="1"/>
    <col min="5621" max="5622" width="14.42578125" style="23" customWidth="1"/>
    <col min="5623" max="5873" width="9.140625" style="23"/>
    <col min="5874" max="5874" width="1.85546875" style="23" customWidth="1"/>
    <col min="5875" max="5875" width="2" style="23" customWidth="1"/>
    <col min="5876" max="5876" width="65.85546875" style="23" customWidth="1"/>
    <col min="5877" max="5878" width="14.42578125" style="23" customWidth="1"/>
    <col min="5879" max="6129" width="9.140625" style="23"/>
    <col min="6130" max="6130" width="1.85546875" style="23" customWidth="1"/>
    <col min="6131" max="6131" width="2" style="23" customWidth="1"/>
    <col min="6132" max="6132" width="65.85546875" style="23" customWidth="1"/>
    <col min="6133" max="6134" width="14.42578125" style="23" customWidth="1"/>
    <col min="6135" max="6385" width="9.140625" style="23"/>
    <col min="6386" max="6386" width="1.85546875" style="23" customWidth="1"/>
    <col min="6387" max="6387" width="2" style="23" customWidth="1"/>
    <col min="6388" max="6388" width="65.85546875" style="23" customWidth="1"/>
    <col min="6389" max="6390" width="14.42578125" style="23" customWidth="1"/>
    <col min="6391" max="6641" width="9.140625" style="23"/>
    <col min="6642" max="6642" width="1.85546875" style="23" customWidth="1"/>
    <col min="6643" max="6643" width="2" style="23" customWidth="1"/>
    <col min="6644" max="6644" width="65.85546875" style="23" customWidth="1"/>
    <col min="6645" max="6646" width="14.42578125" style="23" customWidth="1"/>
    <col min="6647" max="6897" width="9.140625" style="23"/>
    <col min="6898" max="6898" width="1.85546875" style="23" customWidth="1"/>
    <col min="6899" max="6899" width="2" style="23" customWidth="1"/>
    <col min="6900" max="6900" width="65.85546875" style="23" customWidth="1"/>
    <col min="6901" max="6902" width="14.42578125" style="23" customWidth="1"/>
    <col min="6903" max="7153" width="9.140625" style="23"/>
    <col min="7154" max="7154" width="1.85546875" style="23" customWidth="1"/>
    <col min="7155" max="7155" width="2" style="23" customWidth="1"/>
    <col min="7156" max="7156" width="65.85546875" style="23" customWidth="1"/>
    <col min="7157" max="7158" width="14.42578125" style="23" customWidth="1"/>
    <col min="7159" max="7409" width="9.140625" style="23"/>
    <col min="7410" max="7410" width="1.85546875" style="23" customWidth="1"/>
    <col min="7411" max="7411" width="2" style="23" customWidth="1"/>
    <col min="7412" max="7412" width="65.85546875" style="23" customWidth="1"/>
    <col min="7413" max="7414" width="14.42578125" style="23" customWidth="1"/>
    <col min="7415" max="7665" width="9.140625" style="23"/>
    <col min="7666" max="7666" width="1.85546875" style="23" customWidth="1"/>
    <col min="7667" max="7667" width="2" style="23" customWidth="1"/>
    <col min="7668" max="7668" width="65.85546875" style="23" customWidth="1"/>
    <col min="7669" max="7670" width="14.42578125" style="23" customWidth="1"/>
    <col min="7671" max="7921" width="9.140625" style="23"/>
    <col min="7922" max="7922" width="1.85546875" style="23" customWidth="1"/>
    <col min="7923" max="7923" width="2" style="23" customWidth="1"/>
    <col min="7924" max="7924" width="65.85546875" style="23" customWidth="1"/>
    <col min="7925" max="7926" width="14.42578125" style="23" customWidth="1"/>
    <col min="7927" max="8177" width="9.140625" style="23"/>
    <col min="8178" max="8178" width="1.85546875" style="23" customWidth="1"/>
    <col min="8179" max="8179" width="2" style="23" customWidth="1"/>
    <col min="8180" max="8180" width="65.85546875" style="23" customWidth="1"/>
    <col min="8181" max="8182" width="14.42578125" style="23" customWidth="1"/>
    <col min="8183" max="8433" width="9.140625" style="23"/>
    <col min="8434" max="8434" width="1.85546875" style="23" customWidth="1"/>
    <col min="8435" max="8435" width="2" style="23" customWidth="1"/>
    <col min="8436" max="8436" width="65.85546875" style="23" customWidth="1"/>
    <col min="8437" max="8438" width="14.42578125" style="23" customWidth="1"/>
    <col min="8439" max="8689" width="9.140625" style="23"/>
    <col min="8690" max="8690" width="1.85546875" style="23" customWidth="1"/>
    <col min="8691" max="8691" width="2" style="23" customWidth="1"/>
    <col min="8692" max="8692" width="65.85546875" style="23" customWidth="1"/>
    <col min="8693" max="8694" width="14.42578125" style="23" customWidth="1"/>
    <col min="8695" max="8945" width="9.140625" style="23"/>
    <col min="8946" max="8946" width="1.85546875" style="23" customWidth="1"/>
    <col min="8947" max="8947" width="2" style="23" customWidth="1"/>
    <col min="8948" max="8948" width="65.85546875" style="23" customWidth="1"/>
    <col min="8949" max="8950" width="14.42578125" style="23" customWidth="1"/>
    <col min="8951" max="9201" width="9.140625" style="23"/>
    <col min="9202" max="9202" width="1.85546875" style="23" customWidth="1"/>
    <col min="9203" max="9203" width="2" style="23" customWidth="1"/>
    <col min="9204" max="9204" width="65.85546875" style="23" customWidth="1"/>
    <col min="9205" max="9206" width="14.42578125" style="23" customWidth="1"/>
    <col min="9207" max="9457" width="9.140625" style="23"/>
    <col min="9458" max="9458" width="1.85546875" style="23" customWidth="1"/>
    <col min="9459" max="9459" width="2" style="23" customWidth="1"/>
    <col min="9460" max="9460" width="65.85546875" style="23" customWidth="1"/>
    <col min="9461" max="9462" width="14.42578125" style="23" customWidth="1"/>
    <col min="9463" max="9713" width="9.140625" style="23"/>
    <col min="9714" max="9714" width="1.85546875" style="23" customWidth="1"/>
    <col min="9715" max="9715" width="2" style="23" customWidth="1"/>
    <col min="9716" max="9716" width="65.85546875" style="23" customWidth="1"/>
    <col min="9717" max="9718" width="14.42578125" style="23" customWidth="1"/>
    <col min="9719" max="9969" width="9.140625" style="23"/>
    <col min="9970" max="9970" width="1.85546875" style="23" customWidth="1"/>
    <col min="9971" max="9971" width="2" style="23" customWidth="1"/>
    <col min="9972" max="9972" width="65.85546875" style="23" customWidth="1"/>
    <col min="9973" max="9974" width="14.42578125" style="23" customWidth="1"/>
    <col min="9975" max="10225" width="9.140625" style="23"/>
    <col min="10226" max="10226" width="1.85546875" style="23" customWidth="1"/>
    <col min="10227" max="10227" width="2" style="23" customWidth="1"/>
    <col min="10228" max="10228" width="65.85546875" style="23" customWidth="1"/>
    <col min="10229" max="10230" width="14.42578125" style="23" customWidth="1"/>
    <col min="10231" max="10481" width="9.140625" style="23"/>
    <col min="10482" max="10482" width="1.85546875" style="23" customWidth="1"/>
    <col min="10483" max="10483" width="2" style="23" customWidth="1"/>
    <col min="10484" max="10484" width="65.85546875" style="23" customWidth="1"/>
    <col min="10485" max="10486" width="14.42578125" style="23" customWidth="1"/>
    <col min="10487" max="10737" width="9.140625" style="23"/>
    <col min="10738" max="10738" width="1.85546875" style="23" customWidth="1"/>
    <col min="10739" max="10739" width="2" style="23" customWidth="1"/>
    <col min="10740" max="10740" width="65.85546875" style="23" customWidth="1"/>
    <col min="10741" max="10742" width="14.42578125" style="23" customWidth="1"/>
    <col min="10743" max="10993" width="9.140625" style="23"/>
    <col min="10994" max="10994" width="1.85546875" style="23" customWidth="1"/>
    <col min="10995" max="10995" width="2" style="23" customWidth="1"/>
    <col min="10996" max="10996" width="65.85546875" style="23" customWidth="1"/>
    <col min="10997" max="10998" width="14.42578125" style="23" customWidth="1"/>
    <col min="10999" max="11249" width="9.140625" style="23"/>
    <col min="11250" max="11250" width="1.85546875" style="23" customWidth="1"/>
    <col min="11251" max="11251" width="2" style="23" customWidth="1"/>
    <col min="11252" max="11252" width="65.85546875" style="23" customWidth="1"/>
    <col min="11253" max="11254" width="14.42578125" style="23" customWidth="1"/>
    <col min="11255" max="11505" width="9.140625" style="23"/>
    <col min="11506" max="11506" width="1.85546875" style="23" customWidth="1"/>
    <col min="11507" max="11507" width="2" style="23" customWidth="1"/>
    <col min="11508" max="11508" width="65.85546875" style="23" customWidth="1"/>
    <col min="11509" max="11510" width="14.42578125" style="23" customWidth="1"/>
    <col min="11511" max="11761" width="9.140625" style="23"/>
    <col min="11762" max="11762" width="1.85546875" style="23" customWidth="1"/>
    <col min="11763" max="11763" width="2" style="23" customWidth="1"/>
    <col min="11764" max="11764" width="65.85546875" style="23" customWidth="1"/>
    <col min="11765" max="11766" width="14.42578125" style="23" customWidth="1"/>
    <col min="11767" max="12017" width="9.140625" style="23"/>
    <col min="12018" max="12018" width="1.85546875" style="23" customWidth="1"/>
    <col min="12019" max="12019" width="2" style="23" customWidth="1"/>
    <col min="12020" max="12020" width="65.85546875" style="23" customWidth="1"/>
    <col min="12021" max="12022" width="14.42578125" style="23" customWidth="1"/>
    <col min="12023" max="12273" width="9.140625" style="23"/>
    <col min="12274" max="12274" width="1.85546875" style="23" customWidth="1"/>
    <col min="12275" max="12275" width="2" style="23" customWidth="1"/>
    <col min="12276" max="12276" width="65.85546875" style="23" customWidth="1"/>
    <col min="12277" max="12278" width="14.42578125" style="23" customWidth="1"/>
    <col min="12279" max="12529" width="9.140625" style="23"/>
    <col min="12530" max="12530" width="1.85546875" style="23" customWidth="1"/>
    <col min="12531" max="12531" width="2" style="23" customWidth="1"/>
    <col min="12532" max="12532" width="65.85546875" style="23" customWidth="1"/>
    <col min="12533" max="12534" width="14.42578125" style="23" customWidth="1"/>
    <col min="12535" max="12785" width="9.140625" style="23"/>
    <col min="12786" max="12786" width="1.85546875" style="23" customWidth="1"/>
    <col min="12787" max="12787" width="2" style="23" customWidth="1"/>
    <col min="12788" max="12788" width="65.85546875" style="23" customWidth="1"/>
    <col min="12789" max="12790" width="14.42578125" style="23" customWidth="1"/>
    <col min="12791" max="13041" width="9.140625" style="23"/>
    <col min="13042" max="13042" width="1.85546875" style="23" customWidth="1"/>
    <col min="13043" max="13043" width="2" style="23" customWidth="1"/>
    <col min="13044" max="13044" width="65.85546875" style="23" customWidth="1"/>
    <col min="13045" max="13046" width="14.42578125" style="23" customWidth="1"/>
    <col min="13047" max="13297" width="9.140625" style="23"/>
    <col min="13298" max="13298" width="1.85546875" style="23" customWidth="1"/>
    <col min="13299" max="13299" width="2" style="23" customWidth="1"/>
    <col min="13300" max="13300" width="65.85546875" style="23" customWidth="1"/>
    <col min="13301" max="13302" width="14.42578125" style="23" customWidth="1"/>
    <col min="13303" max="13553" width="9.140625" style="23"/>
    <col min="13554" max="13554" width="1.85546875" style="23" customWidth="1"/>
    <col min="13555" max="13555" width="2" style="23" customWidth="1"/>
    <col min="13556" max="13556" width="65.85546875" style="23" customWidth="1"/>
    <col min="13557" max="13558" width="14.42578125" style="23" customWidth="1"/>
    <col min="13559" max="13809" width="9.140625" style="23"/>
    <col min="13810" max="13810" width="1.85546875" style="23" customWidth="1"/>
    <col min="13811" max="13811" width="2" style="23" customWidth="1"/>
    <col min="13812" max="13812" width="65.85546875" style="23" customWidth="1"/>
    <col min="13813" max="13814" width="14.42578125" style="23" customWidth="1"/>
    <col min="13815" max="14065" width="9.140625" style="23"/>
    <col min="14066" max="14066" width="1.85546875" style="23" customWidth="1"/>
    <col min="14067" max="14067" width="2" style="23" customWidth="1"/>
    <col min="14068" max="14068" width="65.85546875" style="23" customWidth="1"/>
    <col min="14069" max="14070" width="14.42578125" style="23" customWidth="1"/>
    <col min="14071" max="14321" width="9.140625" style="23"/>
    <col min="14322" max="14322" width="1.85546875" style="23" customWidth="1"/>
    <col min="14323" max="14323" width="2" style="23" customWidth="1"/>
    <col min="14324" max="14324" width="65.85546875" style="23" customWidth="1"/>
    <col min="14325" max="14326" width="14.42578125" style="23" customWidth="1"/>
    <col min="14327" max="14577" width="9.140625" style="23"/>
    <col min="14578" max="14578" width="1.85546875" style="23" customWidth="1"/>
    <col min="14579" max="14579" width="2" style="23" customWidth="1"/>
    <col min="14580" max="14580" width="65.85546875" style="23" customWidth="1"/>
    <col min="14581" max="14582" width="14.42578125" style="23" customWidth="1"/>
    <col min="14583" max="14833" width="9.140625" style="23"/>
    <col min="14834" max="14834" width="1.85546875" style="23" customWidth="1"/>
    <col min="14835" max="14835" width="2" style="23" customWidth="1"/>
    <col min="14836" max="14836" width="65.85546875" style="23" customWidth="1"/>
    <col min="14837" max="14838" width="14.42578125" style="23" customWidth="1"/>
    <col min="14839" max="15089" width="9.140625" style="23"/>
    <col min="15090" max="15090" width="1.85546875" style="23" customWidth="1"/>
    <col min="15091" max="15091" width="2" style="23" customWidth="1"/>
    <col min="15092" max="15092" width="65.85546875" style="23" customWidth="1"/>
    <col min="15093" max="15094" width="14.42578125" style="23" customWidth="1"/>
    <col min="15095" max="15345" width="9.140625" style="23"/>
    <col min="15346" max="15346" width="1.85546875" style="23" customWidth="1"/>
    <col min="15347" max="15347" width="2" style="23" customWidth="1"/>
    <col min="15348" max="15348" width="65.85546875" style="23" customWidth="1"/>
    <col min="15349" max="15350" width="14.42578125" style="23" customWidth="1"/>
    <col min="15351" max="15601" width="9.140625" style="23"/>
    <col min="15602" max="15602" width="1.85546875" style="23" customWidth="1"/>
    <col min="15603" max="15603" width="2" style="23" customWidth="1"/>
    <col min="15604" max="15604" width="65.85546875" style="23" customWidth="1"/>
    <col min="15605" max="15606" width="14.42578125" style="23" customWidth="1"/>
    <col min="15607" max="15857" width="9.140625" style="23"/>
    <col min="15858" max="15858" width="1.85546875" style="23" customWidth="1"/>
    <col min="15859" max="15859" width="2" style="23" customWidth="1"/>
    <col min="15860" max="15860" width="65.85546875" style="23" customWidth="1"/>
    <col min="15861" max="15862" width="14.42578125" style="23" customWidth="1"/>
    <col min="15863" max="16113" width="9.140625" style="23"/>
    <col min="16114" max="16114" width="1.85546875" style="23" customWidth="1"/>
    <col min="16115" max="16115" width="2" style="23" customWidth="1"/>
    <col min="16116" max="16116" width="65.85546875" style="23" customWidth="1"/>
    <col min="16117" max="16118" width="14.42578125" style="23" customWidth="1"/>
    <col min="16119" max="16384" width="9.140625" style="23"/>
  </cols>
  <sheetData>
    <row r="2" spans="3:6" ht="20.25" customHeight="1" x14ac:dyDescent="0.2">
      <c r="C2" s="113" t="s">
        <v>95</v>
      </c>
      <c r="D2" s="113"/>
      <c r="E2" s="113"/>
    </row>
    <row r="3" spans="3:6" ht="17.25" customHeight="1" x14ac:dyDescent="0.2">
      <c r="C3" s="115"/>
      <c r="D3" s="115"/>
      <c r="E3" s="115"/>
    </row>
    <row r="4" spans="3:6" ht="20.25" x14ac:dyDescent="0.3">
      <c r="C4" s="114" t="s">
        <v>103</v>
      </c>
      <c r="D4" s="114"/>
      <c r="E4" s="114"/>
      <c r="F4" s="114"/>
    </row>
    <row r="5" spans="3:6" x14ac:dyDescent="0.2">
      <c r="E5" s="71"/>
    </row>
    <row r="6" spans="3:6" x14ac:dyDescent="0.2">
      <c r="E6" s="71" t="str">
        <f>'Ф1 конс'!D5</f>
        <v>в млн.тенге</v>
      </c>
    </row>
    <row r="7" spans="3:6" ht="42.75" customHeight="1" x14ac:dyDescent="0.2">
      <c r="C7" s="52"/>
      <c r="D7" s="49" t="s">
        <v>109</v>
      </c>
      <c r="E7" s="49" t="s">
        <v>110</v>
      </c>
    </row>
    <row r="8" spans="3:6" ht="25.5" x14ac:dyDescent="0.2">
      <c r="C8" s="34" t="s">
        <v>36</v>
      </c>
      <c r="D8" s="57"/>
      <c r="E8" s="72"/>
    </row>
    <row r="9" spans="3:6" x14ac:dyDescent="0.2">
      <c r="C9" s="35" t="s">
        <v>37</v>
      </c>
      <c r="D9" s="57"/>
      <c r="E9" s="104"/>
    </row>
    <row r="10" spans="3:6" x14ac:dyDescent="0.2">
      <c r="C10" s="36" t="s">
        <v>64</v>
      </c>
      <c r="D10" s="55">
        <v>240059</v>
      </c>
      <c r="E10" s="105">
        <v>156651</v>
      </c>
    </row>
    <row r="11" spans="3:6" x14ac:dyDescent="0.2">
      <c r="C11" s="36" t="s">
        <v>65</v>
      </c>
      <c r="D11" s="55">
        <v>-111313</v>
      </c>
      <c r="E11" s="105">
        <v>-78993</v>
      </c>
    </row>
    <row r="12" spans="3:6" ht="25.5" x14ac:dyDescent="0.2">
      <c r="C12" s="36" t="s">
        <v>66</v>
      </c>
      <c r="D12" s="62">
        <v>-3205</v>
      </c>
      <c r="E12" s="105">
        <v>-3610</v>
      </c>
    </row>
    <row r="13" spans="3:6" x14ac:dyDescent="0.2">
      <c r="C13" s="36" t="s">
        <v>58</v>
      </c>
      <c r="D13" s="55">
        <v>171767</v>
      </c>
      <c r="E13" s="105">
        <v>142255</v>
      </c>
    </row>
    <row r="14" spans="3:6" x14ac:dyDescent="0.2">
      <c r="C14" s="36" t="s">
        <v>59</v>
      </c>
      <c r="D14" s="55">
        <v>-32897</v>
      </c>
      <c r="E14" s="105">
        <v>-7452</v>
      </c>
    </row>
    <row r="15" spans="3:6" x14ac:dyDescent="0.2">
      <c r="C15" s="36" t="s">
        <v>38</v>
      </c>
      <c r="D15" s="55">
        <v>22109</v>
      </c>
      <c r="E15" s="105">
        <v>6261</v>
      </c>
    </row>
    <row r="16" spans="3:6" x14ac:dyDescent="0.2">
      <c r="C16" s="36" t="s">
        <v>67</v>
      </c>
      <c r="D16" s="55">
        <v>-53064</v>
      </c>
      <c r="E16" s="105">
        <v>-66537</v>
      </c>
    </row>
    <row r="17" spans="3:7" ht="25.5" x14ac:dyDescent="0.2">
      <c r="C17" s="37" t="s">
        <v>68</v>
      </c>
      <c r="D17" s="56">
        <f>SUM(D10:D16)</f>
        <v>233456</v>
      </c>
      <c r="E17" s="85">
        <f>SUM(E9:E16)</f>
        <v>148575</v>
      </c>
    </row>
    <row r="18" spans="3:7" s="32" customFormat="1" ht="18.75" customHeight="1" x14ac:dyDescent="0.2">
      <c r="C18" s="38"/>
      <c r="D18" s="58"/>
      <c r="E18" s="104"/>
      <c r="G18" s="51"/>
    </row>
    <row r="19" spans="3:7" ht="15" x14ac:dyDescent="0.25">
      <c r="C19" s="53" t="s">
        <v>39</v>
      </c>
      <c r="D19" s="57"/>
      <c r="E19" s="104"/>
    </row>
    <row r="20" spans="3:7" x14ac:dyDescent="0.2">
      <c r="C20" s="37" t="s">
        <v>40</v>
      </c>
      <c r="D20" s="58"/>
      <c r="E20" s="104"/>
    </row>
    <row r="21" spans="3:7" x14ac:dyDescent="0.2">
      <c r="C21" s="39" t="s">
        <v>2</v>
      </c>
      <c r="D21" s="55">
        <v>-5757</v>
      </c>
      <c r="E21" s="105">
        <v>-3628</v>
      </c>
    </row>
    <row r="22" spans="3:7" ht="25.5" x14ac:dyDescent="0.2">
      <c r="C22" s="39" t="s">
        <v>41</v>
      </c>
      <c r="D22" s="55">
        <v>5126</v>
      </c>
      <c r="E22" s="105">
        <v>591</v>
      </c>
    </row>
    <row r="23" spans="3:7" x14ac:dyDescent="0.2">
      <c r="C23" s="39" t="s">
        <v>4</v>
      </c>
      <c r="D23" s="55">
        <v>22234</v>
      </c>
      <c r="E23" s="105">
        <v>-4010</v>
      </c>
    </row>
    <row r="24" spans="3:7" x14ac:dyDescent="0.2">
      <c r="C24" s="36" t="s">
        <v>42</v>
      </c>
      <c r="D24" s="55">
        <v>-89109</v>
      </c>
      <c r="E24" s="105">
        <v>-354333</v>
      </c>
    </row>
    <row r="25" spans="3:7" x14ac:dyDescent="0.2">
      <c r="C25" s="36" t="s">
        <v>7</v>
      </c>
      <c r="D25" s="55">
        <v>-23769</v>
      </c>
      <c r="E25" s="105">
        <v>-6171</v>
      </c>
    </row>
    <row r="26" spans="3:7" x14ac:dyDescent="0.2">
      <c r="C26" s="37" t="s">
        <v>69</v>
      </c>
      <c r="D26" s="55"/>
      <c r="E26" s="105"/>
    </row>
    <row r="27" spans="3:7" x14ac:dyDescent="0.2">
      <c r="C27" s="39" t="s">
        <v>43</v>
      </c>
      <c r="D27" s="55">
        <v>-54535</v>
      </c>
      <c r="E27" s="105">
        <v>4000</v>
      </c>
    </row>
    <row r="28" spans="3:7" x14ac:dyDescent="0.2">
      <c r="C28" s="39" t="s">
        <v>44</v>
      </c>
      <c r="D28" s="55">
        <v>461854</v>
      </c>
      <c r="E28" s="105">
        <v>343425</v>
      </c>
    </row>
    <row r="29" spans="3:7" ht="27.75" customHeight="1" x14ac:dyDescent="0.2">
      <c r="C29" s="39" t="s">
        <v>45</v>
      </c>
      <c r="D29" s="55">
        <v>-2282</v>
      </c>
      <c r="E29" s="105">
        <v>219</v>
      </c>
    </row>
    <row r="30" spans="3:7" x14ac:dyDescent="0.2">
      <c r="C30" s="39" t="s">
        <v>14</v>
      </c>
      <c r="D30" s="60">
        <v>-6030</v>
      </c>
      <c r="E30" s="105">
        <v>2551</v>
      </c>
    </row>
    <row r="31" spans="3:7" ht="25.5" x14ac:dyDescent="0.2">
      <c r="C31" s="37" t="s">
        <v>86</v>
      </c>
      <c r="D31" s="56">
        <f>SUM(D17:D30)</f>
        <v>541188</v>
      </c>
      <c r="E31" s="85">
        <f>SUM(E17:E30)</f>
        <v>131219</v>
      </c>
    </row>
    <row r="32" spans="3:7" x14ac:dyDescent="0.2">
      <c r="C32" s="52"/>
      <c r="D32" s="57"/>
      <c r="E32" s="104"/>
    </row>
    <row r="33" spans="3:5" x14ac:dyDescent="0.2">
      <c r="C33" s="39" t="s">
        <v>46</v>
      </c>
      <c r="D33" s="55">
        <v>-30358</v>
      </c>
      <c r="E33" s="105">
        <v>-21469</v>
      </c>
    </row>
    <row r="34" spans="3:5" x14ac:dyDescent="0.2">
      <c r="C34" s="52"/>
      <c r="D34" s="57"/>
      <c r="E34" s="104"/>
    </row>
    <row r="35" spans="3:5" ht="25.5" x14ac:dyDescent="0.2">
      <c r="C35" s="40" t="s">
        <v>85</v>
      </c>
      <c r="D35" s="56">
        <f>SUM(D31:D33)</f>
        <v>510830</v>
      </c>
      <c r="E35" s="85">
        <f>SUM(E31:E33)</f>
        <v>109750</v>
      </c>
    </row>
    <row r="36" spans="3:5" x14ac:dyDescent="0.2">
      <c r="C36" s="54"/>
      <c r="D36" s="59"/>
      <c r="E36" s="106"/>
    </row>
    <row r="37" spans="3:5" ht="25.5" x14ac:dyDescent="0.2">
      <c r="C37" s="34" t="s">
        <v>47</v>
      </c>
      <c r="D37" s="58"/>
      <c r="E37" s="104"/>
    </row>
    <row r="38" spans="3:5" x14ac:dyDescent="0.2">
      <c r="C38" s="39" t="s">
        <v>78</v>
      </c>
      <c r="D38" s="55">
        <v>-20936</v>
      </c>
      <c r="E38" s="105">
        <v>-8927</v>
      </c>
    </row>
    <row r="39" spans="3:5" x14ac:dyDescent="0.2">
      <c r="C39" s="39" t="s">
        <v>79</v>
      </c>
      <c r="D39" s="60">
        <v>4211</v>
      </c>
      <c r="E39" s="105">
        <v>231</v>
      </c>
    </row>
    <row r="40" spans="3:5" ht="30" customHeight="1" x14ac:dyDescent="0.2">
      <c r="C40" s="39" t="s">
        <v>80</v>
      </c>
      <c r="D40" s="55">
        <v>166306</v>
      </c>
      <c r="E40" s="105">
        <v>537243</v>
      </c>
    </row>
    <row r="41" spans="3:5" ht="31.5" customHeight="1" x14ac:dyDescent="0.2">
      <c r="C41" s="39" t="s">
        <v>81</v>
      </c>
      <c r="D41" s="55">
        <v>-418665</v>
      </c>
      <c r="E41" s="105">
        <v>-684609</v>
      </c>
    </row>
    <row r="42" spans="3:5" x14ac:dyDescent="0.2">
      <c r="C42" s="39" t="s">
        <v>89</v>
      </c>
      <c r="D42" s="55">
        <v>0</v>
      </c>
      <c r="E42" s="105">
        <v>4500</v>
      </c>
    </row>
    <row r="43" spans="3:5" ht="28.5" customHeight="1" x14ac:dyDescent="0.2">
      <c r="C43" s="40" t="s">
        <v>100</v>
      </c>
      <c r="D43" s="56">
        <f>SUM(D38:D42)</f>
        <v>-269084</v>
      </c>
      <c r="E43" s="85">
        <f>SUM(E38:E42)</f>
        <v>-151562</v>
      </c>
    </row>
    <row r="44" spans="3:5" x14ac:dyDescent="0.2">
      <c r="C44" s="52"/>
      <c r="D44" s="57"/>
      <c r="E44" s="104"/>
    </row>
    <row r="45" spans="3:5" ht="26.25" customHeight="1" x14ac:dyDescent="0.2">
      <c r="C45" s="34" t="s">
        <v>48</v>
      </c>
      <c r="D45" s="57"/>
      <c r="E45" s="104"/>
    </row>
    <row r="46" spans="3:5" x14ac:dyDescent="0.2">
      <c r="C46" s="39" t="s">
        <v>82</v>
      </c>
      <c r="D46" s="55">
        <v>-104810</v>
      </c>
      <c r="E46" s="105">
        <v>-88188</v>
      </c>
    </row>
    <row r="47" spans="3:5" x14ac:dyDescent="0.2">
      <c r="C47" s="39"/>
      <c r="D47" s="55"/>
      <c r="E47" s="105"/>
    </row>
    <row r="48" spans="3:5" ht="27" customHeight="1" x14ac:dyDescent="0.2">
      <c r="C48" s="40" t="s">
        <v>87</v>
      </c>
      <c r="D48" s="56">
        <f>SUM(D46:D47)</f>
        <v>-104810</v>
      </c>
      <c r="E48" s="86">
        <f>SUM(E46:E47)</f>
        <v>-88188</v>
      </c>
    </row>
    <row r="49" spans="3:7" x14ac:dyDescent="0.2">
      <c r="C49" s="52"/>
      <c r="D49" s="57"/>
      <c r="E49" s="104"/>
    </row>
    <row r="50" spans="3:7" ht="25.5" x14ac:dyDescent="0.2">
      <c r="C50" s="36" t="s">
        <v>83</v>
      </c>
      <c r="D50" s="55">
        <v>19141</v>
      </c>
      <c r="E50" s="105">
        <v>1898</v>
      </c>
    </row>
    <row r="51" spans="3:7" x14ac:dyDescent="0.2">
      <c r="C51" s="52"/>
      <c r="D51" s="57"/>
      <c r="E51" s="104"/>
    </row>
    <row r="52" spans="3:7" ht="25.5" x14ac:dyDescent="0.2">
      <c r="C52" s="41" t="s">
        <v>101</v>
      </c>
      <c r="D52" s="56">
        <f>SUM(D35,D43,D48,D50)</f>
        <v>156077</v>
      </c>
      <c r="E52" s="85">
        <f>SUM(E35,E43,E48,E50)</f>
        <v>-128102</v>
      </c>
    </row>
    <row r="53" spans="3:7" x14ac:dyDescent="0.2">
      <c r="C53" s="52"/>
      <c r="D53" s="56"/>
      <c r="E53" s="85"/>
    </row>
    <row r="54" spans="3:7" x14ac:dyDescent="0.2">
      <c r="C54" s="41" t="s">
        <v>49</v>
      </c>
      <c r="D54" s="56">
        <f>'Ф1 конс'!D9</f>
        <v>339428</v>
      </c>
      <c r="E54" s="85">
        <v>329632</v>
      </c>
      <c r="G54" s="80">
        <f>D54-'Ф1 конс'!D9</f>
        <v>0</v>
      </c>
    </row>
    <row r="55" spans="3:7" x14ac:dyDescent="0.2">
      <c r="C55" s="41" t="s">
        <v>50</v>
      </c>
      <c r="D55" s="56">
        <f>'Ф1 конс'!C9</f>
        <v>495505</v>
      </c>
      <c r="E55" s="85">
        <f>E54+E52</f>
        <v>201530</v>
      </c>
      <c r="F55" s="50"/>
      <c r="G55" s="88">
        <f>D55-'Ф1 конс'!C9</f>
        <v>0</v>
      </c>
    </row>
    <row r="56" spans="3:7" s="79" customFormat="1" x14ac:dyDescent="0.2">
      <c r="C56" s="95"/>
      <c r="D56" s="107"/>
      <c r="E56" s="107"/>
      <c r="G56" s="80"/>
    </row>
    <row r="57" spans="3:7" s="79" customFormat="1" x14ac:dyDescent="0.2">
      <c r="C57" s="95"/>
      <c r="D57" s="108"/>
      <c r="E57" s="107"/>
      <c r="G57" s="80"/>
    </row>
    <row r="58" spans="3:7" s="79" customFormat="1" ht="15" x14ac:dyDescent="0.25">
      <c r="C58" s="8" t="str">
        <f>'Ф1 конс'!A47</f>
        <v>И.о. Председателя Правления</v>
      </c>
      <c r="D58" s="8"/>
      <c r="E58" s="74" t="str">
        <f>'Ф1 конс'!D47</f>
        <v>Мосидзе Т.</v>
      </c>
      <c r="G58" s="80"/>
    </row>
    <row r="61" spans="3:7" ht="15" x14ac:dyDescent="0.25">
      <c r="C61" s="8" t="str">
        <f>'Ф1 конс'!A50</f>
        <v>Главный бухгалтер</v>
      </c>
      <c r="D61" s="8"/>
      <c r="E61" s="74" t="str">
        <f>'Ф1 конс'!D50</f>
        <v>Уалибекова Н.А.</v>
      </c>
    </row>
    <row r="63" spans="3:7" x14ac:dyDescent="0.2">
      <c r="C63" s="2"/>
      <c r="D63" s="20"/>
      <c r="E63" s="42"/>
    </row>
    <row r="64" spans="3:7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2"/>
      <c r="D67" s="20"/>
      <c r="E67" s="42"/>
    </row>
    <row r="68" spans="3:5" x14ac:dyDescent="0.2">
      <c r="C68" s="9"/>
      <c r="D68" s="20"/>
      <c r="E68" s="42"/>
    </row>
    <row r="69" spans="3:5" x14ac:dyDescent="0.2">
      <c r="C69" s="9"/>
      <c r="D69" s="20"/>
      <c r="E69" s="42"/>
    </row>
  </sheetData>
  <mergeCells count="2">
    <mergeCell ref="C2:E3"/>
    <mergeCell ref="C4:F4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69"/>
  <sheetViews>
    <sheetView zoomScale="80" zoomScaleNormal="80" workbookViewId="0">
      <selection activeCell="D31" sqref="D31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5" width="17" style="22" customWidth="1"/>
    <col min="6" max="6" width="22.85546875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79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114" t="s">
        <v>96</v>
      </c>
      <c r="C2" s="114"/>
      <c r="D2" s="114"/>
      <c r="E2" s="114"/>
      <c r="F2" s="114"/>
      <c r="G2" s="114"/>
      <c r="H2" s="114"/>
      <c r="I2" s="114"/>
    </row>
    <row r="3" spans="2:19" ht="18" customHeight="1" x14ac:dyDescent="0.3">
      <c r="B3" s="114" t="s">
        <v>103</v>
      </c>
      <c r="C3" s="114"/>
      <c r="D3" s="114"/>
      <c r="E3" s="114"/>
      <c r="F3" s="114"/>
      <c r="G3" s="114"/>
      <c r="H3" s="114"/>
      <c r="I3" s="114"/>
    </row>
    <row r="4" spans="2:19" ht="18" customHeight="1" x14ac:dyDescent="0.3">
      <c r="B4" s="111"/>
      <c r="C4" s="111"/>
      <c r="D4" s="111"/>
      <c r="E4" s="111"/>
      <c r="F4" s="111"/>
      <c r="G4" s="111"/>
      <c r="H4" s="111"/>
      <c r="I4" s="111"/>
    </row>
    <row r="5" spans="2:19" ht="18" customHeight="1" x14ac:dyDescent="0.25">
      <c r="B5" s="21"/>
      <c r="C5" s="21"/>
      <c r="I5" s="24" t="str">
        <f>'Ф1 конс'!D5</f>
        <v>в млн.тенге</v>
      </c>
    </row>
    <row r="6" spans="2:19" ht="95.25" customHeight="1" x14ac:dyDescent="0.2">
      <c r="B6" s="25"/>
      <c r="C6" s="116" t="s">
        <v>30</v>
      </c>
      <c r="D6" s="117" t="s">
        <v>17</v>
      </c>
      <c r="E6" s="45" t="s">
        <v>18</v>
      </c>
      <c r="F6" s="45" t="s">
        <v>84</v>
      </c>
      <c r="G6" s="45" t="s">
        <v>19</v>
      </c>
      <c r="H6" s="45" t="s">
        <v>31</v>
      </c>
      <c r="I6" s="45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67" customFormat="1" x14ac:dyDescent="0.2">
      <c r="B8" s="30" t="s">
        <v>88</v>
      </c>
      <c r="C8" s="56">
        <v>8653</v>
      </c>
      <c r="D8" s="56">
        <v>-144</v>
      </c>
      <c r="E8" s="56">
        <v>1308</v>
      </c>
      <c r="F8" s="56">
        <v>3746</v>
      </c>
      <c r="G8" s="56">
        <v>1584</v>
      </c>
      <c r="H8" s="56">
        <v>243181</v>
      </c>
      <c r="I8" s="56">
        <v>258328</v>
      </c>
      <c r="K8" s="81"/>
      <c r="L8" s="68"/>
      <c r="M8" s="68"/>
      <c r="N8" s="68"/>
      <c r="O8" s="68"/>
      <c r="P8" s="68"/>
      <c r="Q8" s="68"/>
      <c r="R8" s="68"/>
      <c r="S8" s="68"/>
    </row>
    <row r="9" spans="2:19" x14ac:dyDescent="0.2">
      <c r="B9" s="44" t="s">
        <v>35</v>
      </c>
      <c r="C9" s="55"/>
      <c r="D9" s="55"/>
      <c r="E9" s="55"/>
      <c r="F9" s="55"/>
      <c r="G9" s="55"/>
      <c r="H9" s="55">
        <f>'Ф2 конс'!E33</f>
        <v>127504</v>
      </c>
      <c r="I9" s="56">
        <v>56288</v>
      </c>
      <c r="L9" s="50"/>
      <c r="M9" s="50"/>
      <c r="N9" s="50"/>
      <c r="O9" s="50"/>
      <c r="P9" s="50"/>
      <c r="Q9" s="50"/>
      <c r="R9" s="50"/>
      <c r="S9" s="50"/>
    </row>
    <row r="10" spans="2:19" x14ac:dyDescent="0.2">
      <c r="B10" s="29" t="s">
        <v>55</v>
      </c>
      <c r="C10" s="55"/>
      <c r="D10" s="55"/>
      <c r="E10" s="55"/>
      <c r="F10" s="61">
        <v>1766</v>
      </c>
      <c r="G10" s="55"/>
      <c r="H10" s="55">
        <v>0</v>
      </c>
      <c r="I10" s="56">
        <v>3004</v>
      </c>
      <c r="L10" s="50"/>
      <c r="M10" s="50"/>
      <c r="N10" s="50"/>
      <c r="O10" s="50"/>
      <c r="P10" s="50"/>
      <c r="Q10" s="50"/>
      <c r="R10" s="50"/>
      <c r="S10" s="50"/>
    </row>
    <row r="11" spans="2:19" x14ac:dyDescent="0.2">
      <c r="B11" s="44" t="s">
        <v>53</v>
      </c>
      <c r="C11" s="56">
        <f>SUM(C9:C10)</f>
        <v>0</v>
      </c>
      <c r="D11" s="56">
        <f t="shared" ref="D11:H11" si="0">SUM(D9:D10)</f>
        <v>0</v>
      </c>
      <c r="E11" s="56">
        <f t="shared" si="0"/>
        <v>0</v>
      </c>
      <c r="F11" s="56">
        <f t="shared" ref="F11" si="1">SUM(F9:F10)</f>
        <v>1766</v>
      </c>
      <c r="G11" s="56">
        <f t="shared" si="0"/>
        <v>0</v>
      </c>
      <c r="H11" s="56">
        <f t="shared" si="0"/>
        <v>127504</v>
      </c>
      <c r="I11" s="56">
        <f>SUM(C11:H11)</f>
        <v>129270</v>
      </c>
      <c r="L11" s="50"/>
      <c r="M11" s="50"/>
      <c r="N11" s="50"/>
      <c r="O11" s="50"/>
      <c r="P11" s="50"/>
      <c r="Q11" s="50"/>
      <c r="R11" s="50"/>
      <c r="S11" s="50"/>
    </row>
    <row r="12" spans="2:19" ht="25.5" x14ac:dyDescent="0.2">
      <c r="B12" s="29" t="s">
        <v>52</v>
      </c>
      <c r="C12" s="55"/>
      <c r="D12" s="55"/>
      <c r="E12" s="55"/>
      <c r="F12" s="55"/>
      <c r="G12" s="55">
        <v>-21</v>
      </c>
      <c r="H12" s="55">
        <f>-G12</f>
        <v>21</v>
      </c>
      <c r="I12" s="56">
        <v>0</v>
      </c>
      <c r="L12" s="50"/>
      <c r="M12" s="50"/>
      <c r="N12" s="50"/>
      <c r="O12" s="50"/>
      <c r="P12" s="50"/>
      <c r="Q12" s="50"/>
      <c r="R12" s="50"/>
      <c r="S12" s="50"/>
    </row>
    <row r="13" spans="2:19" x14ac:dyDescent="0.2">
      <c r="B13" s="29" t="s">
        <v>54</v>
      </c>
      <c r="C13" s="55"/>
      <c r="D13" s="55"/>
      <c r="E13" s="55"/>
      <c r="F13" s="55"/>
      <c r="G13" s="55"/>
      <c r="H13" s="55">
        <v>-88153</v>
      </c>
      <c r="I13" s="56">
        <f>ROUND(SUM(C13:H13),0)</f>
        <v>-88153</v>
      </c>
      <c r="L13" s="50"/>
      <c r="M13" s="50"/>
      <c r="N13" s="50"/>
      <c r="O13" s="50"/>
      <c r="P13" s="50"/>
      <c r="Q13" s="50"/>
      <c r="R13" s="50"/>
      <c r="S13" s="50"/>
    </row>
    <row r="14" spans="2:19" x14ac:dyDescent="0.2">
      <c r="B14" s="30" t="s">
        <v>111</v>
      </c>
      <c r="C14" s="56">
        <f t="shared" ref="C14:I14" si="2">SUM(C8,C11:C13)</f>
        <v>8653</v>
      </c>
      <c r="D14" s="56">
        <f t="shared" si="2"/>
        <v>-144</v>
      </c>
      <c r="E14" s="56">
        <f t="shared" si="2"/>
        <v>1308</v>
      </c>
      <c r="F14" s="56">
        <f t="shared" si="2"/>
        <v>5512</v>
      </c>
      <c r="G14" s="56">
        <f t="shared" si="2"/>
        <v>1563</v>
      </c>
      <c r="H14" s="56">
        <f t="shared" si="2"/>
        <v>282553</v>
      </c>
      <c r="I14" s="56">
        <f t="shared" si="2"/>
        <v>299445</v>
      </c>
      <c r="K14" s="76"/>
    </row>
    <row r="15" spans="2:19" x14ac:dyDescent="0.2">
      <c r="B15" s="25"/>
      <c r="C15" s="56"/>
      <c r="D15" s="56"/>
      <c r="E15" s="56"/>
      <c r="F15" s="56"/>
      <c r="G15" s="56"/>
      <c r="H15" s="56"/>
      <c r="I15" s="56"/>
    </row>
    <row r="16" spans="2:19" x14ac:dyDescent="0.2">
      <c r="B16" s="30" t="s">
        <v>98</v>
      </c>
      <c r="C16" s="63">
        <v>8653</v>
      </c>
      <c r="D16" s="63">
        <v>-144</v>
      </c>
      <c r="E16" s="56">
        <f>SUM(E10,E13:E15)</f>
        <v>1308</v>
      </c>
      <c r="F16" s="63">
        <f>'Ф1 конс'!D36</f>
        <v>1164</v>
      </c>
      <c r="G16" s="63">
        <f>'Ф1 конс'!D37</f>
        <v>1546</v>
      </c>
      <c r="H16" s="63">
        <f>'Ф1 конс'!D38</f>
        <v>381273</v>
      </c>
      <c r="I16" s="56">
        <f>SUM(C16:H16)</f>
        <v>393800</v>
      </c>
      <c r="K16" s="78">
        <f>I16-'Ф1 конс'!D40</f>
        <v>0</v>
      </c>
    </row>
    <row r="17" spans="2:11" x14ac:dyDescent="0.2">
      <c r="B17" s="30"/>
      <c r="C17" s="28"/>
      <c r="D17" s="28"/>
      <c r="E17" s="28"/>
      <c r="F17" s="28"/>
      <c r="G17" s="28"/>
      <c r="H17" s="28"/>
      <c r="I17" s="56">
        <f>SUM(C17:H17)</f>
        <v>0</v>
      </c>
    </row>
    <row r="18" spans="2:11" x14ac:dyDescent="0.2">
      <c r="B18" s="44" t="s">
        <v>35</v>
      </c>
      <c r="C18" s="29"/>
      <c r="D18" s="27"/>
      <c r="E18" s="27"/>
      <c r="F18" s="56"/>
      <c r="G18" s="66"/>
      <c r="H18" s="66">
        <f>'Ф2 конс'!D33</f>
        <v>158713</v>
      </c>
      <c r="I18" s="56">
        <f>SUM(C18:H18)</f>
        <v>158713</v>
      </c>
    </row>
    <row r="19" spans="2:11" x14ac:dyDescent="0.2">
      <c r="B19" s="29" t="s">
        <v>113</v>
      </c>
      <c r="C19" s="29"/>
      <c r="D19" s="27"/>
      <c r="E19" s="27"/>
      <c r="F19" s="61">
        <v>-20149</v>
      </c>
      <c r="G19" s="66"/>
      <c r="H19" s="66">
        <v>0</v>
      </c>
      <c r="I19" s="56">
        <f>SUM(C19:H19)</f>
        <v>-20149</v>
      </c>
    </row>
    <row r="20" spans="2:11" x14ac:dyDescent="0.2">
      <c r="B20" s="44" t="s">
        <v>53</v>
      </c>
      <c r="C20" s="56">
        <f>SUM(C18:C19)</f>
        <v>0</v>
      </c>
      <c r="D20" s="56">
        <f t="shared" ref="D20:I20" si="3">SUM(D18:D19)</f>
        <v>0</v>
      </c>
      <c r="E20" s="56">
        <f t="shared" si="3"/>
        <v>0</v>
      </c>
      <c r="F20" s="56">
        <f t="shared" si="3"/>
        <v>-20149</v>
      </c>
      <c r="G20" s="56">
        <f t="shared" si="3"/>
        <v>0</v>
      </c>
      <c r="H20" s="56">
        <f t="shared" si="3"/>
        <v>158713</v>
      </c>
      <c r="I20" s="56">
        <f t="shared" si="3"/>
        <v>138564</v>
      </c>
    </row>
    <row r="21" spans="2:11" ht="25.5" x14ac:dyDescent="0.2">
      <c r="B21" s="29" t="s">
        <v>52</v>
      </c>
      <c r="C21" s="55"/>
      <c r="D21" s="55"/>
      <c r="E21" s="55"/>
      <c r="F21" s="61"/>
      <c r="G21" s="55">
        <v>-20</v>
      </c>
      <c r="H21" s="55">
        <f>-G21</f>
        <v>20</v>
      </c>
      <c r="I21" s="56">
        <f>ROUND(SUM(C21:H21),0)</f>
        <v>0</v>
      </c>
    </row>
    <row r="22" spans="2:11" x14ac:dyDescent="0.2">
      <c r="B22" s="29" t="s">
        <v>54</v>
      </c>
      <c r="C22" s="55"/>
      <c r="D22" s="55"/>
      <c r="E22" s="55"/>
      <c r="F22" s="61"/>
      <c r="G22" s="55"/>
      <c r="H22" s="55">
        <v>-104810</v>
      </c>
      <c r="I22" s="56">
        <f>SUM(C22:H22)</f>
        <v>-104810</v>
      </c>
    </row>
    <row r="23" spans="2:11" x14ac:dyDescent="0.2">
      <c r="B23" s="30" t="s">
        <v>112</v>
      </c>
      <c r="C23" s="56">
        <f t="shared" ref="C23:I23" si="4">C16+SUM(C20:C22)</f>
        <v>8653</v>
      </c>
      <c r="D23" s="86">
        <f t="shared" si="4"/>
        <v>-144</v>
      </c>
      <c r="E23" s="86">
        <f t="shared" si="4"/>
        <v>1308</v>
      </c>
      <c r="F23" s="86">
        <f t="shared" si="4"/>
        <v>-18985</v>
      </c>
      <c r="G23" s="86">
        <f t="shared" si="4"/>
        <v>1526</v>
      </c>
      <c r="H23" s="86">
        <f t="shared" si="4"/>
        <v>435196</v>
      </c>
      <c r="I23" s="86">
        <f t="shared" si="4"/>
        <v>427554</v>
      </c>
      <c r="K23" s="78">
        <f>I23-'Ф1 конс'!C40</f>
        <v>0</v>
      </c>
    </row>
    <row r="24" spans="2:11" hidden="1" x14ac:dyDescent="0.2">
      <c r="B24" s="31"/>
      <c r="C24" s="77">
        <f>C23-'Ф1 конс'!C34+D23</f>
        <v>0</v>
      </c>
      <c r="D24" s="92"/>
      <c r="E24" s="92">
        <f>E23-'Ф1 конс'!C35</f>
        <v>0</v>
      </c>
      <c r="F24" s="92">
        <f>F23-'Ф1 конс'!C36</f>
        <v>0</v>
      </c>
      <c r="G24" s="92">
        <f>G23-'Ф1 конс'!C37</f>
        <v>0</v>
      </c>
      <c r="H24" s="92">
        <f>H23-'Ф1 конс'!C38</f>
        <v>0</v>
      </c>
      <c r="I24" s="93">
        <f>I23-'Ф1 конс'!C40</f>
        <v>0</v>
      </c>
    </row>
    <row r="25" spans="2:11" s="101" customFormat="1" x14ac:dyDescent="0.2">
      <c r="B25" s="99"/>
      <c r="C25" s="102"/>
      <c r="D25" s="103"/>
      <c r="E25" s="103"/>
      <c r="F25" s="103"/>
      <c r="G25" s="103"/>
      <c r="H25" s="103"/>
      <c r="I25" s="103"/>
      <c r="J25" s="100"/>
    </row>
    <row r="26" spans="2:11" s="89" customFormat="1" ht="15" x14ac:dyDescent="0.25">
      <c r="D26" s="90"/>
      <c r="E26" s="90"/>
      <c r="F26" s="90"/>
      <c r="G26" s="90"/>
      <c r="H26" s="90"/>
      <c r="I26" s="91"/>
    </row>
    <row r="27" spans="2:11" ht="15" x14ac:dyDescent="0.25">
      <c r="B27" s="8" t="str">
        <f>'Ф1 конс'!A47</f>
        <v>И.о. Председателя Правления</v>
      </c>
      <c r="C27" s="33"/>
      <c r="G27" s="8" t="str">
        <f>'Ф1 конс'!D47</f>
        <v>Мосидзе Т.</v>
      </c>
    </row>
    <row r="29" spans="2:11" ht="15" x14ac:dyDescent="0.25">
      <c r="B29" s="2"/>
      <c r="C29" s="33"/>
      <c r="G29" s="8"/>
    </row>
    <row r="30" spans="2:11" s="22" customFormat="1" ht="15" x14ac:dyDescent="0.25">
      <c r="B30" s="8" t="str">
        <f>'Ф1 конс'!A50</f>
        <v>Главный бухгалтер</v>
      </c>
      <c r="C30" s="33"/>
      <c r="G30" s="8" t="str">
        <f>'Ф1 конс'!D50</f>
        <v>Уалибекова Н.А.</v>
      </c>
      <c r="K30" s="76"/>
    </row>
    <row r="31" spans="2:11" s="22" customFormat="1" x14ac:dyDescent="0.2">
      <c r="B31" s="2"/>
      <c r="C31" s="33"/>
      <c r="D31" s="2"/>
      <c r="K31" s="76"/>
    </row>
    <row r="32" spans="2:11" s="22" customFormat="1" x14ac:dyDescent="0.2">
      <c r="B32" s="2"/>
      <c r="C32" s="33"/>
      <c r="D32" s="2"/>
      <c r="K32" s="76"/>
    </row>
    <row r="33" spans="2:11" s="22" customFormat="1" x14ac:dyDescent="0.2">
      <c r="B33" s="2"/>
      <c r="C33" s="33"/>
      <c r="D33" s="2"/>
      <c r="K33" s="76"/>
    </row>
    <row r="54" spans="4:9" x14ac:dyDescent="0.2">
      <c r="D54" s="23"/>
      <c r="E54" s="23"/>
      <c r="F54" s="23"/>
      <c r="G54" s="23"/>
      <c r="H54" s="23"/>
      <c r="I54" s="23"/>
    </row>
    <row r="55" spans="4:9" x14ac:dyDescent="0.2">
      <c r="D55" s="23"/>
      <c r="E55" s="23"/>
      <c r="F55" s="23"/>
      <c r="G55" s="23"/>
      <c r="H55" s="23"/>
      <c r="I55" s="23"/>
    </row>
    <row r="56" spans="4:9" x14ac:dyDescent="0.2">
      <c r="D56" s="23"/>
      <c r="E56" s="23"/>
      <c r="F56" s="23"/>
      <c r="G56" s="23"/>
      <c r="H56" s="23"/>
      <c r="I56" s="23"/>
    </row>
    <row r="57" spans="4:9" x14ac:dyDescent="0.2">
      <c r="D57" s="23"/>
      <c r="E57" s="23"/>
      <c r="F57" s="23"/>
      <c r="G57" s="23"/>
      <c r="H57" s="23"/>
      <c r="I57" s="23"/>
    </row>
    <row r="58" spans="4:9" x14ac:dyDescent="0.2">
      <c r="D58" s="23"/>
      <c r="E58" s="23"/>
      <c r="F58" s="23"/>
      <c r="G58" s="23"/>
      <c r="H58" s="23"/>
      <c r="I58" s="23"/>
    </row>
    <row r="59" spans="4:9" x14ac:dyDescent="0.2">
      <c r="D59" s="23"/>
      <c r="E59" s="23"/>
      <c r="F59" s="23"/>
      <c r="G59" s="23"/>
      <c r="H59" s="23"/>
      <c r="I59" s="23"/>
    </row>
    <row r="60" spans="4:9" x14ac:dyDescent="0.2">
      <c r="D60" s="23"/>
      <c r="E60" s="23"/>
      <c r="F60" s="23"/>
      <c r="G60" s="23"/>
      <c r="H60" s="23"/>
      <c r="I60" s="23"/>
    </row>
    <row r="61" spans="4:9" x14ac:dyDescent="0.2">
      <c r="D61" s="23"/>
      <c r="E61" s="23"/>
      <c r="F61" s="23"/>
      <c r="G61" s="23"/>
      <c r="H61" s="23"/>
      <c r="I61" s="23"/>
    </row>
    <row r="62" spans="4:9" x14ac:dyDescent="0.2">
      <c r="D62" s="23"/>
      <c r="E62" s="23"/>
      <c r="F62" s="23"/>
      <c r="G62" s="23"/>
      <c r="H62" s="23"/>
      <c r="I62" s="23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2022-08-31T05:54:41Z</dcterms:modified>
</cp:coreProperties>
</file>