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4\03-March 2024\KASE\загружено\"/>
    </mc:Choice>
  </mc:AlternateContent>
  <xr:revisionPtr revIDLastSave="0" documentId="13_ncr:1_{0CEA8ACE-5241-44BE-B81D-0C56437ABED7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E57" i="4" l="1"/>
  <c r="K9" i="5" l="1"/>
  <c r="J17" i="5" l="1"/>
  <c r="I17" i="5"/>
  <c r="J22" i="5" l="1"/>
  <c r="J13" i="5"/>
  <c r="J10" i="5"/>
  <c r="J19" i="5"/>
  <c r="E56" i="4" l="1"/>
  <c r="G15" i="5" l="1"/>
  <c r="F15" i="5"/>
  <c r="G24" i="5" l="1"/>
  <c r="F24" i="5"/>
  <c r="D24" i="5"/>
  <c r="G21" i="5"/>
  <c r="F21" i="5"/>
  <c r="E21" i="5"/>
  <c r="D21" i="5"/>
  <c r="G12" i="5"/>
  <c r="F12" i="5"/>
  <c r="E17" i="5"/>
  <c r="E24" i="5" s="1"/>
  <c r="E50" i="4" l="1"/>
  <c r="E44" i="4"/>
  <c r="E18" i="4"/>
  <c r="E32" i="4" s="1"/>
  <c r="E36" i="4" s="1"/>
  <c r="D21" i="2"/>
  <c r="D12" i="2"/>
  <c r="D23" i="2" l="1"/>
  <c r="D26" i="2" s="1"/>
  <c r="D30" i="2" s="1"/>
  <c r="D34" i="2" s="1"/>
  <c r="E54" i="4"/>
  <c r="K10" i="5" l="1"/>
  <c r="K11" i="5"/>
  <c r="C12" i="5"/>
  <c r="C15" i="5" s="1"/>
  <c r="D12" i="5"/>
  <c r="D15" i="5" s="1"/>
  <c r="E12" i="5"/>
  <c r="E15" i="5" s="1"/>
  <c r="H12" i="5"/>
  <c r="I12" i="5"/>
  <c r="J12" i="5"/>
  <c r="J15" i="5" s="1"/>
  <c r="K13" i="5"/>
  <c r="K14" i="5"/>
  <c r="H15" i="5"/>
  <c r="I15" i="5"/>
  <c r="D18" i="4"/>
  <c r="D32" i="4" s="1"/>
  <c r="D36" i="4" s="1"/>
  <c r="D44" i="4"/>
  <c r="D50" i="4"/>
  <c r="K12" i="5" l="1"/>
  <c r="K15" i="5" s="1"/>
  <c r="D54" i="4"/>
  <c r="I28" i="5" l="1"/>
  <c r="E60" i="4"/>
  <c r="E38" i="2"/>
  <c r="H17" i="5" l="1"/>
  <c r="C32" i="6"/>
  <c r="D32" i="6"/>
  <c r="E21" i="2" l="1"/>
  <c r="E12" i="2"/>
  <c r="K6" i="5"/>
  <c r="E7" i="4"/>
  <c r="E7" i="2"/>
  <c r="I21" i="5" l="1"/>
  <c r="H21" i="5"/>
  <c r="C21" i="5"/>
  <c r="H24" i="5" l="1"/>
  <c r="I24" i="5"/>
  <c r="H25" i="5" l="1"/>
  <c r="I25" i="5"/>
  <c r="K23" i="5"/>
  <c r="C24" i="5"/>
  <c r="I31" i="5" l="1"/>
  <c r="B31" i="5"/>
  <c r="B28" i="5"/>
  <c r="E63" i="4"/>
  <c r="C63" i="4"/>
  <c r="C60" i="4"/>
  <c r="B38" i="2"/>
  <c r="E42" i="2"/>
  <c r="B42" i="2"/>
  <c r="C41" i="6" l="1"/>
  <c r="D41" i="6"/>
  <c r="C19" i="6"/>
  <c r="D19" i="6"/>
  <c r="E44" i="6" l="1"/>
  <c r="D44" i="6"/>
  <c r="C43" i="6"/>
  <c r="D43" i="6"/>
  <c r="K22" i="5" l="1"/>
  <c r="D57" i="4" l="1"/>
  <c r="E23" i="2" l="1"/>
  <c r="K17" i="5" l="1"/>
  <c r="E26" i="2"/>
  <c r="K20" i="5"/>
  <c r="K18" i="5"/>
  <c r="E30" i="2" l="1"/>
  <c r="C25" i="5" l="1"/>
  <c r="E25" i="5"/>
  <c r="E34" i="2"/>
  <c r="K19" i="5" l="1"/>
  <c r="K21" i="5" s="1"/>
  <c r="K24" i="5" s="1"/>
  <c r="J21" i="5" l="1"/>
  <c r="J24" i="5" s="1"/>
  <c r="J25" i="5" s="1"/>
  <c r="K25" i="5"/>
</calcChain>
</file>

<file path=xl/sharedStrings.xml><?xml version="1.0" encoding="utf-8"?>
<sst xmlns="http://schemas.openxmlformats.org/spreadsheetml/2006/main" count="138" uniqueCount="116">
  <si>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</si>
  <si>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</si>
  <si>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</si>
  <si>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</si>
  <si>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</si>
  <si>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</si>
  <si>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</si>
  <si>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</si>
  <si>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</si>
  <si>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</si>
  <si>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</si>
  <si>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</si>
  <si>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</si>
  <si>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</si>
  <si>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</si>
  <si>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</si>
  <si>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</si>
  <si>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</si>
  <si>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</si>
  <si>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</si>
  <si>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</si>
  <si>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</si>
  <si>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</si>
  <si>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</si>
  <si>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</si>
  <si>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</si>
  <si>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</si>
  <si>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</si>
  <si>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</si>
  <si>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</si>
  <si>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</si>
  <si>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</si>
  <si>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</si>
  <si>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</si>
  <si>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</si>
  <si>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</si>
  <si>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</si>
  <si>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</si>
  <si>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</si>
  <si>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</si>
  <si>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</si>
  <si>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</si>
  <si>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</si>
  <si>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</si>
  <si>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</si>
  <si>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</si>
  <si>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</si>
  <si>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</si>
  <si>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</si>
  <si>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</si>
  <si>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</si>
  <si>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</si>
  <si>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</si>
  <si>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</si>
  <si>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</si>
  <si>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</si>
  <si>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</si>
  <si>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</si>
  <si>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</si>
  <si>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</si>
  <si>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</si>
  <si>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</si>
  <si>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</si>
  <si>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</si>
  <si>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</si>
  <si>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</si>
  <si>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</si>
  <si>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</si>
  <si>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</si>
  <si>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</si>
  <si>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</si>
  <si>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</si>
  <si>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</si>
  <si>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</si>
  <si>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</si>
  <si>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</si>
  <si>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</si>
  <si>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</si>
  <si>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</si>
  <si>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</si>
  <si>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</si>
  <si>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</si>
  <si>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</si>
  <si>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Поступления от продажи дочерней компании</t>
  </si>
  <si>
    <t>Субординированный долг</t>
  </si>
  <si>
    <t>Средства банков</t>
  </si>
  <si>
    <t>прим.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</si>
  <si>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</si>
  <si>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</si>
  <si>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</si>
  <si>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Чистое увеличение/(уменьшение) денежных средств и их эквивалентов</t>
  </si>
  <si>
    <t>Прочий совокупный убыток</t>
  </si>
  <si>
    <t>Погашение субординированных облигаций</t>
  </si>
  <si>
    <t>31 декабря 2022 г.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</si>
  <si>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</si>
  <si>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</si>
  <si>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</si>
  <si>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>АО "KASPI  BANK"</t>
  </si>
  <si>
    <t>Миронов П.В.</t>
  </si>
  <si>
    <t>Председатель Правления</t>
  </si>
  <si>
    <t xml:space="preserve">         Выкупленные акции</t>
  </si>
  <si>
    <t>(Дефицит)/ резерв 
 переоценки финансовых активов, оцениваемых по ССЧПСД</t>
  </si>
  <si>
    <t xml:space="preserve">Резерв переоценки основных средств </t>
  </si>
  <si>
    <t xml:space="preserve"> Промежуточный консолидированный  сокращенный  отчет о финансовом положении</t>
  </si>
  <si>
    <t>Чистая прибыль по операциям с иностранной валютой</t>
  </si>
  <si>
    <t>Чистый приток денежных средств от операционной деятельности</t>
  </si>
  <si>
    <t>Чистый (отток) денежных средств от инвестиционной деятельности</t>
  </si>
  <si>
    <t>Чистый (отток) денежных средств от финансовой деятельности</t>
  </si>
  <si>
    <t>по состоянию на 1 апреля 2024 года</t>
  </si>
  <si>
    <t xml:space="preserve">по состоянию 
на 01.01.2024 г.
</t>
  </si>
  <si>
    <t>За 3 месяца, закончившихся 31.03.2024 г.
(не аудировано)</t>
  </si>
  <si>
    <t>За 3 месяца, закончившихся 31.03.2023 г.
(не аудировано)</t>
  </si>
  <si>
    <t>31 декабря 2023 г.</t>
  </si>
  <si>
    <t>31 марта 2023 г. (не аудировано)</t>
  </si>
  <si>
    <t>31 марта 2024 г. (не аудировано)</t>
  </si>
  <si>
    <t>по состоянию 
на 01.04.2024 г.
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</si>
</sst>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25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6" fillId="0" borderId="6" xfId="0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193" fontId="26" fillId="0" borderId="6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93" fontId="25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28" fillId="0" borderId="9" xfId="0" applyFont="1" applyFill="1" applyBorder="1" applyAlignment="1">
      <alignment wrapText="1"/>
    </xf>
    <xf numFmtId="0" fontId="2" fillId="0" borderId="2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23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29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0" fillId="0" borderId="0" xfId="1" applyNumberFormat="1" applyFont="1" applyFill="1" applyBorder="1" applyAlignment="1" applyProtection="1"/>
    <xf numFmtId="0" fontId="31" fillId="0" borderId="0" xfId="0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4" fontId="32" fillId="0" borderId="0" xfId="60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0" fontId="18" fillId="0" borderId="0" xfId="0" applyFont="1" applyFill="1"/>
    <xf numFmtId="0" fontId="33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4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194" fontId="7" fillId="0" borderId="0" xfId="60" applyNumberFormat="1" applyFont="1" applyFill="1" applyBorder="1"/>
    <xf numFmtId="3" fontId="2" fillId="0" borderId="0" xfId="1" applyNumberFormat="1" applyFont="1" applyFill="1" applyBorder="1"/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195" fontId="0" fillId="0" borderId="6" xfId="58" applyNumberFormat="1" applyFont="1" applyFill="1" applyBorder="1" applyAlignment="1">
      <alignment horizontal="right"/>
    </xf>
    <xf numFmtId="195" fontId="2" fillId="0" borderId="6" xfId="60" applyNumberFormat="1" applyFont="1" applyFill="1" applyBorder="1" applyAlignment="1">
      <alignment horizontal="right"/>
    </xf>
    <xf numFmtId="195" fontId="7" fillId="0" borderId="6" xfId="60" applyNumberFormat="1" applyFont="1" applyFill="1" applyBorder="1" applyAlignment="1">
      <alignment horizontal="right"/>
    </xf>
    <xf numFmtId="195" fontId="23" fillId="0" borderId="6" xfId="60" applyNumberFormat="1" applyFont="1" applyFill="1" applyBorder="1" applyAlignment="1">
      <alignment horizontal="right"/>
    </xf>
    <xf numFmtId="195" fontId="0" fillId="0" borderId="6" xfId="0" applyNumberFormat="1" applyFill="1" applyBorder="1"/>
    <xf numFmtId="195" fontId="0" fillId="0" borderId="6" xfId="60" applyNumberFormat="1" applyFont="1" applyFill="1" applyBorder="1"/>
    <xf numFmtId="195" fontId="0" fillId="0" borderId="1" xfId="0" applyNumberFormat="1" applyFill="1" applyBorder="1"/>
    <xf numFmtId="195" fontId="0" fillId="0" borderId="1" xfId="60" applyNumberFormat="1" applyFont="1" applyFill="1" applyBorder="1"/>
    <xf numFmtId="195" fontId="0" fillId="0" borderId="6" xfId="6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2" xfId="0" applyFont="1" applyFill="1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/>
    <xf numFmtId="3" fontId="23" fillId="0" borderId="16" xfId="0" applyNumberFormat="1" applyFont="1" applyFill="1" applyBorder="1"/>
    <xf numFmtId="3" fontId="18" fillId="0" borderId="6" xfId="0" applyNumberFormat="1" applyFont="1" applyFill="1" applyBorder="1"/>
    <xf numFmtId="0" fontId="3" fillId="0" borderId="0" xfId="0" applyFont="1" applyFill="1" applyBorder="1" applyAlignment="1">
      <alignment wrapText="1"/>
    </xf>
    <xf numFmtId="41" fontId="35" fillId="0" borderId="0" xfId="0" applyNumberFormat="1" applyFont="1" applyFill="1"/>
    <xf numFmtId="0" fontId="36" fillId="0" borderId="0" xfId="51" applyFont="1" applyFill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80" zoomScaleNormal="80" workbookViewId="0">
      <selection activeCell="F5" sqref="F5"/>
    </sheetView>
  </sheetViews>
  <sheetFormatPr defaultColWidth="9.140625" defaultRowHeight="12.75" x14ac:dyDescent="0.2"/>
  <cols>
    <col min="1" max="1" width="66.140625" style="2" customWidth="1"/>
    <col min="2" max="2" width="7.28515625" style="2" customWidth="1"/>
    <col min="3" max="3" width="19.85546875" style="2" customWidth="1"/>
    <col min="4" max="4" width="19.85546875" style="5" customWidth="1"/>
    <col min="5" max="5" width="20.5703125" style="5" customWidth="1"/>
    <col min="6" max="16384" width="9.140625" style="2"/>
  </cols>
  <sheetData>
    <row r="1" spans="1:8" x14ac:dyDescent="0.2">
      <c r="A1" s="31" t="s">
        <v>50</v>
      </c>
      <c r="B1" s="31"/>
      <c r="C1" s="31"/>
    </row>
    <row r="2" spans="1:8" ht="39.75" customHeight="1" x14ac:dyDescent="0.3">
      <c r="A2" s="111" t="s">
        <v>103</v>
      </c>
      <c r="B2" s="111"/>
      <c r="C2" s="111"/>
      <c r="D2" s="111"/>
      <c r="E2" s="108"/>
    </row>
    <row r="3" spans="1:8" ht="20.25" x14ac:dyDescent="0.3">
      <c r="A3" s="111" t="s">
        <v>97</v>
      </c>
      <c r="B3" s="111"/>
      <c r="C3" s="111"/>
      <c r="D3" s="111"/>
      <c r="E3" s="108"/>
    </row>
    <row r="4" spans="1:8" ht="20.25" x14ac:dyDescent="0.3">
      <c r="A4" s="112" t="s">
        <v>108</v>
      </c>
      <c r="B4" s="112"/>
      <c r="C4" s="112"/>
      <c r="D4" s="112"/>
      <c r="E4" s="1"/>
    </row>
    <row r="5" spans="1:8" ht="20.25" x14ac:dyDescent="0.3">
      <c r="A5" s="115"/>
      <c r="B5" s="115"/>
      <c r="C5" s="115"/>
      <c r="D5" s="115"/>
      <c r="E5" s="1"/>
    </row>
    <row r="6" spans="1:8" ht="20.25" x14ac:dyDescent="0.3">
      <c r="A6" s="1"/>
      <c r="B6" s="1"/>
      <c r="C6" s="1"/>
      <c r="D6" s="3" t="s">
        <v>60</v>
      </c>
    </row>
    <row r="7" spans="1:8" ht="12.75" customHeight="1" x14ac:dyDescent="0.2">
      <c r="A7" s="116"/>
      <c r="B7" s="117" t="s">
        <v>86</v>
      </c>
      <c r="C7" s="113" t="s">
        <v>109</v>
      </c>
      <c r="D7" s="113" t="s">
        <v>115</v>
      </c>
    </row>
    <row r="8" spans="1:8" ht="33.75" customHeight="1" x14ac:dyDescent="0.2">
      <c r="A8" s="116"/>
      <c r="B8" s="118"/>
      <c r="C8" s="114"/>
      <c r="D8" s="114"/>
    </row>
    <row r="9" spans="1:8" x14ac:dyDescent="0.2">
      <c r="A9" s="10" t="s">
        <v>0</v>
      </c>
      <c r="B9" s="10"/>
      <c r="C9" s="11"/>
      <c r="D9" s="11"/>
    </row>
    <row r="10" spans="1:8" x14ac:dyDescent="0.2">
      <c r="A10" s="13" t="s">
        <v>1</v>
      </c>
      <c r="B10" s="13">
        <v>8</v>
      </c>
      <c r="C10" s="42">
        <v>806610</v>
      </c>
      <c r="D10" s="53">
        <v>660911</v>
      </c>
      <c r="H10" s="47"/>
    </row>
    <row r="11" spans="1:8" x14ac:dyDescent="0.2">
      <c r="A11" s="13" t="s">
        <v>73</v>
      </c>
      <c r="B11" s="13"/>
      <c r="C11" s="42">
        <v>47110</v>
      </c>
      <c r="D11" s="53">
        <v>50174</v>
      </c>
      <c r="H11" s="47"/>
    </row>
    <row r="12" spans="1:8" ht="25.5" x14ac:dyDescent="0.2">
      <c r="A12" s="13" t="s">
        <v>61</v>
      </c>
      <c r="B12" s="13">
        <v>9</v>
      </c>
      <c r="C12" s="42">
        <v>1377130</v>
      </c>
      <c r="D12" s="53">
        <v>1311350</v>
      </c>
      <c r="H12" s="47"/>
    </row>
    <row r="13" spans="1:8" x14ac:dyDescent="0.2">
      <c r="A13" s="13" t="s">
        <v>4</v>
      </c>
      <c r="B13" s="13"/>
      <c r="C13" s="42">
        <v>30677</v>
      </c>
      <c r="D13" s="53">
        <v>30150</v>
      </c>
      <c r="H13" s="47"/>
    </row>
    <row r="14" spans="1:8" x14ac:dyDescent="0.2">
      <c r="A14" s="13" t="s">
        <v>5</v>
      </c>
      <c r="B14" s="13">
        <v>10</v>
      </c>
      <c r="C14" s="42">
        <v>4235928</v>
      </c>
      <c r="D14" s="53">
        <v>4523814</v>
      </c>
      <c r="H14" s="47"/>
    </row>
    <row r="15" spans="1:8" ht="25.5" x14ac:dyDescent="0.2">
      <c r="A15" s="13" t="s">
        <v>3</v>
      </c>
      <c r="B15" s="13">
        <v>9</v>
      </c>
      <c r="C15" s="42">
        <v>642</v>
      </c>
      <c r="D15" s="53">
        <v>1086</v>
      </c>
      <c r="H15" s="47"/>
    </row>
    <row r="16" spans="1:8" x14ac:dyDescent="0.2">
      <c r="A16" s="13" t="s">
        <v>6</v>
      </c>
      <c r="B16" s="13"/>
      <c r="C16" s="42">
        <v>88866</v>
      </c>
      <c r="D16" s="53">
        <v>86367</v>
      </c>
      <c r="H16" s="47"/>
    </row>
    <row r="17" spans="1:8" x14ac:dyDescent="0.2">
      <c r="A17" s="13" t="s">
        <v>7</v>
      </c>
      <c r="B17" s="13"/>
      <c r="C17" s="42">
        <v>70764</v>
      </c>
      <c r="D17" s="53">
        <v>77258</v>
      </c>
      <c r="H17" s="47"/>
    </row>
    <row r="18" spans="1:8" x14ac:dyDescent="0.2">
      <c r="A18" s="14"/>
      <c r="B18" s="14"/>
      <c r="C18" s="42"/>
      <c r="D18" s="53"/>
      <c r="H18" s="47"/>
    </row>
    <row r="19" spans="1:8" s="7" customFormat="1" x14ac:dyDescent="0.2">
      <c r="A19" s="10" t="s">
        <v>8</v>
      </c>
      <c r="B19" s="10"/>
      <c r="C19" s="43">
        <f>SUM(C10:C18)</f>
        <v>6657727</v>
      </c>
      <c r="D19" s="54">
        <f>SUM(D10:D18)</f>
        <v>6741110</v>
      </c>
      <c r="H19" s="47"/>
    </row>
    <row r="20" spans="1:8" x14ac:dyDescent="0.2">
      <c r="A20" s="14"/>
      <c r="B20" s="14"/>
      <c r="C20" s="42"/>
      <c r="D20" s="53"/>
      <c r="H20" s="47"/>
    </row>
    <row r="21" spans="1:8" x14ac:dyDescent="0.2">
      <c r="A21" s="10" t="s">
        <v>9</v>
      </c>
      <c r="B21" s="10"/>
      <c r="C21" s="42"/>
      <c r="D21" s="53"/>
      <c r="H21" s="47"/>
    </row>
    <row r="22" spans="1:8" x14ac:dyDescent="0.2">
      <c r="A22" s="14"/>
      <c r="B22" s="14"/>
      <c r="C22" s="42"/>
      <c r="D22" s="53"/>
      <c r="H22" s="47"/>
    </row>
    <row r="23" spans="1:8" x14ac:dyDescent="0.2">
      <c r="A23" s="10" t="s">
        <v>10</v>
      </c>
      <c r="B23" s="10"/>
      <c r="C23" s="42"/>
      <c r="D23" s="53"/>
      <c r="H23" s="47"/>
    </row>
    <row r="24" spans="1:8" x14ac:dyDescent="0.2">
      <c r="A24" s="13" t="s">
        <v>85</v>
      </c>
      <c r="B24" s="13"/>
      <c r="C24" s="42">
        <v>154</v>
      </c>
      <c r="D24" s="53">
        <v>104055</v>
      </c>
      <c r="H24" s="47"/>
    </row>
    <row r="25" spans="1:8" x14ac:dyDescent="0.2">
      <c r="A25" s="13" t="s">
        <v>12</v>
      </c>
      <c r="B25" s="13">
        <v>11</v>
      </c>
      <c r="C25" s="42">
        <v>5667313</v>
      </c>
      <c r="D25" s="53">
        <v>5662662</v>
      </c>
      <c r="H25" s="47"/>
    </row>
    <row r="26" spans="1:8" ht="25.5" x14ac:dyDescent="0.2">
      <c r="A26" s="13" t="s">
        <v>11</v>
      </c>
      <c r="B26" s="13"/>
      <c r="C26" s="42">
        <v>1165</v>
      </c>
      <c r="D26" s="53">
        <v>1515</v>
      </c>
      <c r="H26" s="47"/>
    </row>
    <row r="27" spans="1:8" x14ac:dyDescent="0.2">
      <c r="A27" s="13" t="s">
        <v>13</v>
      </c>
      <c r="B27" s="13"/>
      <c r="C27" s="42">
        <v>99468</v>
      </c>
      <c r="D27" s="53">
        <v>49830</v>
      </c>
      <c r="H27" s="47"/>
    </row>
    <row r="28" spans="1:8" x14ac:dyDescent="0.2">
      <c r="A28" s="13" t="s">
        <v>74</v>
      </c>
      <c r="B28" s="13"/>
      <c r="C28" s="42">
        <v>2508</v>
      </c>
      <c r="D28" s="53">
        <v>2399</v>
      </c>
      <c r="H28" s="47"/>
    </row>
    <row r="29" spans="1:8" x14ac:dyDescent="0.2">
      <c r="A29" s="13" t="s">
        <v>14</v>
      </c>
      <c r="B29" s="13"/>
      <c r="C29" s="42">
        <v>74184</v>
      </c>
      <c r="D29" s="53">
        <v>39232</v>
      </c>
      <c r="H29" s="47"/>
    </row>
    <row r="30" spans="1:8" x14ac:dyDescent="0.2">
      <c r="A30" s="13" t="s">
        <v>84</v>
      </c>
      <c r="B30" s="13"/>
      <c r="C30" s="42">
        <v>62439</v>
      </c>
      <c r="D30" s="53">
        <v>60894</v>
      </c>
      <c r="H30" s="47"/>
    </row>
    <row r="31" spans="1:8" x14ac:dyDescent="0.2">
      <c r="A31" s="14"/>
      <c r="B31" s="14"/>
      <c r="C31" s="42"/>
      <c r="D31" s="53"/>
      <c r="H31" s="47"/>
    </row>
    <row r="32" spans="1:8" s="7" customFormat="1" x14ac:dyDescent="0.2">
      <c r="A32" s="10" t="s">
        <v>15</v>
      </c>
      <c r="B32" s="10"/>
      <c r="C32" s="43">
        <f>SUM(C24:C31)</f>
        <v>5907231</v>
      </c>
      <c r="D32" s="54">
        <f>SUM(D24:D31)</f>
        <v>5920587</v>
      </c>
      <c r="H32" s="47"/>
    </row>
    <row r="33" spans="1:8" x14ac:dyDescent="0.2">
      <c r="A33" s="12"/>
      <c r="B33" s="12"/>
      <c r="C33" s="42"/>
      <c r="D33" s="53"/>
      <c r="H33" s="47"/>
    </row>
    <row r="34" spans="1:8" s="7" customFormat="1" x14ac:dyDescent="0.2">
      <c r="A34" s="10" t="s">
        <v>16</v>
      </c>
      <c r="B34" s="10"/>
      <c r="C34" s="43"/>
      <c r="D34" s="54"/>
      <c r="H34" s="47"/>
    </row>
    <row r="35" spans="1:8" x14ac:dyDescent="0.2">
      <c r="A35" s="13" t="s">
        <v>17</v>
      </c>
      <c r="B35" s="13"/>
      <c r="C35" s="42">
        <v>8099</v>
      </c>
      <c r="D35" s="53">
        <v>8099</v>
      </c>
      <c r="H35" s="47"/>
    </row>
    <row r="36" spans="1:8" x14ac:dyDescent="0.2">
      <c r="A36" s="13" t="s">
        <v>18</v>
      </c>
      <c r="B36" s="13"/>
      <c r="C36" s="42">
        <v>1308</v>
      </c>
      <c r="D36" s="53">
        <v>1308</v>
      </c>
      <c r="H36" s="47"/>
    </row>
    <row r="37" spans="1:8" ht="25.5" x14ac:dyDescent="0.2">
      <c r="A37" s="13" t="s">
        <v>96</v>
      </c>
      <c r="B37" s="13"/>
      <c r="C37" s="42">
        <v>8533</v>
      </c>
      <c r="D37" s="53">
        <v>40412</v>
      </c>
      <c r="H37" s="47"/>
    </row>
    <row r="38" spans="1:8" x14ac:dyDescent="0.2">
      <c r="A38" s="13" t="s">
        <v>75</v>
      </c>
      <c r="B38" s="13"/>
      <c r="C38" s="42">
        <v>1468</v>
      </c>
      <c r="D38" s="53">
        <v>1458</v>
      </c>
      <c r="H38" s="47"/>
    </row>
    <row r="39" spans="1:8" x14ac:dyDescent="0.2">
      <c r="A39" s="13" t="s">
        <v>19</v>
      </c>
      <c r="B39" s="13"/>
      <c r="C39" s="42">
        <v>731088</v>
      </c>
      <c r="D39" s="53">
        <v>769246</v>
      </c>
      <c r="H39" s="47"/>
    </row>
    <row r="40" spans="1:8" x14ac:dyDescent="0.2">
      <c r="A40" s="14"/>
      <c r="B40" s="14"/>
      <c r="C40" s="42"/>
      <c r="D40" s="53"/>
      <c r="H40" s="47"/>
    </row>
    <row r="41" spans="1:8" s="7" customFormat="1" x14ac:dyDescent="0.2">
      <c r="A41" s="10" t="s">
        <v>20</v>
      </c>
      <c r="B41" s="10"/>
      <c r="C41" s="43">
        <f>SUM(C35:C40)</f>
        <v>750496</v>
      </c>
      <c r="D41" s="54">
        <f>SUM(D35:D40)</f>
        <v>820523</v>
      </c>
      <c r="H41" s="47"/>
    </row>
    <row r="42" spans="1:8" x14ac:dyDescent="0.2">
      <c r="A42" s="14"/>
      <c r="B42" s="14"/>
      <c r="C42" s="42"/>
      <c r="D42" s="53"/>
      <c r="H42" s="47"/>
    </row>
    <row r="43" spans="1:8" s="7" customFormat="1" x14ac:dyDescent="0.2">
      <c r="A43" s="10" t="s">
        <v>21</v>
      </c>
      <c r="B43" s="10"/>
      <c r="C43" s="54">
        <f>SUM(C32,C41)</f>
        <v>6657727</v>
      </c>
      <c r="D43" s="54">
        <f>SUM(D32,D41)</f>
        <v>6741110</v>
      </c>
      <c r="H43" s="47"/>
    </row>
    <row r="44" spans="1:8" s="7" customFormat="1" ht="12.75" hidden="1" customHeight="1" x14ac:dyDescent="0.2">
      <c r="A44" s="4"/>
      <c r="B44" s="4"/>
      <c r="C44" s="4"/>
      <c r="D44" s="57">
        <f>D19-D32-D41</f>
        <v>0</v>
      </c>
      <c r="E44" s="57">
        <f>C19-C32-C41</f>
        <v>0</v>
      </c>
    </row>
    <row r="45" spans="1:8" s="7" customFormat="1" x14ac:dyDescent="0.2">
      <c r="A45" s="4"/>
      <c r="B45" s="4"/>
      <c r="C45" s="4"/>
      <c r="D45" s="88"/>
      <c r="E45" s="88"/>
    </row>
    <row r="46" spans="1:8" s="7" customFormat="1" x14ac:dyDescent="0.2">
      <c r="A46" s="4"/>
      <c r="B46" s="4"/>
      <c r="C46" s="4"/>
      <c r="D46" s="34"/>
      <c r="E46" s="6"/>
    </row>
    <row r="47" spans="1:8" x14ac:dyDescent="0.2">
      <c r="D47" s="89"/>
      <c r="E47" s="89"/>
    </row>
    <row r="48" spans="1:8" ht="15" x14ac:dyDescent="0.25">
      <c r="A48" s="8" t="s">
        <v>99</v>
      </c>
      <c r="B48" s="8"/>
      <c r="C48" s="8"/>
      <c r="D48" s="8" t="s">
        <v>98</v>
      </c>
    </row>
    <row r="50" spans="1:6" ht="15" x14ac:dyDescent="0.25">
      <c r="D50" s="8"/>
    </row>
    <row r="51" spans="1:6" ht="15" x14ac:dyDescent="0.25">
      <c r="A51" s="8" t="s">
        <v>55</v>
      </c>
      <c r="B51" s="8"/>
      <c r="C51" s="8"/>
      <c r="D51" s="8" t="s">
        <v>56</v>
      </c>
    </row>
    <row r="57" spans="1:6" x14ac:dyDescent="0.2">
      <c r="A57" s="9"/>
      <c r="B57" s="9"/>
      <c r="C57" s="9"/>
    </row>
    <row r="58" spans="1:6" s="5" customFormat="1" x14ac:dyDescent="0.2">
      <c r="A58" s="9"/>
      <c r="B58" s="9"/>
      <c r="C58" s="9"/>
      <c r="F58" s="2"/>
    </row>
  </sheetData>
  <mergeCells count="8">
    <mergeCell ref="A2:D2"/>
    <mergeCell ref="A4:D4"/>
    <mergeCell ref="A3:D3"/>
    <mergeCell ref="C7:C8"/>
    <mergeCell ref="A5:D5"/>
    <mergeCell ref="A7:A8"/>
    <mergeCell ref="D7:D8"/>
    <mergeCell ref="B7:B8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0"/>
  <sheetViews>
    <sheetView zoomScale="80" zoomScaleNormal="80" workbookViewId="0">
      <selection activeCell="D33" sqref="D33"/>
    </sheetView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7.85546875" style="2" bestFit="1" customWidth="1"/>
    <col min="5" max="5" width="18" style="15" customWidth="1"/>
    <col min="6" max="16384" width="9.140625" style="2"/>
  </cols>
  <sheetData>
    <row r="2" spans="2:7" ht="48.75" customHeight="1" x14ac:dyDescent="0.3">
      <c r="B2" s="111" t="s">
        <v>87</v>
      </c>
      <c r="C2" s="111"/>
      <c r="D2" s="111"/>
      <c r="E2" s="112"/>
    </row>
    <row r="3" spans="2:7" ht="20.25" x14ac:dyDescent="0.3">
      <c r="B3" s="111" t="s">
        <v>97</v>
      </c>
      <c r="C3" s="111"/>
      <c r="D3" s="111"/>
      <c r="E3" s="112"/>
    </row>
    <row r="4" spans="2:7" ht="20.25" x14ac:dyDescent="0.3">
      <c r="B4" s="112" t="s">
        <v>108</v>
      </c>
      <c r="C4" s="112"/>
      <c r="D4" s="112"/>
      <c r="E4" s="112"/>
    </row>
    <row r="5" spans="2:7" ht="20.25" x14ac:dyDescent="0.3">
      <c r="B5" s="115"/>
      <c r="C5" s="115"/>
      <c r="D5" s="115"/>
      <c r="E5" s="115"/>
    </row>
    <row r="6" spans="2:7" ht="18" x14ac:dyDescent="0.25">
      <c r="B6" s="16"/>
      <c r="C6" s="16"/>
      <c r="D6" s="16"/>
    </row>
    <row r="7" spans="2:7" x14ac:dyDescent="0.2">
      <c r="E7" s="3" t="str">
        <f>'Ф1 конс'!D6</f>
        <v>в млн.тенге</v>
      </c>
    </row>
    <row r="8" spans="2:7" ht="61.5" customHeight="1" x14ac:dyDescent="0.2">
      <c r="B8" s="33"/>
      <c r="C8" s="35" t="s">
        <v>86</v>
      </c>
      <c r="D8" s="35" t="s">
        <v>111</v>
      </c>
      <c r="E8" s="35" t="s">
        <v>110</v>
      </c>
    </row>
    <row r="9" spans="2:7" x14ac:dyDescent="0.2">
      <c r="B9" s="17" t="s">
        <v>70</v>
      </c>
      <c r="C9" s="58">
        <v>5</v>
      </c>
      <c r="D9" s="93">
        <v>185196</v>
      </c>
      <c r="E9" s="93">
        <v>240264</v>
      </c>
    </row>
    <row r="10" spans="2:7" x14ac:dyDescent="0.2">
      <c r="B10" s="17" t="s">
        <v>69</v>
      </c>
      <c r="C10" s="58">
        <v>5</v>
      </c>
      <c r="D10" s="93">
        <v>-114092</v>
      </c>
      <c r="E10" s="93">
        <v>-152767</v>
      </c>
    </row>
    <row r="11" spans="2:7" x14ac:dyDescent="0.2">
      <c r="B11" s="17"/>
      <c r="C11" s="58"/>
      <c r="D11" s="93"/>
      <c r="E11" s="93"/>
    </row>
    <row r="12" spans="2:7" s="7" customFormat="1" x14ac:dyDescent="0.2">
      <c r="B12" s="18" t="s">
        <v>22</v>
      </c>
      <c r="C12" s="59"/>
      <c r="D12" s="94">
        <f>SUM(D9:D10)</f>
        <v>71104</v>
      </c>
      <c r="E12" s="94">
        <f>SUM(E9:E10)</f>
        <v>87497</v>
      </c>
      <c r="G12" s="46"/>
    </row>
    <row r="13" spans="2:7" s="7" customFormat="1" x14ac:dyDescent="0.2">
      <c r="B13" s="18"/>
      <c r="C13" s="59"/>
      <c r="D13" s="94"/>
      <c r="E13" s="94"/>
    </row>
    <row r="14" spans="2:7" ht="27" customHeight="1" x14ac:dyDescent="0.2">
      <c r="B14" s="17" t="s">
        <v>94</v>
      </c>
      <c r="C14" s="58"/>
      <c r="D14" s="93">
        <v>2134</v>
      </c>
      <c r="E14" s="93">
        <v>810</v>
      </c>
    </row>
    <row r="15" spans="2:7" x14ac:dyDescent="0.2">
      <c r="B15" s="17" t="s">
        <v>104</v>
      </c>
      <c r="C15" s="58">
        <v>6</v>
      </c>
      <c r="D15" s="93">
        <v>6285</v>
      </c>
      <c r="E15" s="93">
        <v>5916</v>
      </c>
    </row>
    <row r="16" spans="2:7" x14ac:dyDescent="0.2">
      <c r="B16" s="17" t="s">
        <v>57</v>
      </c>
      <c r="C16" s="58"/>
      <c r="D16" s="93">
        <v>107198</v>
      </c>
      <c r="E16" s="93">
        <v>124304</v>
      </c>
    </row>
    <row r="17" spans="2:7" x14ac:dyDescent="0.2">
      <c r="B17" s="17" t="s">
        <v>58</v>
      </c>
      <c r="C17" s="58"/>
      <c r="D17" s="93">
        <v>-16239</v>
      </c>
      <c r="E17" s="93">
        <v>-20690</v>
      </c>
    </row>
    <row r="18" spans="2:7" ht="25.5" x14ac:dyDescent="0.2">
      <c r="B18" s="17" t="s">
        <v>62</v>
      </c>
      <c r="C18" s="58"/>
      <c r="D18" s="93">
        <v>4</v>
      </c>
      <c r="E18" s="93">
        <v>-424</v>
      </c>
    </row>
    <row r="19" spans="2:7" x14ac:dyDescent="0.2">
      <c r="B19" s="17" t="s">
        <v>23</v>
      </c>
      <c r="C19" s="58"/>
      <c r="D19" s="93">
        <v>142</v>
      </c>
      <c r="E19" s="93">
        <v>199</v>
      </c>
    </row>
    <row r="20" spans="2:7" x14ac:dyDescent="0.2">
      <c r="B20" s="17"/>
      <c r="C20" s="58"/>
      <c r="D20" s="93"/>
      <c r="E20" s="93"/>
    </row>
    <row r="21" spans="2:7" s="7" customFormat="1" x14ac:dyDescent="0.2">
      <c r="B21" s="18" t="s">
        <v>24</v>
      </c>
      <c r="C21" s="59"/>
      <c r="D21" s="94">
        <f>SUM(D14:D20)</f>
        <v>99524</v>
      </c>
      <c r="E21" s="94">
        <f>SUM(E14:E20)</f>
        <v>110115</v>
      </c>
      <c r="G21" s="46"/>
    </row>
    <row r="22" spans="2:7" s="7" customFormat="1" x14ac:dyDescent="0.2">
      <c r="B22" s="18"/>
      <c r="C22" s="59"/>
      <c r="D22" s="94"/>
      <c r="E22" s="94"/>
    </row>
    <row r="23" spans="2:7" s="7" customFormat="1" x14ac:dyDescent="0.2">
      <c r="B23" s="18" t="s">
        <v>25</v>
      </c>
      <c r="C23" s="59"/>
      <c r="D23" s="94">
        <f>SUM(D12,D21)</f>
        <v>170628</v>
      </c>
      <c r="E23" s="94">
        <f>SUM(E12,E21)</f>
        <v>197612</v>
      </c>
    </row>
    <row r="24" spans="2:7" x14ac:dyDescent="0.2">
      <c r="B24" s="17" t="s">
        <v>26</v>
      </c>
      <c r="C24" s="58">
        <v>7</v>
      </c>
      <c r="D24" s="93">
        <v>-34548</v>
      </c>
      <c r="E24" s="93">
        <v>-41424</v>
      </c>
    </row>
    <row r="25" spans="2:7" x14ac:dyDescent="0.2">
      <c r="B25" s="18"/>
      <c r="C25" s="59"/>
      <c r="D25" s="93"/>
      <c r="E25" s="93"/>
    </row>
    <row r="26" spans="2:7" x14ac:dyDescent="0.2">
      <c r="B26" s="10" t="s">
        <v>71</v>
      </c>
      <c r="C26" s="60"/>
      <c r="D26" s="95">
        <f>SUM(D23:D24)</f>
        <v>136080</v>
      </c>
      <c r="E26" s="95">
        <f>SUM(E23:E24)</f>
        <v>156188</v>
      </c>
      <c r="G26" s="47"/>
    </row>
    <row r="27" spans="2:7" x14ac:dyDescent="0.2">
      <c r="B27" s="10"/>
      <c r="C27" s="60"/>
      <c r="D27" s="95"/>
      <c r="E27" s="95"/>
    </row>
    <row r="28" spans="2:7" x14ac:dyDescent="0.2">
      <c r="B28" s="17" t="s">
        <v>72</v>
      </c>
      <c r="C28" s="58">
        <v>4</v>
      </c>
      <c r="D28" s="93">
        <v>-14883</v>
      </c>
      <c r="E28" s="93">
        <v>-25746</v>
      </c>
    </row>
    <row r="29" spans="2:7" x14ac:dyDescent="0.2">
      <c r="B29" s="17"/>
      <c r="C29" s="58"/>
      <c r="D29" s="93"/>
      <c r="E29" s="93"/>
    </row>
    <row r="30" spans="2:7" s="7" customFormat="1" x14ac:dyDescent="0.2">
      <c r="B30" s="18" t="s">
        <v>59</v>
      </c>
      <c r="C30" s="59"/>
      <c r="D30" s="94">
        <f>SUM(D26:D28)</f>
        <v>121197</v>
      </c>
      <c r="E30" s="94">
        <f>SUM(E26:E28)</f>
        <v>130442</v>
      </c>
      <c r="G30" s="46"/>
    </row>
    <row r="31" spans="2:7" s="7" customFormat="1" x14ac:dyDescent="0.2">
      <c r="B31" s="18"/>
      <c r="C31" s="59"/>
      <c r="D31" s="94"/>
      <c r="E31" s="94"/>
    </row>
    <row r="32" spans="2:7" x14ac:dyDescent="0.2">
      <c r="B32" s="17" t="s">
        <v>27</v>
      </c>
      <c r="C32" s="58"/>
      <c r="D32" s="93">
        <v>-15229</v>
      </c>
      <c r="E32" s="93">
        <v>-17432</v>
      </c>
    </row>
    <row r="33" spans="2:7" x14ac:dyDescent="0.2">
      <c r="B33" s="17"/>
      <c r="C33" s="58"/>
      <c r="D33" s="93"/>
      <c r="E33" s="93"/>
    </row>
    <row r="34" spans="2:7" s="7" customFormat="1" x14ac:dyDescent="0.2">
      <c r="B34" s="18" t="s">
        <v>28</v>
      </c>
      <c r="C34" s="59"/>
      <c r="D34" s="95">
        <f>SUM(D30:D32)</f>
        <v>105968</v>
      </c>
      <c r="E34" s="95">
        <f>SUM(E30:E32)</f>
        <v>113010</v>
      </c>
      <c r="G34" s="46"/>
    </row>
    <row r="35" spans="2:7" x14ac:dyDescent="0.2">
      <c r="E35" s="56"/>
    </row>
    <row r="36" spans="2:7" x14ac:dyDescent="0.2">
      <c r="E36" s="87"/>
    </row>
    <row r="38" spans="2:7" ht="15" x14ac:dyDescent="0.25">
      <c r="B38" s="8" t="str">
        <f>'Ф1 конс'!A48</f>
        <v>Председатель Правления</v>
      </c>
      <c r="C38" s="8"/>
      <c r="D38" s="8"/>
      <c r="E38" s="8" t="str">
        <f>'Ф1 конс'!D48</f>
        <v>Миронов П.В.</v>
      </c>
    </row>
    <row r="41" spans="2:7" ht="15" x14ac:dyDescent="0.25">
      <c r="E41" s="8"/>
    </row>
    <row r="42" spans="2:7" ht="15" x14ac:dyDescent="0.25">
      <c r="B42" s="8" t="str">
        <f>'Ф1 конс'!A51</f>
        <v>Главный бухгалтер</v>
      </c>
      <c r="C42" s="8"/>
      <c r="D42" s="8"/>
      <c r="E42" s="8" t="str">
        <f>'Ф1 конс'!D51</f>
        <v>Уалибекова Н.А.</v>
      </c>
    </row>
    <row r="43" spans="2:7" x14ac:dyDescent="0.2">
      <c r="E43" s="2"/>
    </row>
    <row r="44" spans="2:7" x14ac:dyDescent="0.2">
      <c r="E44" s="19"/>
    </row>
    <row r="45" spans="2:7" x14ac:dyDescent="0.2">
      <c r="E45" s="19"/>
    </row>
    <row r="46" spans="2:7" x14ac:dyDescent="0.2">
      <c r="E46" s="19"/>
    </row>
    <row r="47" spans="2:7" x14ac:dyDescent="0.2">
      <c r="E47" s="19"/>
    </row>
    <row r="48" spans="2:7" x14ac:dyDescent="0.2">
      <c r="B48" s="9"/>
      <c r="C48" s="9"/>
      <c r="D48" s="9"/>
      <c r="E48" s="19"/>
    </row>
    <row r="49" spans="2:5" x14ac:dyDescent="0.2">
      <c r="B49" s="9"/>
      <c r="C49" s="9"/>
      <c r="D49" s="9"/>
      <c r="E49" s="19"/>
    </row>
    <row r="50" spans="2:5" x14ac:dyDescent="0.2">
      <c r="E50" s="19"/>
    </row>
  </sheetData>
  <mergeCells count="4">
    <mergeCell ref="B5:E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E71"/>
  <sheetViews>
    <sheetView topLeftCell="A40" zoomScale="80" zoomScaleNormal="80" workbookViewId="0">
      <selection activeCell="K54" sqref="K54"/>
    </sheetView>
  </sheetViews>
  <sheetFormatPr defaultRowHeight="12.75" x14ac:dyDescent="0.2"/>
  <cols>
    <col min="1" max="1" width="1.85546875" style="20" customWidth="1"/>
    <col min="2" max="2" width="2" style="20" customWidth="1"/>
    <col min="3" max="3" width="65.85546875" style="21" customWidth="1"/>
    <col min="4" max="4" width="20.140625" style="50" customWidth="1"/>
    <col min="5" max="5" width="20.140625" style="20" customWidth="1"/>
    <col min="6" max="238" width="9.140625" style="20"/>
    <col min="239" max="239" width="1.85546875" style="20" customWidth="1"/>
    <col min="240" max="240" width="2" style="20" customWidth="1"/>
    <col min="241" max="241" width="65.85546875" style="20" customWidth="1"/>
    <col min="242" max="243" width="14.42578125" style="20" customWidth="1"/>
    <col min="244" max="494" width="9.140625" style="20"/>
    <col min="495" max="495" width="1.85546875" style="20" customWidth="1"/>
    <col min="496" max="496" width="2" style="20" customWidth="1"/>
    <col min="497" max="497" width="65.85546875" style="20" customWidth="1"/>
    <col min="498" max="499" width="14.42578125" style="20" customWidth="1"/>
    <col min="500" max="750" width="9.140625" style="20"/>
    <col min="751" max="751" width="1.85546875" style="20" customWidth="1"/>
    <col min="752" max="752" width="2" style="20" customWidth="1"/>
    <col min="753" max="753" width="65.85546875" style="20" customWidth="1"/>
    <col min="754" max="755" width="14.42578125" style="20" customWidth="1"/>
    <col min="756" max="1006" width="9.140625" style="20"/>
    <col min="1007" max="1007" width="1.85546875" style="20" customWidth="1"/>
    <col min="1008" max="1008" width="2" style="20" customWidth="1"/>
    <col min="1009" max="1009" width="65.85546875" style="20" customWidth="1"/>
    <col min="1010" max="1011" width="14.42578125" style="20" customWidth="1"/>
    <col min="1012" max="1262" width="9.140625" style="20"/>
    <col min="1263" max="1263" width="1.85546875" style="20" customWidth="1"/>
    <col min="1264" max="1264" width="2" style="20" customWidth="1"/>
    <col min="1265" max="1265" width="65.85546875" style="20" customWidth="1"/>
    <col min="1266" max="1267" width="14.42578125" style="20" customWidth="1"/>
    <col min="1268" max="1518" width="9.140625" style="20"/>
    <col min="1519" max="1519" width="1.85546875" style="20" customWidth="1"/>
    <col min="1520" max="1520" width="2" style="20" customWidth="1"/>
    <col min="1521" max="1521" width="65.85546875" style="20" customWidth="1"/>
    <col min="1522" max="1523" width="14.42578125" style="20" customWidth="1"/>
    <col min="1524" max="1774" width="9.140625" style="20"/>
    <col min="1775" max="1775" width="1.85546875" style="20" customWidth="1"/>
    <col min="1776" max="1776" width="2" style="20" customWidth="1"/>
    <col min="1777" max="1777" width="65.85546875" style="20" customWidth="1"/>
    <col min="1778" max="1779" width="14.42578125" style="20" customWidth="1"/>
    <col min="1780" max="2030" width="9.140625" style="20"/>
    <col min="2031" max="2031" width="1.85546875" style="20" customWidth="1"/>
    <col min="2032" max="2032" width="2" style="20" customWidth="1"/>
    <col min="2033" max="2033" width="65.85546875" style="20" customWidth="1"/>
    <col min="2034" max="2035" width="14.42578125" style="20" customWidth="1"/>
    <col min="2036" max="2286" width="9.140625" style="20"/>
    <col min="2287" max="2287" width="1.85546875" style="20" customWidth="1"/>
    <col min="2288" max="2288" width="2" style="20" customWidth="1"/>
    <col min="2289" max="2289" width="65.85546875" style="20" customWidth="1"/>
    <col min="2290" max="2291" width="14.42578125" style="20" customWidth="1"/>
    <col min="2292" max="2542" width="9.140625" style="20"/>
    <col min="2543" max="2543" width="1.85546875" style="20" customWidth="1"/>
    <col min="2544" max="2544" width="2" style="20" customWidth="1"/>
    <col min="2545" max="2545" width="65.85546875" style="20" customWidth="1"/>
    <col min="2546" max="2547" width="14.42578125" style="20" customWidth="1"/>
    <col min="2548" max="2798" width="9.140625" style="20"/>
    <col min="2799" max="2799" width="1.85546875" style="20" customWidth="1"/>
    <col min="2800" max="2800" width="2" style="20" customWidth="1"/>
    <col min="2801" max="2801" width="65.85546875" style="20" customWidth="1"/>
    <col min="2802" max="2803" width="14.42578125" style="20" customWidth="1"/>
    <col min="2804" max="3054" width="9.140625" style="20"/>
    <col min="3055" max="3055" width="1.85546875" style="20" customWidth="1"/>
    <col min="3056" max="3056" width="2" style="20" customWidth="1"/>
    <col min="3057" max="3057" width="65.85546875" style="20" customWidth="1"/>
    <col min="3058" max="3059" width="14.42578125" style="20" customWidth="1"/>
    <col min="3060" max="3310" width="9.140625" style="20"/>
    <col min="3311" max="3311" width="1.85546875" style="20" customWidth="1"/>
    <col min="3312" max="3312" width="2" style="20" customWidth="1"/>
    <col min="3313" max="3313" width="65.85546875" style="20" customWidth="1"/>
    <col min="3314" max="3315" width="14.42578125" style="20" customWidth="1"/>
    <col min="3316" max="3566" width="9.140625" style="20"/>
    <col min="3567" max="3567" width="1.85546875" style="20" customWidth="1"/>
    <col min="3568" max="3568" width="2" style="20" customWidth="1"/>
    <col min="3569" max="3569" width="65.85546875" style="20" customWidth="1"/>
    <col min="3570" max="3571" width="14.42578125" style="20" customWidth="1"/>
    <col min="3572" max="3822" width="9.140625" style="20"/>
    <col min="3823" max="3823" width="1.85546875" style="20" customWidth="1"/>
    <col min="3824" max="3824" width="2" style="20" customWidth="1"/>
    <col min="3825" max="3825" width="65.85546875" style="20" customWidth="1"/>
    <col min="3826" max="3827" width="14.42578125" style="20" customWidth="1"/>
    <col min="3828" max="4078" width="9.140625" style="20"/>
    <col min="4079" max="4079" width="1.85546875" style="20" customWidth="1"/>
    <col min="4080" max="4080" width="2" style="20" customWidth="1"/>
    <col min="4081" max="4081" width="65.85546875" style="20" customWidth="1"/>
    <col min="4082" max="4083" width="14.42578125" style="20" customWidth="1"/>
    <col min="4084" max="4334" width="9.140625" style="20"/>
    <col min="4335" max="4335" width="1.85546875" style="20" customWidth="1"/>
    <col min="4336" max="4336" width="2" style="20" customWidth="1"/>
    <col min="4337" max="4337" width="65.85546875" style="20" customWidth="1"/>
    <col min="4338" max="4339" width="14.42578125" style="20" customWidth="1"/>
    <col min="4340" max="4590" width="9.140625" style="20"/>
    <col min="4591" max="4591" width="1.85546875" style="20" customWidth="1"/>
    <col min="4592" max="4592" width="2" style="20" customWidth="1"/>
    <col min="4593" max="4593" width="65.85546875" style="20" customWidth="1"/>
    <col min="4594" max="4595" width="14.42578125" style="20" customWidth="1"/>
    <col min="4596" max="4846" width="9.140625" style="20"/>
    <col min="4847" max="4847" width="1.85546875" style="20" customWidth="1"/>
    <col min="4848" max="4848" width="2" style="20" customWidth="1"/>
    <col min="4849" max="4849" width="65.85546875" style="20" customWidth="1"/>
    <col min="4850" max="4851" width="14.42578125" style="20" customWidth="1"/>
    <col min="4852" max="5102" width="9.140625" style="20"/>
    <col min="5103" max="5103" width="1.85546875" style="20" customWidth="1"/>
    <col min="5104" max="5104" width="2" style="20" customWidth="1"/>
    <col min="5105" max="5105" width="65.85546875" style="20" customWidth="1"/>
    <col min="5106" max="5107" width="14.42578125" style="20" customWidth="1"/>
    <col min="5108" max="5358" width="9.140625" style="20"/>
    <col min="5359" max="5359" width="1.85546875" style="20" customWidth="1"/>
    <col min="5360" max="5360" width="2" style="20" customWidth="1"/>
    <col min="5361" max="5361" width="65.85546875" style="20" customWidth="1"/>
    <col min="5362" max="5363" width="14.42578125" style="20" customWidth="1"/>
    <col min="5364" max="5614" width="9.140625" style="20"/>
    <col min="5615" max="5615" width="1.85546875" style="20" customWidth="1"/>
    <col min="5616" max="5616" width="2" style="20" customWidth="1"/>
    <col min="5617" max="5617" width="65.85546875" style="20" customWidth="1"/>
    <col min="5618" max="5619" width="14.42578125" style="20" customWidth="1"/>
    <col min="5620" max="5870" width="9.140625" style="20"/>
    <col min="5871" max="5871" width="1.85546875" style="20" customWidth="1"/>
    <col min="5872" max="5872" width="2" style="20" customWidth="1"/>
    <col min="5873" max="5873" width="65.85546875" style="20" customWidth="1"/>
    <col min="5874" max="5875" width="14.42578125" style="20" customWidth="1"/>
    <col min="5876" max="6126" width="9.140625" style="20"/>
    <col min="6127" max="6127" width="1.85546875" style="20" customWidth="1"/>
    <col min="6128" max="6128" width="2" style="20" customWidth="1"/>
    <col min="6129" max="6129" width="65.85546875" style="20" customWidth="1"/>
    <col min="6130" max="6131" width="14.42578125" style="20" customWidth="1"/>
    <col min="6132" max="6382" width="9.140625" style="20"/>
    <col min="6383" max="6383" width="1.85546875" style="20" customWidth="1"/>
    <col min="6384" max="6384" width="2" style="20" customWidth="1"/>
    <col min="6385" max="6385" width="65.85546875" style="20" customWidth="1"/>
    <col min="6386" max="6387" width="14.42578125" style="20" customWidth="1"/>
    <col min="6388" max="6638" width="9.140625" style="20"/>
    <col min="6639" max="6639" width="1.85546875" style="20" customWidth="1"/>
    <col min="6640" max="6640" width="2" style="20" customWidth="1"/>
    <col min="6641" max="6641" width="65.85546875" style="20" customWidth="1"/>
    <col min="6642" max="6643" width="14.42578125" style="20" customWidth="1"/>
    <col min="6644" max="6894" width="9.140625" style="20"/>
    <col min="6895" max="6895" width="1.85546875" style="20" customWidth="1"/>
    <col min="6896" max="6896" width="2" style="20" customWidth="1"/>
    <col min="6897" max="6897" width="65.85546875" style="20" customWidth="1"/>
    <col min="6898" max="6899" width="14.42578125" style="20" customWidth="1"/>
    <col min="6900" max="7150" width="9.140625" style="20"/>
    <col min="7151" max="7151" width="1.85546875" style="20" customWidth="1"/>
    <col min="7152" max="7152" width="2" style="20" customWidth="1"/>
    <col min="7153" max="7153" width="65.85546875" style="20" customWidth="1"/>
    <col min="7154" max="7155" width="14.42578125" style="20" customWidth="1"/>
    <col min="7156" max="7406" width="9.140625" style="20"/>
    <col min="7407" max="7407" width="1.85546875" style="20" customWidth="1"/>
    <col min="7408" max="7408" width="2" style="20" customWidth="1"/>
    <col min="7409" max="7409" width="65.85546875" style="20" customWidth="1"/>
    <col min="7410" max="7411" width="14.42578125" style="20" customWidth="1"/>
    <col min="7412" max="7662" width="9.140625" style="20"/>
    <col min="7663" max="7663" width="1.85546875" style="20" customWidth="1"/>
    <col min="7664" max="7664" width="2" style="20" customWidth="1"/>
    <col min="7665" max="7665" width="65.85546875" style="20" customWidth="1"/>
    <col min="7666" max="7667" width="14.42578125" style="20" customWidth="1"/>
    <col min="7668" max="7918" width="9.140625" style="20"/>
    <col min="7919" max="7919" width="1.85546875" style="20" customWidth="1"/>
    <col min="7920" max="7920" width="2" style="20" customWidth="1"/>
    <col min="7921" max="7921" width="65.85546875" style="20" customWidth="1"/>
    <col min="7922" max="7923" width="14.42578125" style="20" customWidth="1"/>
    <col min="7924" max="8174" width="9.140625" style="20"/>
    <col min="8175" max="8175" width="1.85546875" style="20" customWidth="1"/>
    <col min="8176" max="8176" width="2" style="20" customWidth="1"/>
    <col min="8177" max="8177" width="65.85546875" style="20" customWidth="1"/>
    <col min="8178" max="8179" width="14.42578125" style="20" customWidth="1"/>
    <col min="8180" max="8430" width="9.140625" style="20"/>
    <col min="8431" max="8431" width="1.85546875" style="20" customWidth="1"/>
    <col min="8432" max="8432" width="2" style="20" customWidth="1"/>
    <col min="8433" max="8433" width="65.85546875" style="20" customWidth="1"/>
    <col min="8434" max="8435" width="14.42578125" style="20" customWidth="1"/>
    <col min="8436" max="8686" width="9.140625" style="20"/>
    <col min="8687" max="8687" width="1.85546875" style="20" customWidth="1"/>
    <col min="8688" max="8688" width="2" style="20" customWidth="1"/>
    <col min="8689" max="8689" width="65.85546875" style="20" customWidth="1"/>
    <col min="8690" max="8691" width="14.42578125" style="20" customWidth="1"/>
    <col min="8692" max="8942" width="9.140625" style="20"/>
    <col min="8943" max="8943" width="1.85546875" style="20" customWidth="1"/>
    <col min="8944" max="8944" width="2" style="20" customWidth="1"/>
    <col min="8945" max="8945" width="65.85546875" style="20" customWidth="1"/>
    <col min="8946" max="8947" width="14.42578125" style="20" customWidth="1"/>
    <col min="8948" max="9198" width="9.140625" style="20"/>
    <col min="9199" max="9199" width="1.85546875" style="20" customWidth="1"/>
    <col min="9200" max="9200" width="2" style="20" customWidth="1"/>
    <col min="9201" max="9201" width="65.85546875" style="20" customWidth="1"/>
    <col min="9202" max="9203" width="14.42578125" style="20" customWidth="1"/>
    <col min="9204" max="9454" width="9.140625" style="20"/>
    <col min="9455" max="9455" width="1.85546875" style="20" customWidth="1"/>
    <col min="9456" max="9456" width="2" style="20" customWidth="1"/>
    <col min="9457" max="9457" width="65.85546875" style="20" customWidth="1"/>
    <col min="9458" max="9459" width="14.42578125" style="20" customWidth="1"/>
    <col min="9460" max="9710" width="9.140625" style="20"/>
    <col min="9711" max="9711" width="1.85546875" style="20" customWidth="1"/>
    <col min="9712" max="9712" width="2" style="20" customWidth="1"/>
    <col min="9713" max="9713" width="65.85546875" style="20" customWidth="1"/>
    <col min="9714" max="9715" width="14.42578125" style="20" customWidth="1"/>
    <col min="9716" max="9966" width="9.140625" style="20"/>
    <col min="9967" max="9967" width="1.85546875" style="20" customWidth="1"/>
    <col min="9968" max="9968" width="2" style="20" customWidth="1"/>
    <col min="9969" max="9969" width="65.85546875" style="20" customWidth="1"/>
    <col min="9970" max="9971" width="14.42578125" style="20" customWidth="1"/>
    <col min="9972" max="10222" width="9.140625" style="20"/>
    <col min="10223" max="10223" width="1.85546875" style="20" customWidth="1"/>
    <col min="10224" max="10224" width="2" style="20" customWidth="1"/>
    <col min="10225" max="10225" width="65.85546875" style="20" customWidth="1"/>
    <col min="10226" max="10227" width="14.42578125" style="20" customWidth="1"/>
    <col min="10228" max="10478" width="9.140625" style="20"/>
    <col min="10479" max="10479" width="1.85546875" style="20" customWidth="1"/>
    <col min="10480" max="10480" width="2" style="20" customWidth="1"/>
    <col min="10481" max="10481" width="65.85546875" style="20" customWidth="1"/>
    <col min="10482" max="10483" width="14.42578125" style="20" customWidth="1"/>
    <col min="10484" max="10734" width="9.140625" style="20"/>
    <col min="10735" max="10735" width="1.85546875" style="20" customWidth="1"/>
    <col min="10736" max="10736" width="2" style="20" customWidth="1"/>
    <col min="10737" max="10737" width="65.85546875" style="20" customWidth="1"/>
    <col min="10738" max="10739" width="14.42578125" style="20" customWidth="1"/>
    <col min="10740" max="10990" width="9.140625" style="20"/>
    <col min="10991" max="10991" width="1.85546875" style="20" customWidth="1"/>
    <col min="10992" max="10992" width="2" style="20" customWidth="1"/>
    <col min="10993" max="10993" width="65.85546875" style="20" customWidth="1"/>
    <col min="10994" max="10995" width="14.42578125" style="20" customWidth="1"/>
    <col min="10996" max="11246" width="9.140625" style="20"/>
    <col min="11247" max="11247" width="1.85546875" style="20" customWidth="1"/>
    <col min="11248" max="11248" width="2" style="20" customWidth="1"/>
    <col min="11249" max="11249" width="65.85546875" style="20" customWidth="1"/>
    <col min="11250" max="11251" width="14.42578125" style="20" customWidth="1"/>
    <col min="11252" max="11502" width="9.140625" style="20"/>
    <col min="11503" max="11503" width="1.85546875" style="20" customWidth="1"/>
    <col min="11504" max="11504" width="2" style="20" customWidth="1"/>
    <col min="11505" max="11505" width="65.85546875" style="20" customWidth="1"/>
    <col min="11506" max="11507" width="14.42578125" style="20" customWidth="1"/>
    <col min="11508" max="11758" width="9.140625" style="20"/>
    <col min="11759" max="11759" width="1.85546875" style="20" customWidth="1"/>
    <col min="11760" max="11760" width="2" style="20" customWidth="1"/>
    <col min="11761" max="11761" width="65.85546875" style="20" customWidth="1"/>
    <col min="11762" max="11763" width="14.42578125" style="20" customWidth="1"/>
    <col min="11764" max="12014" width="9.140625" style="20"/>
    <col min="12015" max="12015" width="1.85546875" style="20" customWidth="1"/>
    <col min="12016" max="12016" width="2" style="20" customWidth="1"/>
    <col min="12017" max="12017" width="65.85546875" style="20" customWidth="1"/>
    <col min="12018" max="12019" width="14.42578125" style="20" customWidth="1"/>
    <col min="12020" max="12270" width="9.140625" style="20"/>
    <col min="12271" max="12271" width="1.85546875" style="20" customWidth="1"/>
    <col min="12272" max="12272" width="2" style="20" customWidth="1"/>
    <col min="12273" max="12273" width="65.85546875" style="20" customWidth="1"/>
    <col min="12274" max="12275" width="14.42578125" style="20" customWidth="1"/>
    <col min="12276" max="12526" width="9.140625" style="20"/>
    <col min="12527" max="12527" width="1.85546875" style="20" customWidth="1"/>
    <col min="12528" max="12528" width="2" style="20" customWidth="1"/>
    <col min="12529" max="12529" width="65.85546875" style="20" customWidth="1"/>
    <col min="12530" max="12531" width="14.42578125" style="20" customWidth="1"/>
    <col min="12532" max="12782" width="9.140625" style="20"/>
    <col min="12783" max="12783" width="1.85546875" style="20" customWidth="1"/>
    <col min="12784" max="12784" width="2" style="20" customWidth="1"/>
    <col min="12785" max="12785" width="65.85546875" style="20" customWidth="1"/>
    <col min="12786" max="12787" width="14.42578125" style="20" customWidth="1"/>
    <col min="12788" max="13038" width="9.140625" style="20"/>
    <col min="13039" max="13039" width="1.85546875" style="20" customWidth="1"/>
    <col min="13040" max="13040" width="2" style="20" customWidth="1"/>
    <col min="13041" max="13041" width="65.85546875" style="20" customWidth="1"/>
    <col min="13042" max="13043" width="14.42578125" style="20" customWidth="1"/>
    <col min="13044" max="13294" width="9.140625" style="20"/>
    <col min="13295" max="13295" width="1.85546875" style="20" customWidth="1"/>
    <col min="13296" max="13296" width="2" style="20" customWidth="1"/>
    <col min="13297" max="13297" width="65.85546875" style="20" customWidth="1"/>
    <col min="13298" max="13299" width="14.42578125" style="20" customWidth="1"/>
    <col min="13300" max="13550" width="9.140625" style="20"/>
    <col min="13551" max="13551" width="1.85546875" style="20" customWidth="1"/>
    <col min="13552" max="13552" width="2" style="20" customWidth="1"/>
    <col min="13553" max="13553" width="65.85546875" style="20" customWidth="1"/>
    <col min="13554" max="13555" width="14.42578125" style="20" customWidth="1"/>
    <col min="13556" max="13806" width="9.140625" style="20"/>
    <col min="13807" max="13807" width="1.85546875" style="20" customWidth="1"/>
    <col min="13808" max="13808" width="2" style="20" customWidth="1"/>
    <col min="13809" max="13809" width="65.85546875" style="20" customWidth="1"/>
    <col min="13810" max="13811" width="14.42578125" style="20" customWidth="1"/>
    <col min="13812" max="14062" width="9.140625" style="20"/>
    <col min="14063" max="14063" width="1.85546875" style="20" customWidth="1"/>
    <col min="14064" max="14064" width="2" style="20" customWidth="1"/>
    <col min="14065" max="14065" width="65.85546875" style="20" customWidth="1"/>
    <col min="14066" max="14067" width="14.42578125" style="20" customWidth="1"/>
    <col min="14068" max="14318" width="9.140625" style="20"/>
    <col min="14319" max="14319" width="1.85546875" style="20" customWidth="1"/>
    <col min="14320" max="14320" width="2" style="20" customWidth="1"/>
    <col min="14321" max="14321" width="65.85546875" style="20" customWidth="1"/>
    <col min="14322" max="14323" width="14.42578125" style="20" customWidth="1"/>
    <col min="14324" max="14574" width="9.140625" style="20"/>
    <col min="14575" max="14575" width="1.85546875" style="20" customWidth="1"/>
    <col min="14576" max="14576" width="2" style="20" customWidth="1"/>
    <col min="14577" max="14577" width="65.85546875" style="20" customWidth="1"/>
    <col min="14578" max="14579" width="14.42578125" style="20" customWidth="1"/>
    <col min="14580" max="14830" width="9.140625" style="20"/>
    <col min="14831" max="14831" width="1.85546875" style="20" customWidth="1"/>
    <col min="14832" max="14832" width="2" style="20" customWidth="1"/>
    <col min="14833" max="14833" width="65.85546875" style="20" customWidth="1"/>
    <col min="14834" max="14835" width="14.42578125" style="20" customWidth="1"/>
    <col min="14836" max="15086" width="9.140625" style="20"/>
    <col min="15087" max="15087" width="1.85546875" style="20" customWidth="1"/>
    <col min="15088" max="15088" width="2" style="20" customWidth="1"/>
    <col min="15089" max="15089" width="65.85546875" style="20" customWidth="1"/>
    <col min="15090" max="15091" width="14.42578125" style="20" customWidth="1"/>
    <col min="15092" max="15342" width="9.140625" style="20"/>
    <col min="15343" max="15343" width="1.85546875" style="20" customWidth="1"/>
    <col min="15344" max="15344" width="2" style="20" customWidth="1"/>
    <col min="15345" max="15345" width="65.85546875" style="20" customWidth="1"/>
    <col min="15346" max="15347" width="14.42578125" style="20" customWidth="1"/>
    <col min="15348" max="15598" width="9.140625" style="20"/>
    <col min="15599" max="15599" width="1.85546875" style="20" customWidth="1"/>
    <col min="15600" max="15600" width="2" style="20" customWidth="1"/>
    <col min="15601" max="15601" width="65.85546875" style="20" customWidth="1"/>
    <col min="15602" max="15603" width="14.42578125" style="20" customWidth="1"/>
    <col min="15604" max="15854" width="9.140625" style="20"/>
    <col min="15855" max="15855" width="1.85546875" style="20" customWidth="1"/>
    <col min="15856" max="15856" width="2" style="20" customWidth="1"/>
    <col min="15857" max="15857" width="65.85546875" style="20" customWidth="1"/>
    <col min="15858" max="15859" width="14.42578125" style="20" customWidth="1"/>
    <col min="15860" max="16110" width="9.140625" style="20"/>
    <col min="16111" max="16111" width="1.85546875" style="20" customWidth="1"/>
    <col min="16112" max="16112" width="2" style="20" customWidth="1"/>
    <col min="16113" max="16113" width="65.85546875" style="20" customWidth="1"/>
    <col min="16114" max="16115" width="14.42578125" style="20" customWidth="1"/>
    <col min="16116" max="16384" width="9.140625" style="20"/>
  </cols>
  <sheetData>
    <row r="2" spans="3:5" ht="20.25" customHeight="1" x14ac:dyDescent="0.2">
      <c r="C2" s="111" t="s">
        <v>88</v>
      </c>
      <c r="D2" s="111"/>
    </row>
    <row r="3" spans="3:5" ht="17.25" customHeight="1" x14ac:dyDescent="0.2">
      <c r="C3" s="119"/>
      <c r="D3" s="119"/>
    </row>
    <row r="4" spans="3:5" ht="21" customHeight="1" x14ac:dyDescent="0.3">
      <c r="C4" s="111" t="s">
        <v>97</v>
      </c>
      <c r="D4" s="112"/>
      <c r="E4" s="112"/>
    </row>
    <row r="5" spans="3:5" ht="20.25" x14ac:dyDescent="0.3">
      <c r="C5" s="112" t="s">
        <v>108</v>
      </c>
      <c r="D5" s="112"/>
      <c r="E5" s="112"/>
    </row>
    <row r="6" spans="3:5" x14ac:dyDescent="0.2">
      <c r="D6" s="48"/>
    </row>
    <row r="7" spans="3:5" x14ac:dyDescent="0.2">
      <c r="E7" s="48" t="str">
        <f>'Ф1 конс'!D6</f>
        <v>в млн.тенге</v>
      </c>
    </row>
    <row r="8" spans="3:5" ht="60.75" customHeight="1" x14ac:dyDescent="0.2">
      <c r="C8" s="36"/>
      <c r="D8" s="35" t="s">
        <v>111</v>
      </c>
      <c r="E8" s="35" t="s">
        <v>110</v>
      </c>
    </row>
    <row r="9" spans="3:5" ht="25.5" x14ac:dyDescent="0.2">
      <c r="C9" s="23" t="s">
        <v>35</v>
      </c>
      <c r="D9" s="49"/>
      <c r="E9" s="90"/>
    </row>
    <row r="10" spans="3:5" x14ac:dyDescent="0.2">
      <c r="C10" s="24" t="s">
        <v>36</v>
      </c>
      <c r="D10" s="61"/>
      <c r="E10" s="90"/>
    </row>
    <row r="11" spans="3:5" x14ac:dyDescent="0.2">
      <c r="C11" s="25" t="s">
        <v>63</v>
      </c>
      <c r="D11" s="91">
        <v>154524</v>
      </c>
      <c r="E11" s="91">
        <v>224236</v>
      </c>
    </row>
    <row r="12" spans="3:5" x14ac:dyDescent="0.2">
      <c r="C12" s="25" t="s">
        <v>64</v>
      </c>
      <c r="D12" s="91">
        <v>-112543</v>
      </c>
      <c r="E12" s="91">
        <v>-155355</v>
      </c>
    </row>
    <row r="13" spans="3:5" ht="25.5" x14ac:dyDescent="0.2">
      <c r="C13" s="25" t="s">
        <v>65</v>
      </c>
      <c r="D13" s="91">
        <v>-2353</v>
      </c>
      <c r="E13" s="91">
        <v>-3370</v>
      </c>
    </row>
    <row r="14" spans="3:5" x14ac:dyDescent="0.2">
      <c r="C14" s="25" t="s">
        <v>57</v>
      </c>
      <c r="D14" s="91">
        <v>106329</v>
      </c>
      <c r="E14" s="91">
        <v>126210</v>
      </c>
    </row>
    <row r="15" spans="3:5" x14ac:dyDescent="0.2">
      <c r="C15" s="25" t="s">
        <v>58</v>
      </c>
      <c r="D15" s="91">
        <v>-16243</v>
      </c>
      <c r="E15" s="91">
        <v>-20871</v>
      </c>
    </row>
    <row r="16" spans="3:5" x14ac:dyDescent="0.2">
      <c r="C16" s="25" t="s">
        <v>37</v>
      </c>
      <c r="D16" s="91">
        <v>6094</v>
      </c>
      <c r="E16" s="91">
        <v>6468</v>
      </c>
    </row>
    <row r="17" spans="3:5" x14ac:dyDescent="0.2">
      <c r="C17" s="25" t="s">
        <v>66</v>
      </c>
      <c r="D17" s="91">
        <v>-30648</v>
      </c>
      <c r="E17" s="91">
        <v>-32749</v>
      </c>
    </row>
    <row r="18" spans="3:5" ht="25.5" x14ac:dyDescent="0.2">
      <c r="C18" s="26" t="s">
        <v>67</v>
      </c>
      <c r="D18" s="94">
        <f>SUM(D10:D17)</f>
        <v>105160</v>
      </c>
      <c r="E18" s="39">
        <f>SUM(E11:E17)</f>
        <v>144569</v>
      </c>
    </row>
    <row r="19" spans="3:5" s="22" customFormat="1" ht="18.75" customHeight="1" x14ac:dyDescent="0.2">
      <c r="C19" s="27"/>
      <c r="D19" s="97"/>
      <c r="E19" s="96"/>
    </row>
    <row r="20" spans="3:5" ht="15" x14ac:dyDescent="0.25">
      <c r="C20" s="37" t="s">
        <v>38</v>
      </c>
      <c r="D20" s="97"/>
      <c r="E20" s="96"/>
    </row>
    <row r="21" spans="3:5" x14ac:dyDescent="0.2">
      <c r="C21" s="26" t="s">
        <v>39</v>
      </c>
      <c r="D21" s="97"/>
      <c r="E21" s="96"/>
    </row>
    <row r="22" spans="3:5" x14ac:dyDescent="0.2">
      <c r="C22" s="28" t="s">
        <v>2</v>
      </c>
      <c r="D22" s="91">
        <v>-2035</v>
      </c>
      <c r="E22" s="91">
        <v>-3064</v>
      </c>
    </row>
    <row r="23" spans="3:5" ht="25.5" x14ac:dyDescent="0.2">
      <c r="C23" s="28" t="s">
        <v>40</v>
      </c>
      <c r="D23" s="91">
        <v>1328</v>
      </c>
      <c r="E23" s="91">
        <v>367</v>
      </c>
    </row>
    <row r="24" spans="3:5" x14ac:dyDescent="0.2">
      <c r="C24" s="28" t="s">
        <v>4</v>
      </c>
      <c r="D24" s="91">
        <v>-239</v>
      </c>
      <c r="E24" s="91">
        <v>325</v>
      </c>
    </row>
    <row r="25" spans="3:5" x14ac:dyDescent="0.2">
      <c r="C25" s="25" t="s">
        <v>41</v>
      </c>
      <c r="D25" s="91">
        <v>-101981</v>
      </c>
      <c r="E25" s="91">
        <v>-299234</v>
      </c>
    </row>
    <row r="26" spans="3:5" x14ac:dyDescent="0.2">
      <c r="C26" s="25" t="s">
        <v>7</v>
      </c>
      <c r="D26" s="91">
        <v>-14249</v>
      </c>
      <c r="E26" s="91">
        <v>-5619</v>
      </c>
    </row>
    <row r="27" spans="3:5" x14ac:dyDescent="0.2">
      <c r="C27" s="26" t="s">
        <v>68</v>
      </c>
      <c r="D27" s="91"/>
      <c r="E27" s="91"/>
    </row>
    <row r="28" spans="3:5" x14ac:dyDescent="0.2">
      <c r="C28" s="28" t="s">
        <v>42</v>
      </c>
      <c r="D28" s="91">
        <v>116958</v>
      </c>
      <c r="E28" s="91">
        <v>103732</v>
      </c>
    </row>
    <row r="29" spans="3:5" x14ac:dyDescent="0.2">
      <c r="C29" s="28" t="s">
        <v>43</v>
      </c>
      <c r="D29" s="91">
        <v>212133</v>
      </c>
      <c r="E29" s="91">
        <v>-2425</v>
      </c>
    </row>
    <row r="30" spans="3:5" ht="27.75" customHeight="1" x14ac:dyDescent="0.2">
      <c r="C30" s="28" t="s">
        <v>44</v>
      </c>
      <c r="D30" s="91">
        <v>905</v>
      </c>
      <c r="E30" s="91">
        <v>350</v>
      </c>
    </row>
    <row r="31" spans="3:5" x14ac:dyDescent="0.2">
      <c r="C31" s="28" t="s">
        <v>14</v>
      </c>
      <c r="D31" s="92">
        <v>-14845</v>
      </c>
      <c r="E31" s="92">
        <v>-37513</v>
      </c>
    </row>
    <row r="32" spans="3:5" ht="25.5" x14ac:dyDescent="0.2">
      <c r="C32" s="26" t="s">
        <v>82</v>
      </c>
      <c r="D32" s="94">
        <f>SUM(D18:D31)</f>
        <v>303135</v>
      </c>
      <c r="E32" s="39">
        <f>SUM(E18:E31)</f>
        <v>-98512</v>
      </c>
    </row>
    <row r="33" spans="3:5" x14ac:dyDescent="0.2">
      <c r="C33" s="36"/>
      <c r="D33" s="97"/>
      <c r="E33" s="96"/>
    </row>
    <row r="34" spans="3:5" x14ac:dyDescent="0.2">
      <c r="C34" s="28" t="s">
        <v>45</v>
      </c>
      <c r="D34" s="91">
        <v>-16587</v>
      </c>
      <c r="E34" s="91">
        <v>-18104</v>
      </c>
    </row>
    <row r="35" spans="3:5" x14ac:dyDescent="0.2">
      <c r="C35" s="36"/>
      <c r="D35" s="97"/>
      <c r="E35" s="96"/>
    </row>
    <row r="36" spans="3:5" ht="25.5" x14ac:dyDescent="0.2">
      <c r="C36" s="29" t="s">
        <v>105</v>
      </c>
      <c r="D36" s="94">
        <f>SUM(D32:D34)</f>
        <v>286548</v>
      </c>
      <c r="E36" s="39">
        <f>SUM(E32:E34)</f>
        <v>-116616</v>
      </c>
    </row>
    <row r="37" spans="3:5" x14ac:dyDescent="0.2">
      <c r="C37" s="38"/>
      <c r="D37" s="99"/>
      <c r="E37" s="98"/>
    </row>
    <row r="38" spans="3:5" ht="25.5" x14ac:dyDescent="0.2">
      <c r="C38" s="23" t="s">
        <v>46</v>
      </c>
      <c r="D38" s="97"/>
      <c r="E38" s="96"/>
    </row>
    <row r="39" spans="3:5" x14ac:dyDescent="0.2">
      <c r="C39" s="28" t="s">
        <v>76</v>
      </c>
      <c r="D39" s="91">
        <v>-3366</v>
      </c>
      <c r="E39" s="91">
        <v>-3182</v>
      </c>
    </row>
    <row r="40" spans="3:5" x14ac:dyDescent="0.2">
      <c r="C40" s="28" t="s">
        <v>77</v>
      </c>
      <c r="D40" s="92">
        <v>36</v>
      </c>
      <c r="E40" s="92">
        <v>36</v>
      </c>
    </row>
    <row r="41" spans="3:5" ht="30" customHeight="1" x14ac:dyDescent="0.2">
      <c r="C41" s="28" t="s">
        <v>78</v>
      </c>
      <c r="D41" s="91">
        <v>225467</v>
      </c>
      <c r="E41" s="91">
        <v>395838</v>
      </c>
    </row>
    <row r="42" spans="3:5" ht="31.5" customHeight="1" x14ac:dyDescent="0.2">
      <c r="C42" s="28" t="s">
        <v>79</v>
      </c>
      <c r="D42" s="91">
        <v>-458498</v>
      </c>
      <c r="E42" s="91">
        <v>-299312</v>
      </c>
    </row>
    <row r="43" spans="3:5" x14ac:dyDescent="0.2">
      <c r="C43" s="28" t="s">
        <v>83</v>
      </c>
      <c r="D43" s="91"/>
      <c r="E43" s="91"/>
    </row>
    <row r="44" spans="3:5" ht="28.5" customHeight="1" x14ac:dyDescent="0.2">
      <c r="C44" s="29" t="s">
        <v>106</v>
      </c>
      <c r="D44" s="94">
        <f>SUM(D39:D43)</f>
        <v>-236361</v>
      </c>
      <c r="E44" s="39">
        <f>SUM(E39:E43)</f>
        <v>93380</v>
      </c>
    </row>
    <row r="45" spans="3:5" x14ac:dyDescent="0.2">
      <c r="C45" s="36"/>
      <c r="D45" s="97"/>
      <c r="E45" s="96"/>
    </row>
    <row r="46" spans="3:5" ht="26.25" customHeight="1" x14ac:dyDescent="0.2">
      <c r="C46" s="23" t="s">
        <v>47</v>
      </c>
      <c r="D46" s="97"/>
      <c r="E46" s="96"/>
    </row>
    <row r="47" spans="3:5" x14ac:dyDescent="0.2">
      <c r="C47" s="28" t="s">
        <v>80</v>
      </c>
      <c r="D47" s="91">
        <v>-91250</v>
      </c>
      <c r="E47" s="91">
        <v>-74534</v>
      </c>
    </row>
    <row r="48" spans="3:5" x14ac:dyDescent="0.2">
      <c r="C48" s="28" t="s">
        <v>95</v>
      </c>
      <c r="D48" s="100">
        <v>-41261</v>
      </c>
      <c r="E48" s="91">
        <v>-41788</v>
      </c>
    </row>
    <row r="49" spans="3:5" x14ac:dyDescent="0.2">
      <c r="C49" s="28" t="s">
        <v>92</v>
      </c>
      <c r="D49" s="100">
        <v>-5300</v>
      </c>
      <c r="E49" s="91"/>
    </row>
    <row r="50" spans="3:5" ht="27" customHeight="1" x14ac:dyDescent="0.2">
      <c r="C50" s="29" t="s">
        <v>107</v>
      </c>
      <c r="D50" s="95">
        <f>SUM(D47:D49)</f>
        <v>-137811</v>
      </c>
      <c r="E50" s="39">
        <f>SUM(E47:E49)</f>
        <v>-116322</v>
      </c>
    </row>
    <row r="51" spans="3:5" x14ac:dyDescent="0.2">
      <c r="C51" s="36"/>
      <c r="D51" s="97"/>
      <c r="E51" s="96"/>
    </row>
    <row r="52" spans="3:5" ht="25.5" x14ac:dyDescent="0.2">
      <c r="C52" s="25" t="s">
        <v>81</v>
      </c>
      <c r="D52" s="91">
        <v>-9572</v>
      </c>
      <c r="E52" s="91">
        <v>-6141</v>
      </c>
    </row>
    <row r="53" spans="3:5" x14ac:dyDescent="0.2">
      <c r="C53" s="36"/>
      <c r="D53" s="97"/>
      <c r="E53" s="96"/>
    </row>
    <row r="54" spans="3:5" ht="25.5" x14ac:dyDescent="0.2">
      <c r="C54" s="30" t="s">
        <v>90</v>
      </c>
      <c r="D54" s="94">
        <f>SUM(D36,D44,D50,D52)</f>
        <v>-97196</v>
      </c>
      <c r="E54" s="39">
        <f>SUM(E36,E44,E50,E52)</f>
        <v>-145699</v>
      </c>
    </row>
    <row r="55" spans="3:5" x14ac:dyDescent="0.2">
      <c r="C55" s="36"/>
      <c r="D55" s="94"/>
      <c r="E55" s="39"/>
    </row>
    <row r="56" spans="3:5" x14ac:dyDescent="0.2">
      <c r="C56" s="30" t="s">
        <v>48</v>
      </c>
      <c r="D56" s="94">
        <v>610005</v>
      </c>
      <c r="E56" s="39">
        <f>'Ф1 конс'!C10</f>
        <v>806610</v>
      </c>
    </row>
    <row r="57" spans="3:5" x14ac:dyDescent="0.2">
      <c r="C57" s="30" t="s">
        <v>49</v>
      </c>
      <c r="D57" s="94">
        <f>D56+D54</f>
        <v>512809</v>
      </c>
      <c r="E57" s="94">
        <f>E56+E54</f>
        <v>660911</v>
      </c>
    </row>
    <row r="58" spans="3:5" s="52" customFormat="1" x14ac:dyDescent="0.2">
      <c r="C58" s="84"/>
      <c r="D58" s="85"/>
      <c r="E58" s="85"/>
    </row>
    <row r="59" spans="3:5" s="52" customFormat="1" x14ac:dyDescent="0.2">
      <c r="C59" s="84"/>
      <c r="D59" s="85"/>
      <c r="E59" s="86"/>
    </row>
    <row r="60" spans="3:5" s="52" customFormat="1" ht="15" x14ac:dyDescent="0.25">
      <c r="C60" s="8" t="str">
        <f>'Ф1 конс'!A48</f>
        <v>Председатель Правления</v>
      </c>
      <c r="E60" s="51" t="str">
        <f>'Ф1 конс'!D48</f>
        <v>Миронов П.В.</v>
      </c>
    </row>
    <row r="61" spans="3:5" x14ac:dyDescent="0.2">
      <c r="E61" s="50"/>
    </row>
    <row r="62" spans="3:5" x14ac:dyDescent="0.2">
      <c r="E62" s="50"/>
    </row>
    <row r="63" spans="3:5" ht="15" x14ac:dyDescent="0.25">
      <c r="C63" s="8" t="str">
        <f>'Ф1 конс'!A51</f>
        <v>Главный бухгалтер</v>
      </c>
      <c r="E63" s="51" t="str">
        <f>'Ф1 конс'!D51</f>
        <v>Уалибекова Н.А.</v>
      </c>
    </row>
    <row r="65" spans="3:5" x14ac:dyDescent="0.2">
      <c r="C65" s="2"/>
      <c r="D65" s="31"/>
      <c r="E65" s="19"/>
    </row>
    <row r="66" spans="3:5" x14ac:dyDescent="0.2">
      <c r="C66" s="2"/>
      <c r="D66" s="31"/>
      <c r="E66" s="19"/>
    </row>
    <row r="67" spans="3:5" x14ac:dyDescent="0.2">
      <c r="C67" s="2"/>
      <c r="D67" s="31"/>
      <c r="E67" s="19"/>
    </row>
    <row r="68" spans="3:5" x14ac:dyDescent="0.2">
      <c r="C68" s="2"/>
      <c r="D68" s="31"/>
      <c r="E68" s="19"/>
    </row>
    <row r="69" spans="3:5" x14ac:dyDescent="0.2">
      <c r="C69" s="2"/>
      <c r="D69" s="31"/>
      <c r="E69" s="19"/>
    </row>
    <row r="70" spans="3:5" x14ac:dyDescent="0.2">
      <c r="C70" s="9"/>
      <c r="D70" s="31"/>
      <c r="E70" s="19"/>
    </row>
    <row r="71" spans="3:5" x14ac:dyDescent="0.2">
      <c r="C71" s="9"/>
      <c r="D71" s="31"/>
      <c r="E71" s="19"/>
    </row>
  </sheetData>
  <mergeCells count="3">
    <mergeCell ref="C2:D3"/>
    <mergeCell ref="C5:E5"/>
    <mergeCell ref="C4:E4"/>
  </mergeCells>
  <conditionalFormatting sqref="D59">
    <cfRule type="cellIs" dxfId="1" priority="3" operator="notEqual">
      <formula>0</formula>
    </cfRule>
  </conditionalFormatting>
  <conditionalFormatting sqref="E59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70"/>
  <sheetViews>
    <sheetView zoomScale="90" zoomScaleNormal="90" workbookViewId="0">
      <selection activeCell="H26" sqref="H26"/>
    </sheetView>
  </sheetViews>
  <sheetFormatPr defaultColWidth="9.140625" defaultRowHeight="12.75" x14ac:dyDescent="0.2"/>
  <cols>
    <col min="1" max="1" width="9.140625" style="62"/>
    <col min="2" max="2" width="38.28515625" style="62" customWidth="1"/>
    <col min="3" max="3" width="15" style="62" customWidth="1"/>
    <col min="4" max="7" width="17" style="64" customWidth="1"/>
    <col min="8" max="8" width="26.28515625" style="64" customWidth="1"/>
    <col min="9" max="9" width="16.7109375" style="64" customWidth="1"/>
    <col min="10" max="10" width="19.140625" style="64" customWidth="1"/>
    <col min="11" max="11" width="17" style="64" customWidth="1"/>
    <col min="12" max="13" width="9.140625" style="62"/>
    <col min="14" max="14" width="12.28515625" style="62" bestFit="1" customWidth="1"/>
    <col min="15" max="16" width="9.42578125" style="62" bestFit="1" customWidth="1"/>
    <col min="17" max="17" width="11.7109375" style="62" bestFit="1" customWidth="1"/>
    <col min="18" max="18" width="11.140625" style="62" bestFit="1" customWidth="1"/>
    <col min="19" max="19" width="9.28515625" style="62" bestFit="1" customWidth="1"/>
    <col min="20" max="20" width="12.28515625" style="62" bestFit="1" customWidth="1"/>
    <col min="21" max="21" width="13.28515625" style="62" bestFit="1" customWidth="1"/>
    <col min="22" max="16384" width="9.140625" style="62"/>
  </cols>
  <sheetData>
    <row r="2" spans="2:21" ht="18" customHeight="1" x14ac:dyDescent="0.3">
      <c r="B2" s="112" t="s">
        <v>89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21" ht="18" customHeight="1" x14ac:dyDescent="0.3">
      <c r="B3" s="112" t="s">
        <v>97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2:21" ht="18" customHeight="1" x14ac:dyDescent="0.3">
      <c r="B4" s="112" t="s">
        <v>108</v>
      </c>
      <c r="C4" s="112"/>
      <c r="D4" s="112"/>
      <c r="E4" s="112"/>
      <c r="F4" s="112"/>
      <c r="G4" s="112"/>
      <c r="H4" s="112"/>
      <c r="I4" s="112"/>
      <c r="J4" s="112"/>
      <c r="K4" s="112"/>
    </row>
    <row r="5" spans="2:21" ht="18" customHeight="1" x14ac:dyDescent="0.3"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2:21" ht="18" customHeight="1" x14ac:dyDescent="0.25">
      <c r="B6" s="63"/>
      <c r="C6" s="63"/>
      <c r="K6" s="110" t="str">
        <f>'Ф1 конс'!D6</f>
        <v>в млн.тенге</v>
      </c>
    </row>
    <row r="7" spans="2:21" ht="76.5" customHeight="1" x14ac:dyDescent="0.2">
      <c r="B7" s="101"/>
      <c r="C7" s="121" t="s">
        <v>29</v>
      </c>
      <c r="D7" s="123"/>
      <c r="E7" s="122"/>
      <c r="F7" s="121" t="s">
        <v>100</v>
      </c>
      <c r="G7" s="122" t="s">
        <v>17</v>
      </c>
      <c r="H7" s="124" t="s">
        <v>101</v>
      </c>
      <c r="I7" s="126" t="s">
        <v>102</v>
      </c>
      <c r="J7" s="126" t="s">
        <v>30</v>
      </c>
      <c r="K7" s="126" t="s">
        <v>31</v>
      </c>
    </row>
    <row r="8" spans="2:21" ht="31.5" customHeight="1" x14ac:dyDescent="0.2">
      <c r="B8" s="65"/>
      <c r="C8" s="102" t="s">
        <v>32</v>
      </c>
      <c r="D8" s="103" t="s">
        <v>33</v>
      </c>
      <c r="E8" s="104" t="s">
        <v>18</v>
      </c>
      <c r="F8" s="65" t="s">
        <v>32</v>
      </c>
      <c r="G8" s="66" t="s">
        <v>33</v>
      </c>
      <c r="H8" s="125"/>
      <c r="I8" s="127"/>
      <c r="J8" s="127"/>
      <c r="K8" s="127"/>
    </row>
    <row r="9" spans="2:21" s="44" customFormat="1" x14ac:dyDescent="0.2">
      <c r="B9" s="68" t="s">
        <v>93</v>
      </c>
      <c r="C9" s="39">
        <v>17791.058000000001</v>
      </c>
      <c r="D9" s="39">
        <v>409.15</v>
      </c>
      <c r="E9" s="39">
        <v>1308</v>
      </c>
      <c r="F9" s="39">
        <v>-9548</v>
      </c>
      <c r="G9" s="39">
        <v>-553</v>
      </c>
      <c r="H9" s="39">
        <v>-10723</v>
      </c>
      <c r="I9" s="39">
        <v>1507</v>
      </c>
      <c r="J9" s="39">
        <v>541540</v>
      </c>
      <c r="K9" s="39">
        <f t="shared" ref="K9:K14" si="0">SUM(C9:J9)</f>
        <v>541731.20799999998</v>
      </c>
      <c r="N9" s="45"/>
      <c r="O9" s="45"/>
      <c r="P9" s="45"/>
      <c r="Q9" s="45"/>
      <c r="R9" s="45"/>
      <c r="S9" s="45"/>
      <c r="T9" s="45"/>
      <c r="U9" s="45"/>
    </row>
    <row r="10" spans="2:21" x14ac:dyDescent="0.2">
      <c r="B10" s="32" t="s">
        <v>34</v>
      </c>
      <c r="C10" s="40"/>
      <c r="D10" s="40"/>
      <c r="E10" s="40"/>
      <c r="F10" s="40"/>
      <c r="G10" s="40"/>
      <c r="H10" s="40"/>
      <c r="I10" s="40"/>
      <c r="J10" s="40">
        <f>'Ф2 конс'!D34</f>
        <v>105968</v>
      </c>
      <c r="K10" s="39">
        <f t="shared" si="0"/>
        <v>105968</v>
      </c>
      <c r="N10" s="69"/>
      <c r="O10" s="69"/>
      <c r="P10" s="69"/>
      <c r="Q10" s="69"/>
      <c r="R10" s="69"/>
      <c r="S10" s="69"/>
      <c r="T10" s="69"/>
      <c r="U10" s="69"/>
    </row>
    <row r="11" spans="2:21" x14ac:dyDescent="0.2">
      <c r="B11" s="70" t="s">
        <v>54</v>
      </c>
      <c r="C11" s="40"/>
      <c r="D11" s="40"/>
      <c r="E11" s="40"/>
      <c r="F11" s="40"/>
      <c r="G11" s="40"/>
      <c r="H11" s="40">
        <v>13804</v>
      </c>
      <c r="I11" s="40"/>
      <c r="J11" s="40">
        <v>0</v>
      </c>
      <c r="K11" s="39">
        <f t="shared" si="0"/>
        <v>13804</v>
      </c>
      <c r="N11" s="69"/>
      <c r="O11" s="69"/>
      <c r="P11" s="69"/>
      <c r="Q11" s="69"/>
      <c r="R11" s="69"/>
      <c r="S11" s="69"/>
      <c r="T11" s="69"/>
      <c r="U11" s="69"/>
    </row>
    <row r="12" spans="2:21" x14ac:dyDescent="0.2">
      <c r="B12" s="32" t="s">
        <v>52</v>
      </c>
      <c r="C12" s="39">
        <f>SUM(C10:C11)</f>
        <v>0</v>
      </c>
      <c r="D12" s="39">
        <f t="shared" ref="D12:J12" si="1">SUM(D10:D11)</f>
        <v>0</v>
      </c>
      <c r="E12" s="39">
        <f t="shared" si="1"/>
        <v>0</v>
      </c>
      <c r="F12" s="39">
        <f>SUM(F10:F11)</f>
        <v>0</v>
      </c>
      <c r="G12" s="39">
        <f>SUM(G10:G11)</f>
        <v>0</v>
      </c>
      <c r="H12" s="39">
        <f t="shared" ref="H12" si="2">SUM(H10:H11)</f>
        <v>13804</v>
      </c>
      <c r="I12" s="39">
        <f t="shared" si="1"/>
        <v>0</v>
      </c>
      <c r="J12" s="39">
        <f t="shared" si="1"/>
        <v>105968</v>
      </c>
      <c r="K12" s="39">
        <f t="shared" si="0"/>
        <v>119772</v>
      </c>
      <c r="N12" s="69"/>
      <c r="O12" s="69"/>
      <c r="P12" s="69"/>
      <c r="Q12" s="69"/>
      <c r="R12" s="69"/>
      <c r="S12" s="69"/>
      <c r="T12" s="69"/>
      <c r="U12" s="69"/>
    </row>
    <row r="13" spans="2:21" ht="25.5" x14ac:dyDescent="0.2">
      <c r="B13" s="70" t="s">
        <v>51</v>
      </c>
      <c r="C13" s="40"/>
      <c r="D13" s="40"/>
      <c r="E13" s="40"/>
      <c r="F13" s="40"/>
      <c r="G13" s="40"/>
      <c r="H13" s="40"/>
      <c r="I13" s="40">
        <v>-11</v>
      </c>
      <c r="J13" s="40">
        <f>-I13</f>
        <v>11</v>
      </c>
      <c r="K13" s="39">
        <f t="shared" si="0"/>
        <v>0</v>
      </c>
      <c r="N13" s="69"/>
      <c r="O13" s="69"/>
      <c r="P13" s="69"/>
      <c r="Q13" s="69"/>
      <c r="R13" s="69"/>
      <c r="S13" s="69"/>
      <c r="T13" s="69"/>
      <c r="U13" s="69"/>
    </row>
    <row r="14" spans="2:21" x14ac:dyDescent="0.2">
      <c r="B14" s="70" t="s">
        <v>53</v>
      </c>
      <c r="C14" s="40"/>
      <c r="D14" s="40"/>
      <c r="E14" s="40"/>
      <c r="F14" s="40"/>
      <c r="G14" s="40"/>
      <c r="H14" s="40"/>
      <c r="I14" s="40"/>
      <c r="J14" s="40">
        <v>-91711</v>
      </c>
      <c r="K14" s="39">
        <f t="shared" si="0"/>
        <v>-91711</v>
      </c>
      <c r="N14" s="69"/>
      <c r="O14" s="69"/>
      <c r="P14" s="69"/>
      <c r="Q14" s="69"/>
      <c r="R14" s="69"/>
      <c r="S14" s="69"/>
      <c r="T14" s="69"/>
      <c r="U14" s="69"/>
    </row>
    <row r="15" spans="2:21" x14ac:dyDescent="0.2">
      <c r="B15" s="68" t="s">
        <v>113</v>
      </c>
      <c r="C15" s="39">
        <f t="shared" ref="C15:K15" si="3">SUM(C9,C12:C14)</f>
        <v>17791.058000000001</v>
      </c>
      <c r="D15" s="39">
        <f t="shared" si="3"/>
        <v>409.15</v>
      </c>
      <c r="E15" s="39">
        <f t="shared" si="3"/>
        <v>1308</v>
      </c>
      <c r="F15" s="39">
        <f t="shared" si="3"/>
        <v>-9548</v>
      </c>
      <c r="G15" s="39">
        <f t="shared" si="3"/>
        <v>-553</v>
      </c>
      <c r="H15" s="39">
        <f t="shared" si="3"/>
        <v>3081</v>
      </c>
      <c r="I15" s="39">
        <f t="shared" si="3"/>
        <v>1496</v>
      </c>
      <c r="J15" s="39">
        <f t="shared" si="3"/>
        <v>555808</v>
      </c>
      <c r="K15" s="39">
        <f t="shared" si="3"/>
        <v>569792.20799999998</v>
      </c>
      <c r="M15" s="64"/>
    </row>
    <row r="16" spans="2:21" x14ac:dyDescent="0.2">
      <c r="B16" s="65"/>
      <c r="C16" s="39"/>
      <c r="D16" s="39"/>
      <c r="E16" s="39"/>
      <c r="F16" s="39"/>
      <c r="G16" s="39"/>
      <c r="H16" s="39"/>
      <c r="I16" s="39"/>
      <c r="J16" s="39"/>
      <c r="K16" s="39"/>
    </row>
    <row r="17" spans="2:13" x14ac:dyDescent="0.2">
      <c r="B17" s="68" t="s">
        <v>112</v>
      </c>
      <c r="C17" s="41">
        <v>17791</v>
      </c>
      <c r="D17" s="41">
        <v>409</v>
      </c>
      <c r="E17" s="39">
        <f>'Ф1 конс'!C36</f>
        <v>1308</v>
      </c>
      <c r="F17" s="39">
        <v>-9548</v>
      </c>
      <c r="G17" s="39">
        <v>-553</v>
      </c>
      <c r="H17" s="41">
        <f>'Ф1 конс'!C37</f>
        <v>8533</v>
      </c>
      <c r="I17" s="41">
        <f>'Ф1 конс'!C38</f>
        <v>1468</v>
      </c>
      <c r="J17" s="41">
        <f>'Ф1 конс'!C39</f>
        <v>731088</v>
      </c>
      <c r="K17" s="39">
        <f>SUM(C17:J17)</f>
        <v>750496</v>
      </c>
      <c r="M17" s="69"/>
    </row>
    <row r="18" spans="2:13" x14ac:dyDescent="0.2">
      <c r="B18" s="68"/>
      <c r="C18" s="71"/>
      <c r="D18" s="71"/>
      <c r="E18" s="71"/>
      <c r="F18" s="106"/>
      <c r="G18" s="106"/>
      <c r="H18" s="71"/>
      <c r="I18" s="71"/>
      <c r="J18" s="71"/>
      <c r="K18" s="39">
        <f>SUM(C18:J18)</f>
        <v>0</v>
      </c>
    </row>
    <row r="19" spans="2:13" x14ac:dyDescent="0.2">
      <c r="B19" s="32" t="s">
        <v>34</v>
      </c>
      <c r="C19" s="70"/>
      <c r="D19" s="67"/>
      <c r="E19" s="105"/>
      <c r="F19" s="107"/>
      <c r="G19" s="107"/>
      <c r="H19" s="39"/>
      <c r="I19" s="72"/>
      <c r="J19" s="72">
        <f>'Ф2 конс'!E34</f>
        <v>113010</v>
      </c>
      <c r="K19" s="39">
        <f>SUM(C19:J19)</f>
        <v>113010</v>
      </c>
    </row>
    <row r="20" spans="2:13" x14ac:dyDescent="0.2">
      <c r="B20" s="70" t="s">
        <v>91</v>
      </c>
      <c r="C20" s="70"/>
      <c r="D20" s="67"/>
      <c r="E20" s="105"/>
      <c r="F20" s="107"/>
      <c r="G20" s="107"/>
      <c r="H20" s="40">
        <v>31879</v>
      </c>
      <c r="I20" s="72"/>
      <c r="J20" s="72">
        <v>0</v>
      </c>
      <c r="K20" s="39">
        <f>SUM(C20:J20)</f>
        <v>31879</v>
      </c>
    </row>
    <row r="21" spans="2:13" x14ac:dyDescent="0.2">
      <c r="B21" s="32" t="s">
        <v>52</v>
      </c>
      <c r="C21" s="39">
        <f>SUM(C19:C20)</f>
        <v>0</v>
      </c>
      <c r="D21" s="39">
        <f t="shared" ref="D21:G21" si="4">SUM(D19:D20)</f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ref="H21:K21" si="5">SUM(H19:H20)</f>
        <v>31879</v>
      </c>
      <c r="I21" s="39">
        <f t="shared" si="5"/>
        <v>0</v>
      </c>
      <c r="J21" s="39">
        <f t="shared" si="5"/>
        <v>113010</v>
      </c>
      <c r="K21" s="39">
        <f t="shared" si="5"/>
        <v>144889</v>
      </c>
    </row>
    <row r="22" spans="2:13" ht="25.5" x14ac:dyDescent="0.2">
      <c r="B22" s="70" t="s">
        <v>51</v>
      </c>
      <c r="C22" s="40"/>
      <c r="D22" s="40"/>
      <c r="E22" s="40"/>
      <c r="F22" s="40"/>
      <c r="G22" s="40"/>
      <c r="H22" s="40"/>
      <c r="I22" s="40">
        <v>-10</v>
      </c>
      <c r="J22" s="40">
        <f>-I22</f>
        <v>10</v>
      </c>
      <c r="K22" s="39">
        <f>ROUND(SUM(C22:J22),0)</f>
        <v>0</v>
      </c>
    </row>
    <row r="23" spans="2:13" x14ac:dyDescent="0.2">
      <c r="B23" s="70" t="s">
        <v>53</v>
      </c>
      <c r="C23" s="40"/>
      <c r="D23" s="40"/>
      <c r="E23" s="40"/>
      <c r="F23" s="40"/>
      <c r="G23" s="40"/>
      <c r="H23" s="40"/>
      <c r="I23" s="40"/>
      <c r="J23" s="40">
        <v>-74862</v>
      </c>
      <c r="K23" s="39">
        <f>SUM(C23:J23)</f>
        <v>-74862</v>
      </c>
    </row>
    <row r="24" spans="2:13" x14ac:dyDescent="0.2">
      <c r="B24" s="68" t="s">
        <v>114</v>
      </c>
      <c r="C24" s="39">
        <f t="shared" ref="C24:K24" si="6">C17+SUM(C21:C23)</f>
        <v>17791</v>
      </c>
      <c r="D24" s="39">
        <f t="shared" si="6"/>
        <v>409</v>
      </c>
      <c r="E24" s="39">
        <f t="shared" si="6"/>
        <v>1308</v>
      </c>
      <c r="F24" s="39">
        <f t="shared" si="6"/>
        <v>-9548</v>
      </c>
      <c r="G24" s="39">
        <f t="shared" si="6"/>
        <v>-553</v>
      </c>
      <c r="H24" s="55">
        <f t="shared" si="6"/>
        <v>40412</v>
      </c>
      <c r="I24" s="55">
        <f t="shared" si="6"/>
        <v>1458</v>
      </c>
      <c r="J24" s="39">
        <f t="shared" si="6"/>
        <v>769246</v>
      </c>
      <c r="K24" s="39">
        <f t="shared" si="6"/>
        <v>820523</v>
      </c>
      <c r="M24" s="109"/>
    </row>
    <row r="25" spans="2:13" hidden="1" x14ac:dyDescent="0.2">
      <c r="B25" s="73"/>
      <c r="C25" s="74">
        <f>C24-'Ф1 конс'!D35+D24</f>
        <v>10101</v>
      </c>
      <c r="D25" s="75"/>
      <c r="E25" s="75">
        <f>E24-'Ф1 конс'!D36</f>
        <v>0</v>
      </c>
      <c r="F25" s="75"/>
      <c r="G25" s="75"/>
      <c r="H25" s="75">
        <f>H24-'Ф1 конс'!D37</f>
        <v>0</v>
      </c>
      <c r="I25" s="75">
        <f>I24-'Ф1 конс'!D38</f>
        <v>0</v>
      </c>
      <c r="J25" s="75">
        <f>J24-'Ф1 конс'!D39</f>
        <v>0</v>
      </c>
      <c r="K25" s="76">
        <f>K24-'Ф1 конс'!D41</f>
        <v>0</v>
      </c>
    </row>
    <row r="26" spans="2:13" s="80" customFormat="1" x14ac:dyDescent="0.2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8"/>
    </row>
    <row r="27" spans="2:13" ht="15" x14ac:dyDescent="0.25">
      <c r="K27" s="81"/>
    </row>
    <row r="28" spans="2:13" ht="15" x14ac:dyDescent="0.25">
      <c r="B28" s="8" t="str">
        <f>'Ф1 конс'!A48</f>
        <v>Председатель Правления</v>
      </c>
      <c r="C28" s="82"/>
      <c r="I28" s="8" t="str">
        <f>'Ф1 конс'!D48</f>
        <v>Миронов П.В.</v>
      </c>
    </row>
    <row r="30" spans="2:13" ht="15" x14ac:dyDescent="0.25">
      <c r="B30" s="83"/>
      <c r="C30" s="82"/>
      <c r="I30" s="8"/>
    </row>
    <row r="31" spans="2:13" s="64" customFormat="1" ht="15" x14ac:dyDescent="0.25">
      <c r="B31" s="8" t="str">
        <f>'Ф1 конс'!A51</f>
        <v>Главный бухгалтер</v>
      </c>
      <c r="C31" s="82"/>
      <c r="I31" s="8" t="str">
        <f>'Ф1 конс'!D51</f>
        <v>Уалибекова Н.А.</v>
      </c>
    </row>
    <row r="32" spans="2:13" s="64" customFormat="1" x14ac:dyDescent="0.2">
      <c r="B32" s="83"/>
      <c r="C32" s="82"/>
      <c r="D32" s="83"/>
    </row>
    <row r="33" spans="2:4" s="64" customFormat="1" x14ac:dyDescent="0.2">
      <c r="B33" s="83"/>
      <c r="C33" s="82"/>
      <c r="D33" s="83"/>
    </row>
    <row r="34" spans="2:4" s="64" customFormat="1" x14ac:dyDescent="0.2">
      <c r="B34" s="83"/>
      <c r="C34" s="82"/>
      <c r="D34" s="83"/>
    </row>
    <row r="55" spans="4:11" x14ac:dyDescent="0.2">
      <c r="D55" s="62"/>
      <c r="E55" s="62"/>
      <c r="F55" s="62"/>
      <c r="G55" s="62"/>
      <c r="H55" s="62"/>
      <c r="I55" s="62"/>
      <c r="J55" s="62"/>
      <c r="K55" s="62"/>
    </row>
    <row r="56" spans="4:11" x14ac:dyDescent="0.2">
      <c r="D56" s="62"/>
      <c r="E56" s="62"/>
      <c r="F56" s="62"/>
      <c r="G56" s="62"/>
      <c r="H56" s="62"/>
      <c r="I56" s="62"/>
      <c r="J56" s="62"/>
      <c r="K56" s="62"/>
    </row>
    <row r="57" spans="4:11" x14ac:dyDescent="0.2">
      <c r="D57" s="62"/>
      <c r="E57" s="62"/>
      <c r="F57" s="62"/>
      <c r="G57" s="62"/>
      <c r="H57" s="62"/>
      <c r="I57" s="62"/>
      <c r="J57" s="62"/>
      <c r="K57" s="62"/>
    </row>
    <row r="58" spans="4:11" x14ac:dyDescent="0.2">
      <c r="D58" s="62"/>
      <c r="E58" s="62"/>
      <c r="F58" s="62"/>
      <c r="G58" s="62"/>
      <c r="H58" s="62"/>
      <c r="I58" s="62"/>
      <c r="J58" s="62"/>
      <c r="K58" s="62"/>
    </row>
    <row r="59" spans="4:11" x14ac:dyDescent="0.2">
      <c r="D59" s="62"/>
      <c r="E59" s="62"/>
      <c r="F59" s="62"/>
      <c r="G59" s="62"/>
      <c r="H59" s="62"/>
      <c r="I59" s="62"/>
      <c r="J59" s="62"/>
      <c r="K59" s="62"/>
    </row>
    <row r="60" spans="4:11" x14ac:dyDescent="0.2">
      <c r="D60" s="62"/>
      <c r="E60" s="62"/>
      <c r="F60" s="62"/>
      <c r="G60" s="62"/>
      <c r="H60" s="62"/>
      <c r="I60" s="62"/>
      <c r="J60" s="62"/>
      <c r="K60" s="62"/>
    </row>
    <row r="61" spans="4:11" x14ac:dyDescent="0.2">
      <c r="D61" s="62"/>
      <c r="E61" s="62"/>
      <c r="F61" s="62"/>
      <c r="G61" s="62"/>
      <c r="H61" s="62"/>
      <c r="I61" s="62"/>
      <c r="J61" s="62"/>
      <c r="K61" s="62"/>
    </row>
    <row r="62" spans="4:11" x14ac:dyDescent="0.2">
      <c r="D62" s="62"/>
      <c r="E62" s="62"/>
      <c r="F62" s="62"/>
      <c r="G62" s="62"/>
      <c r="H62" s="62"/>
      <c r="I62" s="62"/>
      <c r="J62" s="62"/>
      <c r="K62" s="62"/>
    </row>
    <row r="63" spans="4:11" x14ac:dyDescent="0.2">
      <c r="D63" s="62"/>
      <c r="E63" s="62"/>
      <c r="F63" s="62"/>
      <c r="G63" s="62"/>
      <c r="H63" s="62"/>
      <c r="I63" s="62"/>
      <c r="J63" s="62"/>
      <c r="K63" s="62"/>
    </row>
    <row r="64" spans="4:11" x14ac:dyDescent="0.2">
      <c r="D64" s="62"/>
      <c r="E64" s="62"/>
      <c r="F64" s="62"/>
      <c r="G64" s="62"/>
      <c r="H64" s="62"/>
      <c r="I64" s="62"/>
      <c r="J64" s="62"/>
      <c r="K64" s="62"/>
    </row>
    <row r="65" spans="4:11" x14ac:dyDescent="0.2">
      <c r="D65" s="62"/>
      <c r="E65" s="62"/>
      <c r="F65" s="62"/>
      <c r="G65" s="62"/>
      <c r="H65" s="62"/>
      <c r="I65" s="62"/>
      <c r="J65" s="62"/>
      <c r="K65" s="62"/>
    </row>
    <row r="66" spans="4:11" x14ac:dyDescent="0.2">
      <c r="D66" s="62"/>
      <c r="E66" s="62"/>
      <c r="F66" s="62"/>
      <c r="G66" s="62"/>
      <c r="H66" s="62"/>
      <c r="I66" s="62"/>
      <c r="J66" s="62"/>
      <c r="K66" s="62"/>
    </row>
    <row r="67" spans="4:11" x14ac:dyDescent="0.2">
      <c r="D67" s="62"/>
      <c r="E67" s="62"/>
      <c r="F67" s="62"/>
      <c r="G67" s="62"/>
      <c r="H67" s="62"/>
      <c r="I67" s="62"/>
      <c r="J67" s="62"/>
      <c r="K67" s="62"/>
    </row>
    <row r="68" spans="4:11" x14ac:dyDescent="0.2">
      <c r="D68" s="62"/>
      <c r="E68" s="62"/>
      <c r="F68" s="62"/>
      <c r="G68" s="62"/>
      <c r="H68" s="62"/>
      <c r="I68" s="62"/>
      <c r="J68" s="62"/>
      <c r="K68" s="62"/>
    </row>
    <row r="69" spans="4:11" x14ac:dyDescent="0.2">
      <c r="D69" s="62"/>
      <c r="E69" s="62"/>
      <c r="F69" s="62"/>
      <c r="G69" s="62"/>
      <c r="H69" s="62"/>
      <c r="I69" s="62"/>
      <c r="J69" s="62"/>
      <c r="K69" s="62"/>
    </row>
    <row r="70" spans="4:11" x14ac:dyDescent="0.2">
      <c r="D70" s="62"/>
      <c r="E70" s="62"/>
      <c r="F70" s="62"/>
      <c r="G70" s="62"/>
      <c r="H70" s="62"/>
      <c r="I70" s="62"/>
      <c r="J70" s="62"/>
      <c r="K70" s="62"/>
    </row>
  </sheetData>
  <mergeCells count="10">
    <mergeCell ref="B2:K2"/>
    <mergeCell ref="B4:K4"/>
    <mergeCell ref="B5:K5"/>
    <mergeCell ref="B3:K3"/>
    <mergeCell ref="F7:G7"/>
    <mergeCell ref="C7:E7"/>
    <mergeCell ref="H7:H8"/>
    <mergeCell ref="I7:I8"/>
    <mergeCell ref="J7:J8"/>
    <mergeCell ref="K7:K8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Ainur Bolatova</cp:lastModifiedBy>
  <cp:lastPrinted>2020-05-27T04:39:58Z</cp:lastPrinted>
  <dcterms:created xsi:type="dcterms:W3CDTF">2009-10-26T09:06:41Z</dcterms:created>
  <dcterms:modified xsi:type="dcterms:W3CDTF">2024-05-30T11:17:10Z</dcterms:modified>
</cp:coreProperties>
</file>