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Joint resourses\ФО\2024\2_2024\KASE\"/>
    </mc:Choice>
  </mc:AlternateContent>
  <xr:revisionPtr revIDLastSave="0" documentId="13_ncr:1_{CFA1A47E-276D-4746-8BE0-079CA96F907F}" xr6:coauthVersionLast="45" xr6:coauthVersionMax="45" xr10:uidLastSave="{00000000-0000-0000-0000-000000000000}"/>
  <bookViews>
    <workbookView xWindow="-108" yWindow="-108" windowWidth="23256" windowHeight="12456" activeTab="4" xr2:uid="{00000000-000D-0000-FFFF-FFFF00000000}"/>
  </bookViews>
  <sheets>
    <sheet name="Ф1" sheetId="1" r:id="rId1"/>
    <sheet name="Ф2" sheetId="2" r:id="rId2"/>
    <sheet name="Лист1" sheetId="5" state="hidden" r:id="rId3"/>
    <sheet name="Ф4" sheetId="3" r:id="rId4"/>
    <sheet name="Ф3" sheetId="4" r:id="rId5"/>
  </sheets>
  <definedNames>
    <definedName name="_Hlk144731180" localSheetId="0">Ф1!$A$76</definedName>
    <definedName name="_Toc414363594" localSheetId="0">Ф2!$A$57</definedName>
    <definedName name="OLE_LINK2" localSheetId="0">Ф2!$A$44</definedName>
    <definedName name="OLE_LINK46" localSheetId="0">Ф3!#REF!</definedName>
    <definedName name="OLE_LINK55" localSheetId="0">Ф1!$A$4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4" i="1" l="1"/>
  <c r="C74" i="1"/>
  <c r="D28" i="4"/>
  <c r="C26" i="4"/>
  <c r="D75" i="1" l="1"/>
  <c r="C63" i="4" l="1"/>
  <c r="E25" i="3" l="1"/>
  <c r="C66" i="1"/>
  <c r="D66" i="1"/>
  <c r="C25" i="3" l="1"/>
  <c r="G26" i="3"/>
  <c r="I26" i="3" s="1"/>
  <c r="I16" i="3" l="1"/>
  <c r="G8" i="3"/>
  <c r="I8" i="3" s="1"/>
  <c r="H33" i="3" l="1"/>
  <c r="D35" i="3"/>
  <c r="L26" i="3" l="1"/>
  <c r="G33" i="3"/>
  <c r="K16" i="3"/>
  <c r="K14" i="3"/>
  <c r="K13" i="3"/>
  <c r="K11" i="3"/>
  <c r="K9" i="3"/>
  <c r="C17" i="3"/>
  <c r="K8" i="3" l="1"/>
  <c r="I33" i="3"/>
  <c r="C35" i="3"/>
  <c r="D17" i="3"/>
  <c r="I32" i="3" l="1"/>
  <c r="G15" i="3" l="1"/>
  <c r="I15" i="3" l="1"/>
  <c r="K15" i="3" s="1"/>
  <c r="G4" i="5"/>
  <c r="I4" i="5" l="1"/>
  <c r="J4" i="5" s="1"/>
  <c r="G5" i="5"/>
  <c r="I5" i="5" s="1"/>
  <c r="J5" i="5" s="1"/>
  <c r="F30" i="3"/>
  <c r="H12" i="3"/>
  <c r="H17" i="3" s="1"/>
  <c r="F12" i="3"/>
  <c r="F17" i="3" s="1"/>
  <c r="D49" i="4"/>
  <c r="D58" i="4"/>
  <c r="D53" i="2"/>
  <c r="D11" i="2"/>
  <c r="D18" i="2" l="1"/>
  <c r="D24" i="2" s="1"/>
  <c r="J7" i="5"/>
  <c r="D29" i="2" l="1"/>
  <c r="D34" i="2" s="1"/>
  <c r="D7" i="4"/>
  <c r="D20" i="4" s="1"/>
  <c r="D33" i="4" s="1"/>
  <c r="D40" i="4" s="1"/>
  <c r="D62" i="4" s="1"/>
  <c r="D69" i="4" s="1"/>
  <c r="C65" i="4"/>
  <c r="D71" i="4" l="1"/>
  <c r="E10" i="3"/>
  <c r="D40" i="2"/>
  <c r="D44" i="2" l="1"/>
  <c r="D52" i="2" s="1"/>
  <c r="D61" i="2" s="1"/>
  <c r="D48" i="2"/>
  <c r="G10" i="3"/>
  <c r="E12" i="3"/>
  <c r="E17" i="3" s="1"/>
  <c r="G12" i="3" l="1"/>
  <c r="G17" i="3" s="1"/>
  <c r="I10" i="3"/>
  <c r="D56" i="2"/>
  <c r="K10" i="3" l="1"/>
  <c r="I12" i="3"/>
  <c r="J10" i="3"/>
  <c r="D39" i="1"/>
  <c r="D36" i="3"/>
  <c r="I17" i="3" l="1"/>
  <c r="K17" i="3" s="1"/>
  <c r="K12" i="3"/>
  <c r="D25" i="3"/>
  <c r="G34" i="3" l="1"/>
  <c r="I34" i="3" s="1"/>
  <c r="F35" i="3"/>
  <c r="D43" i="1" l="1"/>
  <c r="D57" i="1" l="1"/>
  <c r="D15" i="1"/>
  <c r="D29" i="1"/>
  <c r="D69" i="1" l="1"/>
  <c r="D33" i="1"/>
  <c r="D48" i="1" l="1"/>
  <c r="D72" i="1" s="1"/>
  <c r="C53" i="2" l="1"/>
  <c r="H28" i="3" s="1"/>
  <c r="H30" i="3" l="1"/>
  <c r="H35" i="3" s="1"/>
  <c r="H36" i="3" l="1"/>
  <c r="C11" i="2" l="1"/>
  <c r="C57" i="1" l="1"/>
  <c r="C15" i="1" l="1"/>
  <c r="C69" i="1"/>
  <c r="C18" i="2" l="1"/>
  <c r="C24" i="2" s="1"/>
  <c r="C7" i="4" s="1"/>
  <c r="C20" i="4" s="1"/>
  <c r="C33" i="4" s="1"/>
  <c r="F36" i="3"/>
  <c r="C36" i="3" l="1"/>
  <c r="C29" i="2"/>
  <c r="C29" i="1"/>
  <c r="C33" i="1" s="1"/>
  <c r="C34" i="2" l="1"/>
  <c r="C40" i="2" s="1"/>
  <c r="C44" i="2" l="1"/>
  <c r="C48" i="2"/>
  <c r="C43" i="1" l="1"/>
  <c r="E28" i="3"/>
  <c r="C52" i="2"/>
  <c r="C61" i="2" s="1"/>
  <c r="C56" i="2" l="1"/>
  <c r="G28" i="3"/>
  <c r="E30" i="3"/>
  <c r="E35" i="3" s="1"/>
  <c r="E36" i="3" s="1"/>
  <c r="C48" i="1"/>
  <c r="C72" i="1" l="1"/>
  <c r="C75" i="1" s="1"/>
  <c r="G30" i="3"/>
  <c r="G35" i="3" s="1"/>
  <c r="G36" i="3" s="1"/>
  <c r="I28" i="3"/>
  <c r="I30" i="3" l="1"/>
  <c r="I35" i="3" s="1"/>
  <c r="J35" i="3" s="1"/>
  <c r="J28" i="3"/>
  <c r="C58" i="4" l="1"/>
  <c r="C49" i="4" l="1"/>
  <c r="C40" i="4" l="1"/>
  <c r="C62" i="4" s="1"/>
  <c r="C69" i="4" s="1"/>
  <c r="C71" i="4" l="1"/>
</calcChain>
</file>

<file path=xl/sharedStrings.xml><?xml version="1.0" encoding="utf-8"?>
<sst xmlns="http://schemas.openxmlformats.org/spreadsheetml/2006/main" count="185" uniqueCount="137">
  <si>
    <t>В тысячах казахстанских тенге</t>
  </si>
  <si>
    <t>Прим.</t>
  </si>
  <si>
    <t>АКТИВЫ</t>
  </si>
  <si>
    <t>Долгосрочные активы</t>
  </si>
  <si>
    <t>Основные средства</t>
  </si>
  <si>
    <t xml:space="preserve">Итого долгосрочные активы </t>
  </si>
  <si>
    <t>Краткосрочные активы</t>
  </si>
  <si>
    <t>Товарно-материальные запасы</t>
  </si>
  <si>
    <t>Торговая и прочая дебиторская задолженность</t>
  </si>
  <si>
    <t>НДС к возмещению</t>
  </si>
  <si>
    <t>Предоплата по подоходному налогу</t>
  </si>
  <si>
    <t>Прочие краткосрочные активы</t>
  </si>
  <si>
    <t>Денежные средства и их эквиваленты</t>
  </si>
  <si>
    <t xml:space="preserve">Итого краткосрочные активы </t>
  </si>
  <si>
    <t>ИТОГО АКТИВЫ</t>
  </si>
  <si>
    <t>КАПИТАЛ</t>
  </si>
  <si>
    <t>Акционерный капитал</t>
  </si>
  <si>
    <t>Прочий резервный капитал</t>
  </si>
  <si>
    <t>Непокрытый убыток</t>
  </si>
  <si>
    <t>Капитал, причитающийся участникам Группы</t>
  </si>
  <si>
    <t>Доля неконтролирующих участников</t>
  </si>
  <si>
    <t>ИТОГО КАПИТАЛ</t>
  </si>
  <si>
    <t>ОБЯЗАТЕЛЬСТВА</t>
  </si>
  <si>
    <t>Долгосрочные обязательства</t>
  </si>
  <si>
    <t xml:space="preserve">Итого долгосрочные обязательства </t>
  </si>
  <si>
    <t>Краткосрочные обязательства</t>
  </si>
  <si>
    <t>Торговая и прочая кредиторская задолженность</t>
  </si>
  <si>
    <t>Подоходный налог к уплате</t>
  </si>
  <si>
    <t>Прочие текущие обязательства</t>
  </si>
  <si>
    <t>Итого краткосрочные обязательства</t>
  </si>
  <si>
    <t>ИТОГО ОБЯЗАТЕЛЬСТВА</t>
  </si>
  <si>
    <t>ИТОГО ОБЯЗАТЕЛЬСТВА И КАПИТАЛ</t>
  </si>
  <si>
    <t>Балансовая стоимость простой акции, тенге</t>
  </si>
  <si>
    <t xml:space="preserve">Генеральный директор 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</si>
  <si>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</si>
  <si>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</si>
  <si>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</si>
  <si>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</si>
  <si>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</si>
  <si>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</si>
  <si>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</si>
  <si>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</si>
  <si>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</si>
  <si>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Расход по подоходному налогу</t>
  </si>
  <si>
    <t>Прочий совокупный доход (убыток)</t>
  </si>
  <si>
    <t>Участникам Группы</t>
  </si>
  <si>
    <t>Неконтролирующим участникам</t>
  </si>
  <si>
    <t>Итого</t>
  </si>
  <si>
    <t>Всего капитал</t>
  </si>
  <si>
    <t>Убыток за период</t>
  </si>
  <si>
    <t>Эмиссия акций</t>
  </si>
  <si>
    <t>Денежные потоки от операционной деятельности</t>
  </si>
  <si>
    <t>Корректировки на:</t>
  </si>
  <si>
    <t>Резерв по сомнительной торговой и прочей дебиторской задолженности и запасам</t>
  </si>
  <si>
    <t>Нереализованную курсовую разницу</t>
  </si>
  <si>
    <t>Убыток от выбытия основных средств</t>
  </si>
  <si>
    <t>Финансовые затраты</t>
  </si>
  <si>
    <t>Денежные потоки от операционной деятельности до изменений в оборотном капитале</t>
  </si>
  <si>
    <t>(Увеличение)/уменьшение операционных активов:</t>
  </si>
  <si>
    <t>Увеличение/(уменьшение) операционных обязательств:</t>
  </si>
  <si>
    <t>Авансы полученные</t>
  </si>
  <si>
    <t>Налоги к уплате</t>
  </si>
  <si>
    <t>Денежные средства, полученные от (использованные в) операционной деятельности</t>
  </si>
  <si>
    <t>Проценты полученные</t>
  </si>
  <si>
    <t>Подоходный налог уплаченный</t>
  </si>
  <si>
    <t>Проценты уплаченные</t>
  </si>
  <si>
    <t xml:space="preserve">Чистые денежные средства, полученные от  операционной деятельности </t>
  </si>
  <si>
    <t>Денежные потоки от инвестиционной деятельности</t>
  </si>
  <si>
    <t>Размещение депозита</t>
  </si>
  <si>
    <t xml:space="preserve">Денежные потоки от финансовой деятельности </t>
  </si>
  <si>
    <t xml:space="preserve">Получение займов </t>
  </si>
  <si>
    <t xml:space="preserve">Чистое уменьшение денежных средств </t>
  </si>
  <si>
    <t>Чистая курсовая разница</t>
  </si>
  <si>
    <t xml:space="preserve">Денежные средства и их эквиваленты на начало года </t>
  </si>
  <si>
    <t>Денежные средства и их эквиваленты на конец периода</t>
  </si>
  <si>
    <t>Итого совокупный убыток  за период</t>
  </si>
  <si>
    <t>Убыток, причитающийся:</t>
  </si>
  <si>
    <t>Итого совокупный убыток, причитающийся:</t>
  </si>
  <si>
    <t>Итого совокупный убыток за период</t>
  </si>
  <si>
    <t>Инвестиции в долевые инструменты</t>
  </si>
  <si>
    <t>Чистые денежные средства, использованные в инвестиционной</t>
  </si>
  <si>
    <t xml:space="preserve"> деятельности </t>
  </si>
  <si>
    <t>Чистые денежные средства, полученные от финансовой</t>
  </si>
  <si>
    <t xml:space="preserve">деятельности </t>
  </si>
  <si>
    <t xml:space="preserve">Долгосрочные активы, предназначенные для продажи </t>
  </si>
  <si>
    <t>Средне-взвешенное кол-во простых акций для расчета базовой прибыли на 1 акцию</t>
  </si>
  <si>
    <t>Расчет средневзвешешного кол-ва акций</t>
  </si>
  <si>
    <t xml:space="preserve">Дата </t>
  </si>
  <si>
    <t xml:space="preserve">Кол-во акций на дату </t>
  </si>
  <si>
    <t xml:space="preserve">Период </t>
  </si>
  <si>
    <t>Кол-во дней</t>
  </si>
  <si>
    <t xml:space="preserve">Кол-во дней в году </t>
  </si>
  <si>
    <t>Период</t>
  </si>
  <si>
    <t>01/01/2018 - 12/03/2018</t>
  </si>
  <si>
    <t>12/03/2018 - 31/12/2018</t>
  </si>
  <si>
    <t>Займы выданные компаниям</t>
  </si>
  <si>
    <t>Обязательства по отсроченному подоходному налогу</t>
  </si>
  <si>
    <t xml:space="preserve">Прочие долгосрочные активы </t>
  </si>
  <si>
    <t>Главный бухгалтер</t>
  </si>
  <si>
    <t>Прочие операции с собственниками</t>
  </si>
  <si>
    <t>Нематериальные активы</t>
  </si>
  <si>
    <t>Списание доли НКА</t>
  </si>
  <si>
    <t>Прекращенная деятельность:</t>
  </si>
  <si>
    <t>Прибыль (убыток) за год после налогообложения от прекращенной деятельности</t>
  </si>
  <si>
    <t>Выбытие дочерней компании</t>
  </si>
  <si>
    <t>Предоставление займов</t>
  </si>
  <si>
    <t>Возврат ранее предоставленных займов</t>
  </si>
  <si>
    <t>Нераспределенная прибыль</t>
  </si>
  <si>
    <t>Прочий  капитал</t>
  </si>
  <si>
    <t>Прочий капитал</t>
  </si>
  <si>
    <t>Дивиденды полученные</t>
  </si>
  <si>
    <t>Дивиденды</t>
  </si>
  <si>
    <t>Вознаграждение по займам</t>
  </si>
  <si>
    <t>Прибыль / (Убыток) на одну акцию (тенге)</t>
  </si>
  <si>
    <t>Дивиденды к получению</t>
  </si>
  <si>
    <t>Прибыль / (Убыток) до налогообложения</t>
  </si>
  <si>
    <t>АО "Joint Resources"</t>
  </si>
  <si>
    <t>Приобретение основных средств  и нематериальных активов</t>
  </si>
  <si>
    <t>Займы полученные</t>
  </si>
  <si>
    <t>Кудабаев Ермек Аскербекович</t>
  </si>
  <si>
    <t>Ильина Ольга Петровна</t>
  </si>
  <si>
    <t xml:space="preserve">Остаток на 1 января 2024 г. </t>
  </si>
  <si>
    <t>Остаток на 1 января 2023г.</t>
  </si>
  <si>
    <t>Износ и амортизация</t>
  </si>
  <si>
    <t>Промежуточный сокращенный  отчет о финансовом положении</t>
  </si>
  <si>
    <t>Промежуточный сокращенный отчет о прибылях и убытках и прочем совокупном доходе</t>
  </si>
  <si>
    <t>Промежуточный сокращенный  отчет об изменениях капитала</t>
  </si>
  <si>
    <t>Промежуточный сокращенный  отчет о движении денежных средств</t>
  </si>
  <si>
    <t>30 июня  2024 года</t>
  </si>
  <si>
    <t>31декабря 2023 года</t>
  </si>
  <si>
    <t xml:space="preserve">6 месяцев, завершившихся </t>
  </si>
  <si>
    <t>30 июня 2024 г.</t>
  </si>
  <si>
    <t>31 июня 2023 г.</t>
  </si>
  <si>
    <t xml:space="preserve">Остаток на  30 июня 2024 года </t>
  </si>
  <si>
    <t>Остаток на 30 июня 2023 г.</t>
  </si>
  <si>
    <t>30 июня  2024 г.</t>
  </si>
  <si>
    <t>30 июня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</si>
</sst>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(* #,##0.00_);_(* \(#,##0.00\);_(* &quot;-&quot;_);_(@_)"/>
    <numFmt numFmtId="167" formatCode="_-* #,##0\ _₽_-;\-* #,##0\ _₽_-;_-* &quot;-&quot;??\ _₽_-;_-@_-"/>
    <numFmt numFmtId="168" formatCode="_-* #,##0.00\ _₽_-;\-* #,##0.00\ _₽_-;_-* &quot;-&quot;??\ _₽_-;_-@_-"/>
  </numFmts>
  <fonts count="26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b/>
      <sz val="9"/>
      <color theme="1"/>
      <name val="Georgia"/>
      <family val="1"/>
      <charset val="204"/>
    </font>
    <font>
      <b/>
      <sz val="9"/>
      <color rgb="FFFF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Georgia"/>
      <family val="1"/>
      <charset val="204"/>
    </font>
    <font>
      <sz val="9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/>
    <xf numFmtId="0" fontId="13" fillId="0" borderId="0"/>
  </cellStyleXfs>
  <cellXfs count="147">
    <xf numFmtId="0" fontId="0" fillId="0" borderId="0" xfId="0"/>
    <xf numFmtId="0" fontId="0" fillId="0" borderId="1" xfId="0" applyBorder="1"/>
    <xf numFmtId="0" fontId="3" fillId="0" borderId="0" xfId="0" applyFont="1"/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 indent="4"/>
    </xf>
    <xf numFmtId="164" fontId="4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0" xfId="0" applyFont="1"/>
    <xf numFmtId="164" fontId="4" fillId="0" borderId="6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vertical="center" wrapText="1"/>
    </xf>
    <xf numFmtId="164" fontId="6" fillId="0" borderId="0" xfId="0" applyNumberFormat="1" applyFont="1" applyBorder="1" applyAlignment="1">
      <alignment vertical="center" wrapText="1"/>
    </xf>
    <xf numFmtId="164" fontId="0" fillId="0" borderId="0" xfId="0" applyNumberFormat="1"/>
    <xf numFmtId="164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vertical="center" wrapText="1"/>
    </xf>
    <xf numFmtId="164" fontId="7" fillId="0" borderId="6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vertical="center" wrapText="1"/>
    </xf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9" fontId="0" fillId="0" borderId="0" xfId="2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167" fontId="2" fillId="0" borderId="0" xfId="1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14" fillId="0" borderId="7" xfId="3" applyNumberFormat="1" applyFont="1" applyBorder="1" applyAlignment="1">
      <alignment horizontal="right" vertical="top" wrapText="1"/>
    </xf>
    <xf numFmtId="4" fontId="14" fillId="0" borderId="7" xfId="3" applyNumberFormat="1" applyFont="1" applyBorder="1" applyAlignment="1">
      <alignment horizontal="right" vertical="center" wrapText="1"/>
    </xf>
    <xf numFmtId="4" fontId="14" fillId="0" borderId="7" xfId="4" applyNumberFormat="1" applyFont="1" applyBorder="1" applyAlignment="1">
      <alignment horizontal="right" vertical="top" wrapText="1"/>
    </xf>
    <xf numFmtId="0" fontId="15" fillId="0" borderId="0" xfId="0" applyFont="1"/>
    <xf numFmtId="0" fontId="16" fillId="0" borderId="0" xfId="0" applyFont="1"/>
    <xf numFmtId="0" fontId="8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1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 indent="1"/>
    </xf>
    <xf numFmtId="3" fontId="3" fillId="0" borderId="0" xfId="0" applyNumberFormat="1" applyFont="1" applyAlignment="1">
      <alignment horizontal="right" vertical="center" wrapText="1"/>
    </xf>
    <xf numFmtId="3" fontId="16" fillId="0" borderId="0" xfId="0" applyNumberFormat="1" applyFont="1"/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3" fontId="8" fillId="0" borderId="0" xfId="0" applyNumberFormat="1" applyFont="1" applyAlignment="1">
      <alignment vertical="center" wrapText="1"/>
    </xf>
    <xf numFmtId="0" fontId="8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3" fontId="3" fillId="0" borderId="0" xfId="0" applyNumberFormat="1" applyFont="1" applyAlignment="1">
      <alignment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164" fontId="16" fillId="0" borderId="0" xfId="0" applyNumberFormat="1" applyFont="1"/>
    <xf numFmtId="164" fontId="8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4" fontId="3" fillId="0" borderId="0" xfId="0" applyNumberFormat="1" applyFont="1" applyAlignment="1">
      <alignment horizontal="right" vertical="center" wrapText="1"/>
    </xf>
    <xf numFmtId="4" fontId="16" fillId="0" borderId="0" xfId="0" applyNumberFormat="1" applyFont="1"/>
    <xf numFmtId="3" fontId="3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0" fontId="16" fillId="0" borderId="0" xfId="0" applyFont="1" applyAlignment="1"/>
    <xf numFmtId="3" fontId="16" fillId="0" borderId="0" xfId="0" applyNumberFormat="1" applyFont="1" applyAlignment="1"/>
    <xf numFmtId="0" fontId="8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3" fontId="19" fillId="0" borderId="0" xfId="1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 indent="1"/>
    </xf>
    <xf numFmtId="0" fontId="17" fillId="0" borderId="1" xfId="0" applyFont="1" applyBorder="1" applyAlignment="1">
      <alignment horizontal="left" vertical="center" wrapText="1" indent="1"/>
    </xf>
    <xf numFmtId="0" fontId="20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 indent="1"/>
    </xf>
    <xf numFmtId="3" fontId="8" fillId="0" borderId="0" xfId="0" applyNumberFormat="1" applyFont="1" applyAlignment="1">
      <alignment horizontal="right" vertical="center" wrapText="1"/>
    </xf>
    <xf numFmtId="168" fontId="16" fillId="0" borderId="0" xfId="0" applyNumberFormat="1" applyFont="1"/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 indent="1"/>
    </xf>
    <xf numFmtId="0" fontId="16" fillId="0" borderId="1" xfId="0" applyFont="1" applyBorder="1"/>
    <xf numFmtId="166" fontId="3" fillId="0" borderId="0" xfId="0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Alignment="1">
      <alignment horizontal="left" vertical="center" indent="4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3" fillId="0" borderId="1" xfId="0" applyFont="1" applyBorder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 indent="1"/>
    </xf>
    <xf numFmtId="0" fontId="24" fillId="0" borderId="4" xfId="0" applyFont="1" applyBorder="1" applyAlignment="1">
      <alignment horizontal="right" vertical="center" wrapText="1"/>
    </xf>
    <xf numFmtId="0" fontId="20" fillId="0" borderId="4" xfId="0" applyFont="1" applyBorder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3" fontId="23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3" fontId="25" fillId="0" borderId="0" xfId="0" applyNumberFormat="1" applyFont="1"/>
    <xf numFmtId="0" fontId="25" fillId="0" borderId="0" xfId="0" applyFont="1"/>
  </cellXfs>
  <cellStyles count="5">
    <cellStyle name="Обычный" xfId="0" builtinId="0"/>
    <cellStyle name="Обычный_Ф2" xfId="3" xr:uid="{1B58C524-C829-4F96-85B0-E06F4824108E}"/>
    <cellStyle name="Обычный_Ф3" xfId="4" xr:uid="{EF92B734-373B-4CFF-967D-FDD820F1FB24}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5"/>
  <sheetViews>
    <sheetView zoomScale="70" zoomScaleNormal="70" workbookViewId="0">
      <selection activeCell="H68" sqref="H68"/>
    </sheetView>
  </sheetViews>
  <sheetFormatPr defaultRowHeight="12" x14ac:dyDescent="0.25"/>
  <cols>
    <col min="1" max="1" width="50.88671875" style="61" customWidth="1"/>
    <col min="2" max="2" width="8.88671875" style="61"/>
    <col min="3" max="3" width="22.109375" style="61" customWidth="1"/>
    <col min="4" max="4" width="18.6640625" style="61" customWidth="1"/>
    <col min="5" max="5" width="13.33203125" style="61" customWidth="1"/>
    <col min="6" max="6" width="10.109375" style="61" bestFit="1" customWidth="1"/>
    <col min="7" max="7" width="16.88671875" style="61" bestFit="1" customWidth="1"/>
    <col min="8" max="16384" width="8.88671875" style="61"/>
  </cols>
  <sheetData>
    <row r="1" spans="1:5" x14ac:dyDescent="0.25">
      <c r="A1" s="60" t="s">
        <v>116</v>
      </c>
    </row>
    <row r="2" spans="1:5" x14ac:dyDescent="0.25">
      <c r="A2" s="62" t="s">
        <v>124</v>
      </c>
    </row>
    <row r="4" spans="1:5" x14ac:dyDescent="0.25">
      <c r="A4" s="63" t="s">
        <v>0</v>
      </c>
      <c r="B4" s="64" t="s">
        <v>1</v>
      </c>
      <c r="C4" s="64" t="s">
        <v>128</v>
      </c>
      <c r="D4" s="65" t="s">
        <v>129</v>
      </c>
    </row>
    <row r="5" spans="1:5" ht="12.6" thickBot="1" x14ac:dyDescent="0.3">
      <c r="A5" s="66"/>
      <c r="B5" s="67"/>
      <c r="C5" s="67"/>
      <c r="D5" s="68"/>
    </row>
    <row r="6" spans="1:5" x14ac:dyDescent="0.25">
      <c r="A6" s="69"/>
      <c r="B6" s="70"/>
      <c r="C6" s="71"/>
      <c r="D6" s="71"/>
    </row>
    <row r="7" spans="1:5" x14ac:dyDescent="0.25">
      <c r="A7" s="72" t="s">
        <v>2</v>
      </c>
      <c r="B7" s="70"/>
      <c r="C7" s="71"/>
      <c r="D7" s="71"/>
    </row>
    <row r="8" spans="1:5" x14ac:dyDescent="0.25">
      <c r="A8" s="72"/>
      <c r="B8" s="70"/>
      <c r="C8" s="71"/>
      <c r="D8" s="71"/>
    </row>
    <row r="9" spans="1:5" x14ac:dyDescent="0.25">
      <c r="A9" s="72" t="s">
        <v>3</v>
      </c>
      <c r="B9" s="70"/>
      <c r="C9" s="71"/>
      <c r="D9" s="71"/>
    </row>
    <row r="10" spans="1:5" x14ac:dyDescent="0.25">
      <c r="A10" s="69" t="s">
        <v>4</v>
      </c>
      <c r="B10" s="70"/>
      <c r="C10" s="73">
        <v>2236</v>
      </c>
      <c r="D10" s="73">
        <v>2436</v>
      </c>
      <c r="E10" s="74"/>
    </row>
    <row r="11" spans="1:5" x14ac:dyDescent="0.25">
      <c r="A11" s="69" t="s">
        <v>100</v>
      </c>
      <c r="B11" s="70"/>
      <c r="C11" s="73">
        <v>893</v>
      </c>
      <c r="D11" s="73">
        <v>945</v>
      </c>
      <c r="E11" s="74"/>
    </row>
    <row r="12" spans="1:5" x14ac:dyDescent="0.25">
      <c r="A12" s="69" t="s">
        <v>79</v>
      </c>
      <c r="B12" s="70">
        <v>4</v>
      </c>
      <c r="C12" s="73">
        <v>243420157</v>
      </c>
      <c r="D12" s="73">
        <v>243420157</v>
      </c>
      <c r="E12" s="74"/>
    </row>
    <row r="13" spans="1:5" ht="12.6" thickBot="1" x14ac:dyDescent="0.3">
      <c r="A13" s="75"/>
      <c r="B13" s="76"/>
      <c r="C13" s="77"/>
      <c r="D13" s="77"/>
    </row>
    <row r="14" spans="1:5" x14ac:dyDescent="0.25">
      <c r="A14" s="72"/>
      <c r="B14" s="78"/>
      <c r="C14" s="79"/>
      <c r="D14" s="79"/>
    </row>
    <row r="15" spans="1:5" x14ac:dyDescent="0.25">
      <c r="A15" s="72" t="s">
        <v>5</v>
      </c>
      <c r="B15" s="78"/>
      <c r="C15" s="80">
        <f>SUM(C10:C14)</f>
        <v>243423286</v>
      </c>
      <c r="D15" s="80">
        <f>SUM(D10:D14)</f>
        <v>243423538</v>
      </c>
    </row>
    <row r="16" spans="1:5" ht="12.6" thickBot="1" x14ac:dyDescent="0.3">
      <c r="A16" s="81"/>
      <c r="B16" s="82"/>
      <c r="C16" s="83"/>
      <c r="D16" s="83"/>
    </row>
    <row r="17" spans="1:6" x14ac:dyDescent="0.25">
      <c r="A17" s="69"/>
      <c r="B17" s="70"/>
      <c r="C17" s="84"/>
      <c r="D17" s="84"/>
    </row>
    <row r="18" spans="1:6" x14ac:dyDescent="0.25">
      <c r="A18" s="72" t="s">
        <v>6</v>
      </c>
      <c r="B18" s="70"/>
      <c r="C18" s="84"/>
      <c r="D18" s="84"/>
    </row>
    <row r="19" spans="1:6" x14ac:dyDescent="0.25">
      <c r="A19" s="69" t="s">
        <v>7</v>
      </c>
      <c r="B19" s="70"/>
      <c r="C19" s="73">
        <v>353</v>
      </c>
      <c r="D19" s="73">
        <v>353</v>
      </c>
      <c r="E19" s="74"/>
    </row>
    <row r="20" spans="1:6" hidden="1" x14ac:dyDescent="0.25">
      <c r="A20" s="69" t="s">
        <v>8</v>
      </c>
      <c r="B20" s="70"/>
      <c r="C20" s="73"/>
      <c r="D20" s="73"/>
      <c r="E20" s="74"/>
    </row>
    <row r="21" spans="1:6" x14ac:dyDescent="0.25">
      <c r="A21" s="69" t="s">
        <v>9</v>
      </c>
      <c r="B21" s="70"/>
      <c r="C21" s="73">
        <v>5429</v>
      </c>
      <c r="D21" s="73">
        <v>4836</v>
      </c>
      <c r="E21" s="74"/>
    </row>
    <row r="22" spans="1:6" x14ac:dyDescent="0.25">
      <c r="A22" s="85" t="s">
        <v>95</v>
      </c>
      <c r="B22" s="70">
        <v>5</v>
      </c>
      <c r="C22" s="73">
        <v>158310403</v>
      </c>
      <c r="D22" s="73">
        <v>160311623</v>
      </c>
      <c r="E22" s="74"/>
    </row>
    <row r="23" spans="1:6" x14ac:dyDescent="0.25">
      <c r="A23" s="69" t="s">
        <v>10</v>
      </c>
      <c r="B23" s="70"/>
      <c r="C23" s="73">
        <v>194924</v>
      </c>
      <c r="D23" s="73">
        <v>200722</v>
      </c>
      <c r="E23" s="74"/>
    </row>
    <row r="24" spans="1:6" x14ac:dyDescent="0.25">
      <c r="A24" s="69" t="s">
        <v>11</v>
      </c>
      <c r="B24" s="70"/>
      <c r="C24" s="73">
        <v>294</v>
      </c>
      <c r="D24" s="73">
        <v>10911</v>
      </c>
      <c r="E24" s="74"/>
      <c r="F24" s="74"/>
    </row>
    <row r="25" spans="1:6" x14ac:dyDescent="0.25">
      <c r="A25" s="69" t="s">
        <v>114</v>
      </c>
      <c r="B25" s="70"/>
      <c r="C25" s="73">
        <v>454861</v>
      </c>
      <c r="D25" s="73">
        <v>2104861</v>
      </c>
      <c r="E25" s="74"/>
    </row>
    <row r="26" spans="1:6" x14ac:dyDescent="0.25">
      <c r="A26" s="69" t="s">
        <v>12</v>
      </c>
      <c r="B26" s="70">
        <v>6</v>
      </c>
      <c r="C26" s="73">
        <v>26895</v>
      </c>
      <c r="D26" s="73">
        <v>7014</v>
      </c>
      <c r="E26" s="74"/>
    </row>
    <row r="27" spans="1:6" ht="12.6" thickBot="1" x14ac:dyDescent="0.3">
      <c r="A27" s="75"/>
      <c r="B27" s="76"/>
      <c r="C27" s="77"/>
      <c r="D27" s="77"/>
    </row>
    <row r="28" spans="1:6" x14ac:dyDescent="0.25">
      <c r="A28" s="69"/>
      <c r="B28" s="70"/>
      <c r="C28" s="84"/>
      <c r="D28" s="84"/>
    </row>
    <row r="29" spans="1:6" x14ac:dyDescent="0.25">
      <c r="A29" s="72" t="s">
        <v>13</v>
      </c>
      <c r="B29" s="78"/>
      <c r="C29" s="80">
        <f>SUM(C19:C26)</f>
        <v>158993159</v>
      </c>
      <c r="D29" s="80">
        <f>SUM(D19:D26)</f>
        <v>162640320</v>
      </c>
    </row>
    <row r="30" spans="1:6" hidden="1" x14ac:dyDescent="0.25">
      <c r="A30" s="72" t="s">
        <v>84</v>
      </c>
      <c r="B30" s="78"/>
      <c r="C30" s="73">
        <v>0</v>
      </c>
      <c r="D30" s="73">
        <v>0</v>
      </c>
    </row>
    <row r="31" spans="1:6" ht="12.6" thickBot="1" x14ac:dyDescent="0.3">
      <c r="A31" s="81"/>
      <c r="B31" s="82"/>
      <c r="C31" s="83"/>
      <c r="D31" s="83"/>
    </row>
    <row r="32" spans="1:6" x14ac:dyDescent="0.25">
      <c r="A32" s="72"/>
      <c r="B32" s="78"/>
      <c r="C32" s="79"/>
      <c r="D32" s="79"/>
    </row>
    <row r="33" spans="1:7" x14ac:dyDescent="0.25">
      <c r="A33" s="72" t="s">
        <v>14</v>
      </c>
      <c r="B33" s="78"/>
      <c r="C33" s="80">
        <f>C29+C15+C30</f>
        <v>402416445</v>
      </c>
      <c r="D33" s="80">
        <f>D29+D15+D30</f>
        <v>406063858</v>
      </c>
    </row>
    <row r="34" spans="1:7" ht="12.6" thickBot="1" x14ac:dyDescent="0.3">
      <c r="A34" s="86"/>
      <c r="B34" s="87"/>
      <c r="C34" s="88"/>
      <c r="D34" s="88"/>
    </row>
    <row r="35" spans="1:7" ht="12.6" thickTop="1" x14ac:dyDescent="0.25">
      <c r="A35" s="69"/>
      <c r="B35" s="70"/>
      <c r="C35" s="84"/>
      <c r="D35" s="84"/>
    </row>
    <row r="36" spans="1:7" x14ac:dyDescent="0.25">
      <c r="A36" s="72" t="s">
        <v>15</v>
      </c>
      <c r="B36" s="70"/>
      <c r="C36" s="79"/>
      <c r="D36" s="79"/>
    </row>
    <row r="37" spans="1:7" x14ac:dyDescent="0.25">
      <c r="A37" s="72"/>
      <c r="B37" s="70"/>
      <c r="C37" s="89"/>
      <c r="D37" s="84"/>
    </row>
    <row r="38" spans="1:7" x14ac:dyDescent="0.25">
      <c r="A38" s="69" t="s">
        <v>16</v>
      </c>
      <c r="B38" s="70">
        <v>7</v>
      </c>
      <c r="C38" s="73">
        <v>20753586</v>
      </c>
      <c r="D38" s="73">
        <v>20753586</v>
      </c>
    </row>
    <row r="39" spans="1:7" x14ac:dyDescent="0.25">
      <c r="A39" s="69" t="s">
        <v>108</v>
      </c>
      <c r="B39" s="70"/>
      <c r="C39" s="73">
        <v>1058765</v>
      </c>
      <c r="D39" s="73">
        <f>C39</f>
        <v>1058765</v>
      </c>
    </row>
    <row r="40" spans="1:7" x14ac:dyDescent="0.25">
      <c r="A40" s="69" t="s">
        <v>17</v>
      </c>
      <c r="B40" s="70"/>
      <c r="C40" s="73">
        <v>136513565</v>
      </c>
      <c r="D40" s="73">
        <v>136513565</v>
      </c>
    </row>
    <row r="41" spans="1:7" x14ac:dyDescent="0.25">
      <c r="A41" s="69" t="s">
        <v>18</v>
      </c>
      <c r="B41" s="70"/>
      <c r="C41" s="90">
        <v>230857400</v>
      </c>
      <c r="D41" s="90">
        <v>237988994</v>
      </c>
      <c r="G41" s="91"/>
    </row>
    <row r="42" spans="1:7" ht="12.6" thickBot="1" x14ac:dyDescent="0.3">
      <c r="A42" s="75"/>
      <c r="B42" s="76"/>
      <c r="C42" s="77"/>
      <c r="D42" s="77"/>
    </row>
    <row r="43" spans="1:7" hidden="1" x14ac:dyDescent="0.25">
      <c r="A43" s="72" t="s">
        <v>19</v>
      </c>
      <c r="B43" s="78"/>
      <c r="C43" s="92">
        <f>SUM(C38:C42)</f>
        <v>389183316</v>
      </c>
      <c r="D43" s="92">
        <f>SUM(D38:D42)</f>
        <v>396314910</v>
      </c>
    </row>
    <row r="44" spans="1:7" hidden="1" x14ac:dyDescent="0.25">
      <c r="A44" s="69"/>
      <c r="B44" s="70"/>
      <c r="C44" s="93"/>
      <c r="D44" s="84"/>
    </row>
    <row r="45" spans="1:7" hidden="1" x14ac:dyDescent="0.25">
      <c r="A45" s="69" t="s">
        <v>20</v>
      </c>
      <c r="B45" s="70"/>
      <c r="C45" s="73">
        <v>0</v>
      </c>
      <c r="D45" s="73">
        <v>0</v>
      </c>
    </row>
    <row r="46" spans="1:7" ht="12.6" hidden="1" thickBot="1" x14ac:dyDescent="0.3">
      <c r="A46" s="75"/>
      <c r="B46" s="76"/>
      <c r="C46" s="77"/>
      <c r="D46" s="77"/>
    </row>
    <row r="47" spans="1:7" x14ac:dyDescent="0.25">
      <c r="A47" s="69"/>
      <c r="B47" s="70"/>
      <c r="C47" s="79"/>
      <c r="D47" s="79"/>
    </row>
    <row r="48" spans="1:7" x14ac:dyDescent="0.25">
      <c r="A48" s="72" t="s">
        <v>21</v>
      </c>
      <c r="B48" s="78"/>
      <c r="C48" s="80">
        <f>C43+C45</f>
        <v>389183316</v>
      </c>
      <c r="D48" s="80">
        <f>D43+D45</f>
        <v>396314910</v>
      </c>
    </row>
    <row r="49" spans="1:7" ht="12.6" thickBot="1" x14ac:dyDescent="0.3">
      <c r="A49" s="86"/>
      <c r="B49" s="87"/>
      <c r="C49" s="88"/>
      <c r="D49" s="88"/>
    </row>
    <row r="50" spans="1:7" ht="12.6" thickTop="1" x14ac:dyDescent="0.25">
      <c r="A50" s="69"/>
      <c r="B50" s="70"/>
      <c r="C50" s="84"/>
      <c r="D50" s="84"/>
    </row>
    <row r="51" spans="1:7" x14ac:dyDescent="0.25">
      <c r="A51" s="72" t="s">
        <v>22</v>
      </c>
      <c r="B51" s="70"/>
      <c r="C51" s="84"/>
      <c r="D51" s="84"/>
    </row>
    <row r="52" spans="1:7" x14ac:dyDescent="0.25">
      <c r="A52" s="72"/>
      <c r="B52" s="70"/>
      <c r="C52" s="84"/>
      <c r="D52" s="84"/>
    </row>
    <row r="53" spans="1:7" x14ac:dyDescent="0.25">
      <c r="A53" s="72" t="s">
        <v>23</v>
      </c>
      <c r="B53" s="70"/>
      <c r="C53" s="84"/>
      <c r="D53" s="84"/>
    </row>
    <row r="54" spans="1:7" x14ac:dyDescent="0.25">
      <c r="A54" s="69" t="s">
        <v>96</v>
      </c>
      <c r="B54" s="70"/>
      <c r="C54" s="73">
        <v>2114611</v>
      </c>
      <c r="D54" s="73">
        <v>2114611</v>
      </c>
    </row>
    <row r="55" spans="1:7" ht="12.6" thickBot="1" x14ac:dyDescent="0.3">
      <c r="A55" s="75"/>
      <c r="B55" s="76"/>
      <c r="C55" s="77"/>
      <c r="D55" s="77"/>
    </row>
    <row r="56" spans="1:7" x14ac:dyDescent="0.25">
      <c r="A56" s="72"/>
      <c r="B56" s="70"/>
      <c r="C56" s="79"/>
      <c r="D56" s="79"/>
    </row>
    <row r="57" spans="1:7" x14ac:dyDescent="0.25">
      <c r="A57" s="72" t="s">
        <v>24</v>
      </c>
      <c r="B57" s="84"/>
      <c r="C57" s="80">
        <f>SUM(C54:C56)</f>
        <v>2114611</v>
      </c>
      <c r="D57" s="80">
        <f>SUM(D54:D56)</f>
        <v>2114611</v>
      </c>
    </row>
    <row r="58" spans="1:7" ht="12.6" thickBot="1" x14ac:dyDescent="0.3">
      <c r="A58" s="81"/>
      <c r="B58" s="76"/>
      <c r="C58" s="83"/>
      <c r="D58" s="83"/>
    </row>
    <row r="59" spans="1:7" x14ac:dyDescent="0.25">
      <c r="A59" s="69"/>
      <c r="B59" s="70"/>
      <c r="C59" s="84"/>
      <c r="D59" s="84"/>
    </row>
    <row r="60" spans="1:7" x14ac:dyDescent="0.25">
      <c r="A60" s="72" t="s">
        <v>25</v>
      </c>
      <c r="B60" s="70"/>
      <c r="C60" s="84"/>
      <c r="D60" s="84"/>
    </row>
    <row r="61" spans="1:7" x14ac:dyDescent="0.25">
      <c r="A61" s="69" t="s">
        <v>118</v>
      </c>
      <c r="B61" s="70">
        <v>8</v>
      </c>
      <c r="C61" s="94">
        <v>11094753</v>
      </c>
      <c r="D61" s="94">
        <v>7600000</v>
      </c>
      <c r="E61" s="95"/>
    </row>
    <row r="62" spans="1:7" x14ac:dyDescent="0.25">
      <c r="A62" s="69" t="s">
        <v>26</v>
      </c>
      <c r="B62" s="70">
        <v>9</v>
      </c>
      <c r="C62" s="73">
        <v>23765</v>
      </c>
      <c r="D62" s="73">
        <v>34337</v>
      </c>
      <c r="E62" s="95"/>
      <c r="G62" s="74"/>
    </row>
    <row r="63" spans="1:7" x14ac:dyDescent="0.25">
      <c r="A63" s="69" t="s">
        <v>27</v>
      </c>
      <c r="B63" s="70"/>
      <c r="C63" s="73"/>
      <c r="D63" s="73"/>
      <c r="E63" s="95"/>
    </row>
    <row r="64" spans="1:7" ht="12.6" thickBot="1" x14ac:dyDescent="0.3">
      <c r="A64" s="75"/>
      <c r="B64" s="76"/>
      <c r="C64" s="77"/>
      <c r="D64" s="96"/>
      <c r="E64" s="95"/>
    </row>
    <row r="65" spans="1:7" x14ac:dyDescent="0.25">
      <c r="A65" s="69"/>
      <c r="B65" s="70"/>
      <c r="C65" s="79"/>
      <c r="D65" s="79"/>
    </row>
    <row r="66" spans="1:7" x14ac:dyDescent="0.25">
      <c r="A66" s="72" t="s">
        <v>29</v>
      </c>
      <c r="B66" s="70"/>
      <c r="C66" s="80">
        <f>SUM(C61:C64)</f>
        <v>11118518</v>
      </c>
      <c r="D66" s="80">
        <f>SUM(D61:D64)</f>
        <v>7634337</v>
      </c>
    </row>
    <row r="67" spans="1:7" ht="12.6" thickBot="1" x14ac:dyDescent="0.3">
      <c r="A67" s="81"/>
      <c r="B67" s="76"/>
      <c r="C67" s="97"/>
      <c r="D67" s="83"/>
    </row>
    <row r="68" spans="1:7" x14ac:dyDescent="0.25">
      <c r="A68" s="69"/>
      <c r="B68" s="78"/>
      <c r="C68" s="98"/>
      <c r="D68" s="79"/>
    </row>
    <row r="69" spans="1:7" x14ac:dyDescent="0.25">
      <c r="A69" s="72" t="s">
        <v>30</v>
      </c>
      <c r="B69" s="78"/>
      <c r="C69" s="80">
        <f>C66+C57</f>
        <v>13233129</v>
      </c>
      <c r="D69" s="80">
        <f>D66+D57</f>
        <v>9748948</v>
      </c>
      <c r="F69" s="74"/>
    </row>
    <row r="70" spans="1:7" ht="12.6" thickBot="1" x14ac:dyDescent="0.3">
      <c r="A70" s="86"/>
      <c r="B70" s="87"/>
      <c r="C70" s="99"/>
      <c r="D70" s="99"/>
    </row>
    <row r="71" spans="1:7" ht="12.6" thickTop="1" x14ac:dyDescent="0.25">
      <c r="A71" s="72"/>
      <c r="B71" s="78"/>
      <c r="C71" s="98"/>
      <c r="D71" s="98"/>
    </row>
    <row r="72" spans="1:7" ht="12.6" thickBot="1" x14ac:dyDescent="0.3">
      <c r="A72" s="86" t="s">
        <v>31</v>
      </c>
      <c r="B72" s="87"/>
      <c r="C72" s="100">
        <f>C69+C48</f>
        <v>402416445</v>
      </c>
      <c r="D72" s="100">
        <f>D69+D48</f>
        <v>406063858</v>
      </c>
      <c r="F72" s="74"/>
      <c r="G72" s="74"/>
    </row>
    <row r="73" spans="1:7" s="104" customFormat="1" ht="20.25" customHeight="1" thickTop="1" x14ac:dyDescent="0.25">
      <c r="A73" s="101"/>
      <c r="B73" s="102"/>
      <c r="C73" s="103"/>
      <c r="D73" s="103"/>
      <c r="F73" s="105"/>
      <c r="G73" s="105"/>
    </row>
    <row r="74" spans="1:7" s="104" customFormat="1" ht="12.6" thickBot="1" x14ac:dyDescent="0.3">
      <c r="A74" s="106" t="s">
        <v>32</v>
      </c>
      <c r="B74" s="76">
        <v>7</v>
      </c>
      <c r="C74" s="107">
        <f>(C33-C11-C69)/1008859</f>
        <v>385.76493147208879</v>
      </c>
      <c r="D74" s="107">
        <f>(D33-D11-D69)/1008859</f>
        <v>392.83384992352745</v>
      </c>
      <c r="F74" s="105"/>
      <c r="G74" s="105"/>
    </row>
    <row r="75" spans="1:7" x14ac:dyDescent="0.25">
      <c r="A75" s="72"/>
      <c r="B75" s="78"/>
      <c r="C75" s="108">
        <f>C72-C33</f>
        <v>0</v>
      </c>
      <c r="D75" s="108">
        <f>D72-D33</f>
        <v>0</v>
      </c>
      <c r="G75" s="95"/>
    </row>
    <row r="76" spans="1:7" x14ac:dyDescent="0.25">
      <c r="A76" s="109"/>
      <c r="B76" s="78"/>
      <c r="C76" s="98"/>
      <c r="D76" s="98"/>
      <c r="G76" s="95"/>
    </row>
    <row r="77" spans="1:7" x14ac:dyDescent="0.25">
      <c r="A77" s="109"/>
      <c r="B77" s="78"/>
      <c r="C77" s="98"/>
      <c r="D77" s="98"/>
      <c r="G77" s="74"/>
    </row>
    <row r="78" spans="1:7" ht="12.6" thickBot="1" x14ac:dyDescent="0.3">
      <c r="G78" s="95"/>
    </row>
    <row r="79" spans="1:7" x14ac:dyDescent="0.25">
      <c r="A79" s="110" t="s">
        <v>119</v>
      </c>
      <c r="B79" s="111"/>
      <c r="G79" s="95"/>
    </row>
    <row r="80" spans="1:7" x14ac:dyDescent="0.25">
      <c r="A80" s="70" t="s">
        <v>33</v>
      </c>
      <c r="B80" s="111"/>
      <c r="G80" s="95"/>
    </row>
    <row r="81" spans="1:7" x14ac:dyDescent="0.25">
      <c r="A81" s="2"/>
      <c r="G81" s="95"/>
    </row>
    <row r="82" spans="1:7" ht="12.6" thickBot="1" x14ac:dyDescent="0.3">
      <c r="G82" s="95"/>
    </row>
    <row r="83" spans="1:7" x14ac:dyDescent="0.25">
      <c r="A83" s="110" t="s">
        <v>120</v>
      </c>
      <c r="G83" s="95"/>
    </row>
    <row r="84" spans="1:7" x14ac:dyDescent="0.25">
      <c r="A84" s="70" t="s">
        <v>98</v>
      </c>
      <c r="G84" s="95"/>
    </row>
    <row r="85" spans="1:7" x14ac:dyDescent="0.25">
      <c r="G85" s="95"/>
    </row>
  </sheetData>
  <mergeCells count="5">
    <mergeCell ref="B79:B80"/>
    <mergeCell ref="A4:A5"/>
    <mergeCell ref="B4:B5"/>
    <mergeCell ref="C4:C5"/>
    <mergeCell ref="D4:D5"/>
  </mergeCells>
  <pageMargins left="0.7" right="0.7" top="0.75" bottom="0.75" header="0.3" footer="0.3"/>
  <pageSetup paperSize="9" scale="62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2"/>
  <sheetViews>
    <sheetView zoomScale="70" zoomScaleNormal="70" workbookViewId="0">
      <selection activeCell="G58" sqref="G58"/>
    </sheetView>
  </sheetViews>
  <sheetFormatPr defaultRowHeight="12" x14ac:dyDescent="0.25"/>
  <cols>
    <col min="1" max="1" width="44.109375" style="61" customWidth="1"/>
    <col min="2" max="2" width="8.88671875" style="61"/>
    <col min="3" max="3" width="21.109375" style="61" customWidth="1"/>
    <col min="4" max="4" width="21" style="61" customWidth="1"/>
    <col min="5" max="6" width="8.88671875" style="61"/>
    <col min="7" max="7" width="16.5546875" style="61" customWidth="1"/>
    <col min="8" max="16384" width="8.88671875" style="61"/>
  </cols>
  <sheetData>
    <row r="1" spans="1:4" x14ac:dyDescent="0.25">
      <c r="A1" s="60" t="s">
        <v>116</v>
      </c>
    </row>
    <row r="2" spans="1:4" x14ac:dyDescent="0.25">
      <c r="A2" s="7" t="s">
        <v>125</v>
      </c>
    </row>
    <row r="4" spans="1:4" ht="24" x14ac:dyDescent="0.25">
      <c r="A4" s="112" t="s">
        <v>0</v>
      </c>
      <c r="B4" s="64" t="s">
        <v>1</v>
      </c>
      <c r="C4" s="79" t="s">
        <v>130</v>
      </c>
      <c r="D4" s="79" t="s">
        <v>130</v>
      </c>
    </row>
    <row r="5" spans="1:4" ht="12.6" thickBot="1" x14ac:dyDescent="0.3">
      <c r="A5" s="113"/>
      <c r="B5" s="67"/>
      <c r="C5" s="83" t="s">
        <v>131</v>
      </c>
      <c r="D5" s="83" t="s">
        <v>132</v>
      </c>
    </row>
    <row r="6" spans="1:4" x14ac:dyDescent="0.25">
      <c r="A6" s="69"/>
      <c r="B6" s="70"/>
      <c r="C6" s="79"/>
      <c r="D6" s="114"/>
    </row>
    <row r="7" spans="1:4" x14ac:dyDescent="0.25">
      <c r="A7" s="69" t="s">
        <v>34</v>
      </c>
      <c r="B7" s="70"/>
      <c r="C7" s="90">
        <v>0</v>
      </c>
      <c r="D7" s="90">
        <v>0</v>
      </c>
    </row>
    <row r="8" spans="1:4" x14ac:dyDescent="0.25">
      <c r="A8" s="69" t="s">
        <v>35</v>
      </c>
      <c r="B8" s="70"/>
      <c r="C8" s="90">
        <v>0</v>
      </c>
      <c r="D8" s="90">
        <v>0</v>
      </c>
    </row>
    <row r="9" spans="1:4" ht="12.6" thickBot="1" x14ac:dyDescent="0.3">
      <c r="A9" s="75"/>
      <c r="B9" s="76"/>
      <c r="C9" s="83"/>
      <c r="D9" s="83"/>
    </row>
    <row r="10" spans="1:4" x14ac:dyDescent="0.25">
      <c r="A10" s="72"/>
      <c r="B10" s="78"/>
      <c r="C10" s="79"/>
      <c r="D10" s="79"/>
    </row>
    <row r="11" spans="1:4" x14ac:dyDescent="0.25">
      <c r="A11" s="115" t="s">
        <v>36</v>
      </c>
      <c r="B11" s="64"/>
      <c r="C11" s="116">
        <f>SUM(C7:C10)</f>
        <v>0</v>
      </c>
      <c r="D11" s="116">
        <f>SUM(D7:D10)</f>
        <v>0</v>
      </c>
    </row>
    <row r="12" spans="1:4" x14ac:dyDescent="0.25">
      <c r="A12" s="115"/>
      <c r="B12" s="64"/>
      <c r="C12" s="116"/>
      <c r="D12" s="116"/>
    </row>
    <row r="13" spans="1:4" x14ac:dyDescent="0.25">
      <c r="A13" s="69" t="s">
        <v>37</v>
      </c>
      <c r="B13" s="70"/>
      <c r="C13" s="90"/>
      <c r="D13" s="58">
        <v>160910</v>
      </c>
    </row>
    <row r="14" spans="1:4" x14ac:dyDescent="0.25">
      <c r="A14" s="69" t="s">
        <v>38</v>
      </c>
      <c r="B14" s="70">
        <v>10</v>
      </c>
      <c r="C14" s="90">
        <v>-80136</v>
      </c>
      <c r="D14" s="90">
        <v>-83948</v>
      </c>
    </row>
    <row r="15" spans="1:4" hidden="1" x14ac:dyDescent="0.25">
      <c r="A15" s="69" t="s">
        <v>39</v>
      </c>
      <c r="B15" s="70"/>
      <c r="C15" s="90"/>
      <c r="D15" s="90"/>
    </row>
    <row r="16" spans="1:4" ht="12.6" thickBot="1" x14ac:dyDescent="0.3">
      <c r="A16" s="75"/>
      <c r="B16" s="76"/>
      <c r="C16" s="83"/>
      <c r="D16" s="83"/>
    </row>
    <row r="17" spans="1:7" x14ac:dyDescent="0.25">
      <c r="A17" s="72"/>
      <c r="B17" s="78"/>
      <c r="C17" s="79"/>
      <c r="D17" s="79"/>
    </row>
    <row r="18" spans="1:7" x14ac:dyDescent="0.25">
      <c r="A18" s="72" t="s">
        <v>40</v>
      </c>
      <c r="B18" s="78"/>
      <c r="C18" s="92">
        <f>SUM(C11:C17)</f>
        <v>-80136</v>
      </c>
      <c r="D18" s="92">
        <f>SUM(D11:D17)</f>
        <v>76962</v>
      </c>
    </row>
    <row r="19" spans="1:7" x14ac:dyDescent="0.25">
      <c r="A19" s="69"/>
      <c r="B19" s="70"/>
      <c r="C19" s="79"/>
      <c r="D19" s="79"/>
    </row>
    <row r="20" spans="1:7" x14ac:dyDescent="0.25">
      <c r="A20" s="69" t="s">
        <v>41</v>
      </c>
      <c r="B20" s="70">
        <v>11</v>
      </c>
      <c r="C20" s="90">
        <v>9451698</v>
      </c>
      <c r="D20" s="58">
        <v>11619673</v>
      </c>
    </row>
    <row r="21" spans="1:7" x14ac:dyDescent="0.25">
      <c r="A21" s="69" t="s">
        <v>42</v>
      </c>
      <c r="B21" s="70">
        <v>12</v>
      </c>
      <c r="C21" s="90">
        <v>-16435570</v>
      </c>
      <c r="D21" s="90">
        <v>-7055594</v>
      </c>
    </row>
    <row r="22" spans="1:7" ht="12.6" thickBot="1" x14ac:dyDescent="0.3">
      <c r="A22" s="75"/>
      <c r="B22" s="76"/>
      <c r="C22" s="83"/>
      <c r="D22" s="83"/>
    </row>
    <row r="23" spans="1:7" x14ac:dyDescent="0.25">
      <c r="A23" s="72"/>
      <c r="B23" s="78"/>
      <c r="C23" s="79"/>
      <c r="D23" s="79"/>
    </row>
    <row r="24" spans="1:7" x14ac:dyDescent="0.25">
      <c r="A24" s="72" t="s">
        <v>115</v>
      </c>
      <c r="B24" s="78"/>
      <c r="C24" s="92">
        <f>SUM(C18:C22)</f>
        <v>-7064008</v>
      </c>
      <c r="D24" s="92">
        <f>SUM(D18:D22)</f>
        <v>4641041</v>
      </c>
      <c r="G24" s="58"/>
    </row>
    <row r="25" spans="1:7" x14ac:dyDescent="0.25">
      <c r="A25" s="69"/>
      <c r="B25" s="70"/>
      <c r="C25" s="79"/>
      <c r="D25" s="79"/>
    </row>
    <row r="26" spans="1:7" x14ac:dyDescent="0.25">
      <c r="A26" s="71" t="s">
        <v>43</v>
      </c>
      <c r="B26" s="70"/>
      <c r="C26" s="57">
        <v>-67586</v>
      </c>
      <c r="D26" s="58">
        <v>-95993</v>
      </c>
      <c r="G26" s="117"/>
    </row>
    <row r="27" spans="1:7" ht="12.6" thickBot="1" x14ac:dyDescent="0.3">
      <c r="A27" s="75"/>
      <c r="B27" s="76"/>
      <c r="C27" s="83"/>
      <c r="D27" s="83"/>
    </row>
    <row r="28" spans="1:7" x14ac:dyDescent="0.25">
      <c r="A28" s="69"/>
      <c r="B28" s="70"/>
      <c r="C28" s="79"/>
      <c r="D28" s="79"/>
    </row>
    <row r="29" spans="1:7" x14ac:dyDescent="0.25">
      <c r="A29" s="72" t="s">
        <v>49</v>
      </c>
      <c r="B29" s="78"/>
      <c r="C29" s="92">
        <f>C26+C24</f>
        <v>-7131594</v>
      </c>
      <c r="D29" s="92">
        <f>D26+D24</f>
        <v>4545048</v>
      </c>
    </row>
    <row r="30" spans="1:7" hidden="1" x14ac:dyDescent="0.25">
      <c r="A30" s="72"/>
      <c r="B30" s="78"/>
      <c r="C30" s="92"/>
      <c r="D30" s="92"/>
    </row>
    <row r="31" spans="1:7" hidden="1" x14ac:dyDescent="0.25">
      <c r="A31" s="72" t="s">
        <v>102</v>
      </c>
      <c r="B31" s="78"/>
      <c r="C31" s="92"/>
      <c r="D31" s="92"/>
    </row>
    <row r="32" spans="1:7" ht="22.8" hidden="1" x14ac:dyDescent="0.25">
      <c r="A32" s="69" t="s">
        <v>103</v>
      </c>
      <c r="B32" s="78"/>
      <c r="C32" s="90">
        <v>0</v>
      </c>
      <c r="D32" s="90">
        <v>0</v>
      </c>
    </row>
    <row r="33" spans="1:4" hidden="1" x14ac:dyDescent="0.25">
      <c r="A33" s="72"/>
      <c r="B33" s="78"/>
      <c r="C33" s="92"/>
      <c r="D33" s="92"/>
    </row>
    <row r="34" spans="1:4" hidden="1" x14ac:dyDescent="0.25">
      <c r="A34" s="72" t="s">
        <v>49</v>
      </c>
      <c r="B34" s="78"/>
      <c r="C34" s="92">
        <f>C29+C32</f>
        <v>-7131594</v>
      </c>
      <c r="D34" s="92">
        <f>D29+D32</f>
        <v>4545048</v>
      </c>
    </row>
    <row r="35" spans="1:4" ht="12.6" thickBot="1" x14ac:dyDescent="0.3">
      <c r="A35" s="118"/>
      <c r="B35" s="119"/>
      <c r="C35" s="88"/>
      <c r="D35" s="88"/>
    </row>
    <row r="36" spans="1:4" ht="12.6" hidden="1" thickTop="1" x14ac:dyDescent="0.25">
      <c r="A36" s="69"/>
      <c r="B36" s="70"/>
      <c r="C36" s="79"/>
      <c r="D36" s="79"/>
    </row>
    <row r="37" spans="1:4" hidden="1" x14ac:dyDescent="0.25">
      <c r="A37" s="120" t="s">
        <v>44</v>
      </c>
      <c r="B37" s="70"/>
      <c r="C37" s="79">
        <v>0</v>
      </c>
      <c r="D37" s="79">
        <v>0</v>
      </c>
    </row>
    <row r="38" spans="1:4" ht="12.6" hidden="1" thickBot="1" x14ac:dyDescent="0.3">
      <c r="A38" s="75"/>
      <c r="B38" s="76"/>
      <c r="C38" s="83"/>
      <c r="D38" s="83"/>
    </row>
    <row r="39" spans="1:4" hidden="1" x14ac:dyDescent="0.25">
      <c r="A39" s="69"/>
      <c r="B39" s="70"/>
      <c r="C39" s="79"/>
      <c r="D39" s="79"/>
    </row>
    <row r="40" spans="1:4" hidden="1" x14ac:dyDescent="0.25">
      <c r="A40" s="72" t="s">
        <v>75</v>
      </c>
      <c r="B40" s="78"/>
      <c r="C40" s="92">
        <f>C34</f>
        <v>-7131594</v>
      </c>
      <c r="D40" s="92">
        <f>D34</f>
        <v>4545048</v>
      </c>
    </row>
    <row r="41" spans="1:4" ht="12.6" hidden="1" thickBot="1" x14ac:dyDescent="0.3">
      <c r="A41" s="118"/>
      <c r="B41" s="119"/>
      <c r="C41" s="88"/>
      <c r="D41" s="88"/>
    </row>
    <row r="42" spans="1:4" ht="12.6" hidden="1" thickTop="1" x14ac:dyDescent="0.25">
      <c r="A42" s="69"/>
      <c r="B42" s="70"/>
      <c r="C42" s="79"/>
      <c r="D42" s="79"/>
    </row>
    <row r="43" spans="1:4" hidden="1" x14ac:dyDescent="0.25">
      <c r="A43" s="72" t="s">
        <v>76</v>
      </c>
      <c r="B43" s="78"/>
      <c r="C43" s="79"/>
      <c r="D43" s="79"/>
    </row>
    <row r="44" spans="1:4" hidden="1" x14ac:dyDescent="0.25">
      <c r="A44" s="69" t="s">
        <v>45</v>
      </c>
      <c r="B44" s="70"/>
      <c r="C44" s="90">
        <f>C40-C45</f>
        <v>-7131594</v>
      </c>
      <c r="D44" s="90">
        <f>D40-D45</f>
        <v>4545048</v>
      </c>
    </row>
    <row r="45" spans="1:4" hidden="1" x14ac:dyDescent="0.25">
      <c r="A45" s="69" t="s">
        <v>46</v>
      </c>
      <c r="B45" s="70"/>
      <c r="C45" s="90">
        <v>0</v>
      </c>
      <c r="D45" s="90">
        <v>0</v>
      </c>
    </row>
    <row r="46" spans="1:4" ht="12.6" hidden="1" thickBot="1" x14ac:dyDescent="0.3">
      <c r="A46" s="75"/>
      <c r="B46" s="76"/>
      <c r="C46" s="83"/>
      <c r="D46" s="83"/>
    </row>
    <row r="47" spans="1:4" hidden="1" x14ac:dyDescent="0.25">
      <c r="A47" s="69"/>
      <c r="B47" s="70"/>
      <c r="C47" s="79"/>
      <c r="D47" s="79"/>
    </row>
    <row r="48" spans="1:4" hidden="1" x14ac:dyDescent="0.25">
      <c r="A48" s="72" t="s">
        <v>49</v>
      </c>
      <c r="B48" s="78"/>
      <c r="C48" s="92">
        <f>C40</f>
        <v>-7131594</v>
      </c>
      <c r="D48" s="92">
        <f>D40</f>
        <v>4545048</v>
      </c>
    </row>
    <row r="49" spans="1:4" ht="12.6" hidden="1" thickBot="1" x14ac:dyDescent="0.3">
      <c r="A49" s="118"/>
      <c r="B49" s="119"/>
      <c r="C49" s="88"/>
      <c r="D49" s="88"/>
    </row>
    <row r="50" spans="1:4" ht="12.6" hidden="1" thickTop="1" x14ac:dyDescent="0.25">
      <c r="A50" s="69"/>
      <c r="B50" s="70"/>
      <c r="C50" s="79"/>
      <c r="D50" s="79"/>
    </row>
    <row r="51" spans="1:4" hidden="1" x14ac:dyDescent="0.25">
      <c r="A51" s="72" t="s">
        <v>77</v>
      </c>
      <c r="B51" s="78"/>
      <c r="C51" s="79"/>
      <c r="D51" s="79"/>
    </row>
    <row r="52" spans="1:4" hidden="1" x14ac:dyDescent="0.25">
      <c r="A52" s="69" t="s">
        <v>45</v>
      </c>
      <c r="B52" s="70"/>
      <c r="C52" s="90">
        <f>C44</f>
        <v>-7131594</v>
      </c>
      <c r="D52" s="90">
        <f t="shared" ref="D52:D53" si="0">D44</f>
        <v>4545048</v>
      </c>
    </row>
    <row r="53" spans="1:4" hidden="1" x14ac:dyDescent="0.25">
      <c r="A53" s="69" t="s">
        <v>46</v>
      </c>
      <c r="B53" s="70"/>
      <c r="C53" s="90">
        <f t="shared" ref="C53" si="1">C45</f>
        <v>0</v>
      </c>
      <c r="D53" s="90">
        <f t="shared" si="0"/>
        <v>0</v>
      </c>
    </row>
    <row r="54" spans="1:4" ht="13.2" hidden="1" thickTop="1" thickBot="1" x14ac:dyDescent="0.3">
      <c r="A54" s="75"/>
      <c r="B54" s="76"/>
      <c r="C54" s="77"/>
      <c r="D54" s="77"/>
    </row>
    <row r="55" spans="1:4" ht="12.6" thickTop="1" x14ac:dyDescent="0.25">
      <c r="A55" s="69"/>
      <c r="B55" s="70"/>
      <c r="C55" s="84"/>
      <c r="D55" s="79"/>
    </row>
    <row r="56" spans="1:4" x14ac:dyDescent="0.25">
      <c r="A56" s="72" t="s">
        <v>78</v>
      </c>
      <c r="B56" s="78"/>
      <c r="C56" s="92">
        <f>C52+C53</f>
        <v>-7131594</v>
      </c>
      <c r="D56" s="92">
        <f>D52+D53</f>
        <v>4545048</v>
      </c>
    </row>
    <row r="57" spans="1:4" ht="12.6" thickBot="1" x14ac:dyDescent="0.3">
      <c r="A57" s="11"/>
      <c r="B57" s="121"/>
      <c r="C57" s="121"/>
      <c r="D57" s="121"/>
    </row>
    <row r="58" spans="1:4" x14ac:dyDescent="0.25">
      <c r="A58" s="109"/>
    </row>
    <row r="59" spans="1:4" ht="22.8" x14ac:dyDescent="0.25">
      <c r="A59" s="69" t="s">
        <v>85</v>
      </c>
      <c r="C59" s="90">
        <v>1008859</v>
      </c>
      <c r="D59" s="90">
        <v>1008859</v>
      </c>
    </row>
    <row r="60" spans="1:4" x14ac:dyDescent="0.25">
      <c r="A60" s="109"/>
    </row>
    <row r="61" spans="1:4" x14ac:dyDescent="0.25">
      <c r="A61" s="69" t="s">
        <v>113</v>
      </c>
      <c r="B61" s="61">
        <v>7</v>
      </c>
      <c r="C61" s="122">
        <f>C52/C59*1000</f>
        <v>-7068.9699948159259</v>
      </c>
      <c r="D61" s="122">
        <f>D52/D59*1000</f>
        <v>4505.1369913932467</v>
      </c>
    </row>
    <row r="62" spans="1:4" x14ac:dyDescent="0.25">
      <c r="A62" s="109"/>
    </row>
    <row r="63" spans="1:4" x14ac:dyDescent="0.25">
      <c r="A63" s="109"/>
    </row>
    <row r="64" spans="1:4" x14ac:dyDescent="0.25">
      <c r="A64" s="109"/>
    </row>
    <row r="65" spans="1:2" x14ac:dyDescent="0.25">
      <c r="A65" s="109"/>
    </row>
    <row r="66" spans="1:2" ht="12.6" thickBot="1" x14ac:dyDescent="0.3">
      <c r="A66" s="123"/>
    </row>
    <row r="67" spans="1:2" ht="15" customHeight="1" x14ac:dyDescent="0.25">
      <c r="A67" s="110" t="s">
        <v>119</v>
      </c>
      <c r="B67" s="111"/>
    </row>
    <row r="68" spans="1:2" x14ac:dyDescent="0.25">
      <c r="A68" s="70" t="s">
        <v>33</v>
      </c>
      <c r="B68" s="111"/>
    </row>
    <row r="69" spans="1:2" x14ac:dyDescent="0.25">
      <c r="A69" s="2"/>
    </row>
    <row r="70" spans="1:2" ht="12.6" thickBot="1" x14ac:dyDescent="0.3"/>
    <row r="71" spans="1:2" x14ac:dyDescent="0.25">
      <c r="A71" s="110" t="s">
        <v>120</v>
      </c>
    </row>
    <row r="72" spans="1:2" x14ac:dyDescent="0.25">
      <c r="A72" s="70" t="s">
        <v>98</v>
      </c>
    </row>
  </sheetData>
  <mergeCells count="7">
    <mergeCell ref="C11:C12"/>
    <mergeCell ref="D11:D12"/>
    <mergeCell ref="A4:A5"/>
    <mergeCell ref="B4:B5"/>
    <mergeCell ref="B67:B68"/>
    <mergeCell ref="A11:A12"/>
    <mergeCell ref="B11:B12"/>
  </mergeCells>
  <phoneticPr fontId="12" type="noConversion"/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7"/>
  <sheetViews>
    <sheetView workbookViewId="0">
      <selection activeCell="F10" sqref="F10"/>
    </sheetView>
  </sheetViews>
  <sheetFormatPr defaultRowHeight="14.4" x14ac:dyDescent="0.3"/>
  <cols>
    <col min="3" max="3" width="10.109375" bestFit="1" customWidth="1"/>
    <col min="4" max="4" width="10.109375" customWidth="1"/>
    <col min="5" max="5" width="22.88671875" customWidth="1"/>
    <col min="6" max="6" width="12.88671875" style="40" bestFit="1" customWidth="1"/>
    <col min="7" max="8" width="12.88671875" style="40" customWidth="1"/>
    <col min="10" max="10" width="10.33203125" bestFit="1" customWidth="1"/>
  </cols>
  <sheetData>
    <row r="2" spans="2:10" x14ac:dyDescent="0.3">
      <c r="B2" t="s">
        <v>86</v>
      </c>
    </row>
    <row r="3" spans="2:10" x14ac:dyDescent="0.3">
      <c r="C3" t="s">
        <v>87</v>
      </c>
      <c r="E3" t="s">
        <v>92</v>
      </c>
      <c r="F3" s="40" t="s">
        <v>88</v>
      </c>
      <c r="G3" s="40" t="s">
        <v>90</v>
      </c>
      <c r="H3" s="40" t="s">
        <v>91</v>
      </c>
      <c r="I3" t="s">
        <v>89</v>
      </c>
    </row>
    <row r="4" spans="2:10" x14ac:dyDescent="0.3">
      <c r="C4" s="39">
        <v>43101</v>
      </c>
      <c r="D4" s="39"/>
      <c r="E4" s="39" t="s">
        <v>93</v>
      </c>
      <c r="F4" s="40">
        <v>999859</v>
      </c>
      <c r="G4" s="40">
        <f>C5-C4</f>
        <v>70</v>
      </c>
      <c r="H4" s="40">
        <v>270</v>
      </c>
      <c r="I4" s="42">
        <f>G4/H4</f>
        <v>0.25925925925925924</v>
      </c>
      <c r="J4" s="41">
        <f>F4*I4</f>
        <v>259222.70370370368</v>
      </c>
    </row>
    <row r="5" spans="2:10" x14ac:dyDescent="0.3">
      <c r="C5" s="39">
        <v>43171</v>
      </c>
      <c r="D5" s="39"/>
      <c r="E5" s="39" t="s">
        <v>94</v>
      </c>
      <c r="F5" s="40">
        <v>1007889</v>
      </c>
      <c r="G5" s="40">
        <f>H5-G4</f>
        <v>200</v>
      </c>
      <c r="H5" s="40">
        <v>270</v>
      </c>
      <c r="I5" s="42">
        <f t="shared" ref="I5" si="0">G5/H5</f>
        <v>0.7407407407407407</v>
      </c>
      <c r="J5" s="41">
        <f t="shared" ref="J5" si="1">F5*I5</f>
        <v>746584.44444444438</v>
      </c>
    </row>
    <row r="7" spans="2:10" x14ac:dyDescent="0.3">
      <c r="J7" s="41">
        <f>SUM(J4:J6)</f>
        <v>1005807.1481481481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6"/>
  <sheetViews>
    <sheetView zoomScale="85" zoomScaleNormal="85" workbookViewId="0">
      <selection activeCell="C42" sqref="C42"/>
    </sheetView>
  </sheetViews>
  <sheetFormatPr defaultRowHeight="14.4" x14ac:dyDescent="0.3"/>
  <cols>
    <col min="1" max="1" width="40.6640625" customWidth="1"/>
    <col min="2" max="2" width="9.44140625" bestFit="1" customWidth="1"/>
    <col min="3" max="4" width="15.109375" customWidth="1"/>
    <col min="5" max="5" width="16" customWidth="1"/>
    <col min="6" max="6" width="14.33203125" customWidth="1"/>
    <col min="7" max="7" width="12.33203125" hidden="1" customWidth="1"/>
    <col min="8" max="8" width="13.6640625" hidden="1" customWidth="1"/>
    <col min="9" max="9" width="14.109375" customWidth="1"/>
    <col min="10" max="10" width="11" hidden="1" customWidth="1"/>
    <col min="11" max="11" width="9.44140625" hidden="1" customWidth="1"/>
    <col min="12" max="12" width="0" hidden="1" customWidth="1"/>
    <col min="13" max="13" width="9.44140625" hidden="1" customWidth="1"/>
    <col min="14" max="14" width="14" bestFit="1" customWidth="1"/>
    <col min="16" max="16" width="12.33203125" bestFit="1" customWidth="1"/>
  </cols>
  <sheetData>
    <row r="1" spans="1:12" x14ac:dyDescent="0.3">
      <c r="A1" s="49" t="s">
        <v>116</v>
      </c>
    </row>
    <row r="2" spans="1:12" x14ac:dyDescent="0.3">
      <c r="A2" s="7" t="s">
        <v>126</v>
      </c>
    </row>
    <row r="3" spans="1:12" ht="15" thickBot="1" x14ac:dyDescent="0.35">
      <c r="A3" s="14"/>
      <c r="B3" s="1"/>
      <c r="C3" s="1"/>
      <c r="D3" s="1"/>
      <c r="E3" s="1"/>
      <c r="F3" s="1"/>
      <c r="G3" s="1"/>
      <c r="H3" s="1"/>
      <c r="I3" s="1"/>
    </row>
    <row r="4" spans="1:12" ht="15" thickBot="1" x14ac:dyDescent="0.35">
      <c r="A4" s="14"/>
      <c r="B4" s="1"/>
      <c r="C4" s="1"/>
      <c r="D4" s="1"/>
      <c r="E4" s="1"/>
      <c r="F4" s="1"/>
      <c r="G4" s="1"/>
      <c r="H4" s="1"/>
      <c r="I4" s="1"/>
    </row>
    <row r="5" spans="1:12" ht="15" customHeight="1" x14ac:dyDescent="0.3">
      <c r="A5" s="52" t="s">
        <v>0</v>
      </c>
      <c r="B5" s="55"/>
      <c r="C5" s="55" t="s">
        <v>16</v>
      </c>
      <c r="D5" s="55" t="s">
        <v>109</v>
      </c>
      <c r="E5" s="55" t="s">
        <v>107</v>
      </c>
      <c r="F5" s="55" t="s">
        <v>17</v>
      </c>
      <c r="G5" s="55" t="s">
        <v>47</v>
      </c>
      <c r="H5" s="55" t="s">
        <v>20</v>
      </c>
      <c r="I5" s="55" t="s">
        <v>48</v>
      </c>
    </row>
    <row r="6" spans="1:12" x14ac:dyDescent="0.3">
      <c r="A6" s="53"/>
      <c r="B6" s="56"/>
      <c r="C6" s="56"/>
      <c r="D6" s="56"/>
      <c r="E6" s="56"/>
      <c r="F6" s="56"/>
      <c r="G6" s="56"/>
      <c r="H6" s="56"/>
      <c r="I6" s="56"/>
    </row>
    <row r="7" spans="1:12" ht="15" thickBot="1" x14ac:dyDescent="0.35">
      <c r="A7" s="54"/>
      <c r="B7" s="50"/>
      <c r="C7" s="50"/>
      <c r="D7" s="50"/>
      <c r="E7" s="50"/>
      <c r="F7" s="50"/>
      <c r="G7" s="50"/>
      <c r="H7" s="50"/>
      <c r="I7" s="50"/>
    </row>
    <row r="8" spans="1:12" x14ac:dyDescent="0.3">
      <c r="A8" s="12" t="s">
        <v>122</v>
      </c>
      <c r="B8" s="20"/>
      <c r="C8" s="46">
        <v>20753586</v>
      </c>
      <c r="D8" s="46">
        <v>1058765</v>
      </c>
      <c r="E8" s="21">
        <v>198838019</v>
      </c>
      <c r="F8" s="46">
        <v>136513565</v>
      </c>
      <c r="G8" s="21">
        <f>SUM(C8:F8)</f>
        <v>357163935</v>
      </c>
      <c r="H8" s="21"/>
      <c r="I8" s="22">
        <f>H8+G8</f>
        <v>357163935</v>
      </c>
      <c r="J8" s="22"/>
      <c r="K8" s="22">
        <f>H8+G8-I8</f>
        <v>0</v>
      </c>
      <c r="L8" s="22"/>
    </row>
    <row r="9" spans="1:12" x14ac:dyDescent="0.3">
      <c r="A9" s="10"/>
      <c r="B9" s="23"/>
      <c r="C9" s="24"/>
      <c r="D9" s="24"/>
      <c r="E9" s="24"/>
      <c r="F9" s="24"/>
      <c r="G9" s="24"/>
      <c r="H9" s="21"/>
      <c r="I9" s="24"/>
      <c r="J9" s="22"/>
      <c r="K9" s="22">
        <f t="shared" ref="K9:K17" si="0">H9+G9-I9</f>
        <v>0</v>
      </c>
    </row>
    <row r="10" spans="1:12" x14ac:dyDescent="0.3">
      <c r="A10" s="13" t="s">
        <v>49</v>
      </c>
      <c r="B10" s="25"/>
      <c r="C10" s="26"/>
      <c r="D10" s="26"/>
      <c r="E10" s="8">
        <f>Ф2!D34-H10</f>
        <v>4545048</v>
      </c>
      <c r="F10" s="8"/>
      <c r="G10" s="8">
        <f>E10</f>
        <v>4545048</v>
      </c>
      <c r="H10" s="17"/>
      <c r="I10" s="8">
        <f>H10+G10</f>
        <v>4545048</v>
      </c>
      <c r="J10" s="22">
        <f>I10-Ф2!D56</f>
        <v>0</v>
      </c>
      <c r="K10" s="22">
        <f t="shared" si="0"/>
        <v>0</v>
      </c>
    </row>
    <row r="11" spans="1:12" x14ac:dyDescent="0.3">
      <c r="A11" s="12"/>
      <c r="B11" s="24"/>
      <c r="C11" s="24"/>
      <c r="D11" s="24"/>
      <c r="E11" s="24"/>
      <c r="F11" s="24"/>
      <c r="G11" s="24"/>
      <c r="H11" s="21"/>
      <c r="I11" s="24"/>
      <c r="J11" s="22"/>
      <c r="K11" s="22">
        <f t="shared" si="0"/>
        <v>0</v>
      </c>
    </row>
    <row r="12" spans="1:12" ht="15" hidden="1" thickBot="1" x14ac:dyDescent="0.35">
      <c r="A12" s="15" t="s">
        <v>78</v>
      </c>
      <c r="B12" s="27"/>
      <c r="C12" s="28"/>
      <c r="D12" s="28"/>
      <c r="E12" s="18">
        <f>SUM(E10:E11)</f>
        <v>4545048</v>
      </c>
      <c r="F12" s="18">
        <f t="shared" ref="F12:I12" si="1">SUM(F10:F11)</f>
        <v>0</v>
      </c>
      <c r="G12" s="18">
        <f t="shared" si="1"/>
        <v>4545048</v>
      </c>
      <c r="H12" s="18">
        <f t="shared" si="1"/>
        <v>0</v>
      </c>
      <c r="I12" s="18">
        <f t="shared" si="1"/>
        <v>4545048</v>
      </c>
      <c r="J12" s="22"/>
      <c r="K12" s="22">
        <f t="shared" si="0"/>
        <v>0</v>
      </c>
    </row>
    <row r="13" spans="1:12" hidden="1" x14ac:dyDescent="0.3">
      <c r="A13" s="13"/>
      <c r="B13" s="29"/>
      <c r="C13" s="30"/>
      <c r="D13" s="30"/>
      <c r="E13" s="30"/>
      <c r="F13" s="30"/>
      <c r="G13" s="30"/>
      <c r="H13" s="21"/>
      <c r="I13" s="30"/>
      <c r="J13" s="22"/>
      <c r="K13" s="22">
        <f t="shared" si="0"/>
        <v>0</v>
      </c>
    </row>
    <row r="14" spans="1:12" hidden="1" x14ac:dyDescent="0.3">
      <c r="A14" s="13"/>
      <c r="B14" s="23"/>
      <c r="C14" s="24"/>
      <c r="D14" s="24"/>
      <c r="E14" s="24"/>
      <c r="F14" s="8">
        <v>0</v>
      </c>
      <c r="G14" s="8">
        <v>0</v>
      </c>
      <c r="H14" s="21"/>
      <c r="I14" s="9">
        <v>0</v>
      </c>
      <c r="J14" s="22"/>
      <c r="K14" s="22">
        <f t="shared" si="0"/>
        <v>0</v>
      </c>
    </row>
    <row r="15" spans="1:12" hidden="1" x14ac:dyDescent="0.3">
      <c r="A15" s="13"/>
      <c r="B15" s="31"/>
      <c r="C15" s="24"/>
      <c r="D15" s="24"/>
      <c r="E15" s="24"/>
      <c r="F15" s="24"/>
      <c r="G15" s="25">
        <f>SUM(C15:F15)</f>
        <v>0</v>
      </c>
      <c r="H15" s="30"/>
      <c r="I15" s="9">
        <f>G15+H15</f>
        <v>0</v>
      </c>
      <c r="J15" s="22"/>
      <c r="K15" s="22">
        <f t="shared" si="0"/>
        <v>0</v>
      </c>
    </row>
    <row r="16" spans="1:12" hidden="1" x14ac:dyDescent="0.3">
      <c r="A16" s="45" t="s">
        <v>104</v>
      </c>
      <c r="B16" s="31"/>
      <c r="C16" s="25"/>
      <c r="D16" s="25"/>
      <c r="E16" s="25"/>
      <c r="F16" s="25">
        <v>0</v>
      </c>
      <c r="G16" s="25"/>
      <c r="H16" s="21"/>
      <c r="I16" s="9">
        <f>G16+H16</f>
        <v>0</v>
      </c>
      <c r="J16" s="22"/>
      <c r="K16" s="22">
        <f t="shared" si="0"/>
        <v>0</v>
      </c>
    </row>
    <row r="17" spans="1:12" ht="15" thickBot="1" x14ac:dyDescent="0.35">
      <c r="A17" s="3" t="s">
        <v>134</v>
      </c>
      <c r="B17" s="32"/>
      <c r="C17" s="33">
        <f>C12+C8</f>
        <v>20753586</v>
      </c>
      <c r="D17" s="33">
        <f>D12+D8+D15</f>
        <v>1058765</v>
      </c>
      <c r="E17" s="33">
        <f>E12+E8+E16</f>
        <v>203383067</v>
      </c>
      <c r="F17" s="33">
        <f t="shared" ref="F17:G17" si="2">F12+F8+F16</f>
        <v>136513565</v>
      </c>
      <c r="G17" s="33">
        <f t="shared" si="2"/>
        <v>361708983</v>
      </c>
      <c r="H17" s="33">
        <f>H12+H8+H16+H15</f>
        <v>0</v>
      </c>
      <c r="I17" s="33">
        <f>I12+I8+I16+I15</f>
        <v>361708983</v>
      </c>
      <c r="J17" s="22"/>
      <c r="K17" s="22">
        <f t="shared" si="0"/>
        <v>0</v>
      </c>
    </row>
    <row r="18" spans="1:12" x14ac:dyDescent="0.3">
      <c r="A18" s="12"/>
      <c r="B18" s="29"/>
      <c r="C18" s="21"/>
      <c r="D18" s="21"/>
      <c r="E18" s="21"/>
      <c r="F18" s="21"/>
      <c r="G18" s="21"/>
      <c r="H18" s="21"/>
      <c r="I18" s="21"/>
      <c r="J18" s="22"/>
      <c r="K18" s="22"/>
    </row>
    <row r="19" spans="1:12" x14ac:dyDescent="0.3">
      <c r="A19" s="12"/>
      <c r="B19" s="29"/>
      <c r="C19" s="21"/>
      <c r="D19" s="21"/>
      <c r="E19" s="21"/>
      <c r="F19" s="21"/>
      <c r="G19" s="21"/>
      <c r="H19" s="21"/>
      <c r="I19" s="21"/>
      <c r="J19" s="22"/>
      <c r="K19" s="22"/>
    </row>
    <row r="20" spans="1:12" ht="15" thickBot="1" x14ac:dyDescent="0.35">
      <c r="A20" s="14"/>
      <c r="B20" s="1"/>
      <c r="C20" s="1"/>
      <c r="D20" s="1"/>
      <c r="E20" s="1"/>
      <c r="F20" s="1"/>
      <c r="G20" s="1"/>
      <c r="H20" s="1"/>
      <c r="I20" s="1"/>
      <c r="J20" s="22"/>
      <c r="K20" s="22"/>
    </row>
    <row r="21" spans="1:12" x14ac:dyDescent="0.3">
      <c r="A21" s="52" t="s">
        <v>0</v>
      </c>
      <c r="B21" s="55"/>
      <c r="C21" s="55" t="s">
        <v>16</v>
      </c>
      <c r="D21" s="55" t="s">
        <v>109</v>
      </c>
      <c r="E21" s="55" t="s">
        <v>107</v>
      </c>
      <c r="F21" s="55" t="s">
        <v>17</v>
      </c>
      <c r="G21" s="55" t="s">
        <v>47</v>
      </c>
      <c r="H21" s="55" t="s">
        <v>20</v>
      </c>
      <c r="I21" s="55" t="s">
        <v>48</v>
      </c>
    </row>
    <row r="22" spans="1:12" x14ac:dyDescent="0.3">
      <c r="A22" s="53"/>
      <c r="B22" s="56"/>
      <c r="C22" s="56"/>
      <c r="D22" s="56"/>
      <c r="E22" s="56"/>
      <c r="F22" s="56"/>
      <c r="G22" s="56"/>
      <c r="H22" s="56"/>
      <c r="I22" s="56"/>
    </row>
    <row r="23" spans="1:12" ht="15" thickBot="1" x14ac:dyDescent="0.35">
      <c r="A23" s="54"/>
      <c r="B23" s="50"/>
      <c r="C23" s="50"/>
      <c r="D23" s="50"/>
      <c r="E23" s="50"/>
      <c r="F23" s="50"/>
      <c r="G23" s="50"/>
      <c r="H23" s="50"/>
      <c r="I23" s="50"/>
      <c r="J23" s="22"/>
      <c r="K23" s="22"/>
    </row>
    <row r="24" spans="1:12" ht="15" hidden="1" customHeight="1" x14ac:dyDescent="0.3">
      <c r="A24" s="12"/>
      <c r="B24" s="29"/>
      <c r="C24" s="21"/>
      <c r="D24" s="21"/>
      <c r="E24" s="21"/>
      <c r="F24" s="21"/>
      <c r="G24" s="21"/>
      <c r="H24" s="21"/>
      <c r="I24" s="21"/>
      <c r="J24" s="22"/>
      <c r="K24" s="22"/>
    </row>
    <row r="25" spans="1:12" ht="15" hidden="1" thickBot="1" x14ac:dyDescent="0.35">
      <c r="A25" s="6"/>
      <c r="B25" s="48"/>
      <c r="C25" s="47">
        <f>Ф1!D38-C26</f>
        <v>0</v>
      </c>
      <c r="D25" s="47">
        <f>Ф1!D39-D26</f>
        <v>0</v>
      </c>
      <c r="E25" s="47">
        <f>Ф1!D41-E26</f>
        <v>0</v>
      </c>
      <c r="F25" s="47"/>
      <c r="G25" s="47"/>
      <c r="H25" s="33"/>
      <c r="I25" s="47"/>
      <c r="J25" s="22"/>
      <c r="K25" s="22"/>
    </row>
    <row r="26" spans="1:12" x14ac:dyDescent="0.3">
      <c r="A26" s="12" t="s">
        <v>121</v>
      </c>
      <c r="B26" s="20"/>
      <c r="C26" s="46">
        <v>20753586</v>
      </c>
      <c r="D26" s="46">
        <v>1058765</v>
      </c>
      <c r="E26" s="21">
        <v>237988994</v>
      </c>
      <c r="F26" s="46">
        <v>136513565</v>
      </c>
      <c r="G26" s="21">
        <f>SUM(C26:F26)</f>
        <v>396314910</v>
      </c>
      <c r="H26" s="21"/>
      <c r="I26" s="22">
        <f>G26+H26</f>
        <v>396314910</v>
      </c>
      <c r="J26" s="22"/>
      <c r="K26" s="22"/>
      <c r="L26" s="22">
        <f>G26+H26-I26</f>
        <v>0</v>
      </c>
    </row>
    <row r="27" spans="1:12" x14ac:dyDescent="0.3">
      <c r="A27" s="13"/>
      <c r="B27" s="31"/>
      <c r="C27" s="25"/>
      <c r="D27" s="25"/>
      <c r="E27" s="25"/>
      <c r="F27" s="25"/>
      <c r="G27" s="25"/>
      <c r="H27" s="25"/>
      <c r="I27" s="29"/>
      <c r="J27" s="22"/>
      <c r="K27" s="22"/>
    </row>
    <row r="28" spans="1:12" x14ac:dyDescent="0.3">
      <c r="A28" s="13" t="s">
        <v>49</v>
      </c>
      <c r="B28" s="25"/>
      <c r="C28" s="26"/>
      <c r="D28" s="26"/>
      <c r="E28" s="8">
        <f>Ф2!C44</f>
        <v>-7131594</v>
      </c>
      <c r="F28" s="8"/>
      <c r="G28" s="8">
        <f>E28</f>
        <v>-7131594</v>
      </c>
      <c r="H28" s="8">
        <f>Ф2!C53</f>
        <v>0</v>
      </c>
      <c r="I28" s="9">
        <f>H28+G28</f>
        <v>-7131594</v>
      </c>
      <c r="J28" s="22">
        <f>Ф2!C29-I28</f>
        <v>0</v>
      </c>
      <c r="K28" s="22"/>
    </row>
    <row r="29" spans="1:12" x14ac:dyDescent="0.3">
      <c r="A29" s="16"/>
      <c r="B29" s="34"/>
      <c r="C29" s="34"/>
      <c r="D29" s="34"/>
      <c r="E29" s="34"/>
      <c r="F29" s="34"/>
      <c r="G29" s="34"/>
      <c r="H29" s="35"/>
      <c r="I29" s="36"/>
      <c r="J29" s="22"/>
      <c r="K29" s="22"/>
    </row>
    <row r="30" spans="1:12" ht="15" hidden="1" thickBot="1" x14ac:dyDescent="0.35">
      <c r="A30" s="15" t="s">
        <v>78</v>
      </c>
      <c r="B30" s="37"/>
      <c r="C30" s="28"/>
      <c r="D30" s="28"/>
      <c r="E30" s="18">
        <f>E28</f>
        <v>-7131594</v>
      </c>
      <c r="F30" s="18">
        <f t="shared" ref="F30:I30" si="3">F28</f>
        <v>0</v>
      </c>
      <c r="G30" s="18">
        <f t="shared" si="3"/>
        <v>-7131594</v>
      </c>
      <c r="H30" s="18">
        <f t="shared" si="3"/>
        <v>0</v>
      </c>
      <c r="I30" s="18">
        <f t="shared" si="3"/>
        <v>-7131594</v>
      </c>
      <c r="J30" s="22"/>
      <c r="K30" s="22"/>
    </row>
    <row r="31" spans="1:12" hidden="1" x14ac:dyDescent="0.3">
      <c r="A31" s="12"/>
      <c r="B31" s="23"/>
      <c r="C31" s="24"/>
      <c r="D31" s="24"/>
      <c r="E31" s="24"/>
      <c r="F31" s="24"/>
      <c r="G31" s="24"/>
      <c r="H31" s="25"/>
      <c r="I31" s="21"/>
      <c r="J31" s="22"/>
      <c r="K31" s="22"/>
    </row>
    <row r="32" spans="1:12" hidden="1" x14ac:dyDescent="0.3">
      <c r="A32" s="13" t="s">
        <v>50</v>
      </c>
      <c r="B32" s="31"/>
      <c r="C32" s="26"/>
      <c r="D32" s="26"/>
      <c r="E32" s="26"/>
      <c r="F32" s="26"/>
      <c r="G32" s="26"/>
      <c r="H32" s="26"/>
      <c r="I32" s="9">
        <f>H32+G32</f>
        <v>0</v>
      </c>
      <c r="J32" s="22"/>
      <c r="K32" s="22"/>
    </row>
    <row r="33" spans="1:11" hidden="1" x14ac:dyDescent="0.3">
      <c r="A33" s="45" t="s">
        <v>101</v>
      </c>
      <c r="B33" s="31"/>
      <c r="C33" s="26"/>
      <c r="D33" s="26"/>
      <c r="E33" s="26"/>
      <c r="F33" s="26"/>
      <c r="G33" s="25">
        <f>F33</f>
        <v>0</v>
      </c>
      <c r="H33" s="26">
        <f>-H26</f>
        <v>0</v>
      </c>
      <c r="I33" s="9">
        <f>H33+G33</f>
        <v>0</v>
      </c>
      <c r="J33" s="22"/>
      <c r="K33" s="22"/>
    </row>
    <row r="34" spans="1:11" hidden="1" x14ac:dyDescent="0.3">
      <c r="A34" s="13" t="s">
        <v>99</v>
      </c>
      <c r="B34" s="31"/>
      <c r="C34" s="25"/>
      <c r="D34" s="25"/>
      <c r="E34" s="25"/>
      <c r="F34" s="25">
        <v>0</v>
      </c>
      <c r="G34" s="25">
        <f>F34</f>
        <v>0</v>
      </c>
      <c r="H34" s="25"/>
      <c r="I34" s="9">
        <f>H34+G34</f>
        <v>0</v>
      </c>
      <c r="J34" s="22"/>
      <c r="K34" s="22"/>
    </row>
    <row r="35" spans="1:11" ht="15" thickBot="1" x14ac:dyDescent="0.35">
      <c r="A35" s="3" t="s">
        <v>133</v>
      </c>
      <c r="B35" s="38"/>
      <c r="C35" s="33">
        <f>C26</f>
        <v>20753586</v>
      </c>
      <c r="D35" s="33">
        <f>D26</f>
        <v>1058765</v>
      </c>
      <c r="E35" s="19">
        <f>E30+E26+E33</f>
        <v>230857400</v>
      </c>
      <c r="F35" s="19">
        <f>F30+F26+F34</f>
        <v>136513565</v>
      </c>
      <c r="G35" s="19">
        <f>G30+G26+G34</f>
        <v>389183316</v>
      </c>
      <c r="H35" s="19">
        <f>H30+H26+H33</f>
        <v>0</v>
      </c>
      <c r="I35" s="19">
        <f>I30+I26+I32+I34+I33</f>
        <v>389183316</v>
      </c>
      <c r="J35" s="22">
        <f>Ф1!C48-I35</f>
        <v>0</v>
      </c>
      <c r="K35" s="22"/>
    </row>
    <row r="36" spans="1:11" hidden="1" x14ac:dyDescent="0.3">
      <c r="B36" s="22"/>
      <c r="C36" s="22">
        <f>Ф1!C38-C35-D35+Ф1!C39</f>
        <v>0</v>
      </c>
      <c r="D36" s="22">
        <f>Ф1!C39-D35</f>
        <v>0</v>
      </c>
      <c r="E36" s="22">
        <f>Ф1!C41-E35</f>
        <v>0</v>
      </c>
      <c r="F36" s="22">
        <f>Ф1!C40-F35</f>
        <v>0</v>
      </c>
      <c r="G36" s="22">
        <f>Ф1!C43-G35</f>
        <v>0</v>
      </c>
      <c r="H36" s="22">
        <f>Ф1!C45-H35</f>
        <v>0</v>
      </c>
      <c r="I36" s="22"/>
      <c r="J36" s="22"/>
      <c r="K36" s="22"/>
    </row>
    <row r="37" spans="1:11" x14ac:dyDescent="0.3"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x14ac:dyDescent="0.3"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pans="1:11" x14ac:dyDescent="0.3"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spans="1:11" ht="15" thickBot="1" x14ac:dyDescent="0.35">
      <c r="A40" s="4"/>
      <c r="D40" s="22"/>
      <c r="E40" s="22"/>
    </row>
    <row r="41" spans="1:11" ht="21.75" customHeight="1" x14ac:dyDescent="0.3">
      <c r="A41" s="5" t="s">
        <v>119</v>
      </c>
      <c r="B41" s="51"/>
      <c r="D41" s="22"/>
      <c r="E41" s="22"/>
    </row>
    <row r="42" spans="1:11" ht="22.5" customHeight="1" x14ac:dyDescent="0.3">
      <c r="A42" s="43" t="s">
        <v>33</v>
      </c>
      <c r="B42" s="51"/>
      <c r="D42" s="22"/>
      <c r="E42" s="22"/>
    </row>
    <row r="43" spans="1:11" x14ac:dyDescent="0.3">
      <c r="D43" s="22"/>
      <c r="E43" s="22"/>
    </row>
    <row r="44" spans="1:11" ht="15" thickBot="1" x14ac:dyDescent="0.35"/>
    <row r="45" spans="1:11" x14ac:dyDescent="0.3">
      <c r="A45" s="5" t="s">
        <v>120</v>
      </c>
    </row>
    <row r="46" spans="1:11" x14ac:dyDescent="0.3">
      <c r="A46" s="44" t="s">
        <v>98</v>
      </c>
    </row>
  </sheetData>
  <mergeCells count="19">
    <mergeCell ref="A5:A7"/>
    <mergeCell ref="B5:B7"/>
    <mergeCell ref="C5:C7"/>
    <mergeCell ref="D5:D7"/>
    <mergeCell ref="E5:E7"/>
    <mergeCell ref="F5:F7"/>
    <mergeCell ref="G5:G7"/>
    <mergeCell ref="I5:I7"/>
    <mergeCell ref="H5:H7"/>
    <mergeCell ref="B41:B42"/>
    <mergeCell ref="F21:F23"/>
    <mergeCell ref="G21:G23"/>
    <mergeCell ref="H21:H23"/>
    <mergeCell ref="I21:I23"/>
    <mergeCell ref="A21:A23"/>
    <mergeCell ref="B21:B23"/>
    <mergeCell ref="C21:C23"/>
    <mergeCell ref="D21:D23"/>
    <mergeCell ref="E21:E23"/>
  </mergeCells>
  <pageMargins left="0.7" right="0.7" top="0.75" bottom="0.75" header="0.3" footer="0.3"/>
  <pageSetup paperSize="9" scale="72" orientation="landscape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9"/>
  <sheetViews>
    <sheetView tabSelected="1" zoomScale="70" zoomScaleNormal="70" workbookViewId="0">
      <selection activeCell="C72" sqref="C72:D74"/>
    </sheetView>
  </sheetViews>
  <sheetFormatPr defaultColWidth="14.109375" defaultRowHeight="12" x14ac:dyDescent="0.25"/>
  <cols>
    <col min="1" max="1" width="62.6640625" style="61" customWidth="1"/>
    <col min="2" max="2" width="2.5546875" style="61" customWidth="1"/>
    <col min="3" max="4" width="15.88671875" style="61" customWidth="1"/>
    <col min="5" max="16384" width="14.109375" style="61"/>
  </cols>
  <sheetData>
    <row r="1" spans="1:6" x14ac:dyDescent="0.25">
      <c r="A1" s="60" t="s">
        <v>116</v>
      </c>
    </row>
    <row r="2" spans="1:6" x14ac:dyDescent="0.25">
      <c r="A2" s="124" t="s">
        <v>127</v>
      </c>
    </row>
    <row r="3" spans="1:6" ht="24" x14ac:dyDescent="0.25">
      <c r="A3" s="112" t="s">
        <v>0</v>
      </c>
      <c r="B3" s="64"/>
      <c r="C3" s="79" t="s">
        <v>130</v>
      </c>
      <c r="D3" s="79" t="s">
        <v>130</v>
      </c>
      <c r="F3" s="125"/>
    </row>
    <row r="4" spans="1:6" ht="36" customHeight="1" thickBot="1" x14ac:dyDescent="0.3">
      <c r="A4" s="113"/>
      <c r="B4" s="67"/>
      <c r="C4" s="83" t="s">
        <v>135</v>
      </c>
      <c r="D4" s="83" t="s">
        <v>136</v>
      </c>
      <c r="F4" s="125"/>
    </row>
    <row r="5" spans="1:6" x14ac:dyDescent="0.25">
      <c r="A5" s="69"/>
      <c r="B5" s="70"/>
      <c r="C5" s="126"/>
      <c r="D5" s="114"/>
      <c r="F5" s="125"/>
    </row>
    <row r="6" spans="1:6" x14ac:dyDescent="0.25">
      <c r="A6" s="72" t="s">
        <v>51</v>
      </c>
      <c r="B6" s="70"/>
      <c r="C6" s="127"/>
      <c r="D6" s="127"/>
    </row>
    <row r="7" spans="1:6" x14ac:dyDescent="0.25">
      <c r="A7" s="69" t="s">
        <v>115</v>
      </c>
      <c r="B7" s="70"/>
      <c r="C7" s="92">
        <f>Ф2!C24</f>
        <v>-7064008</v>
      </c>
      <c r="D7" s="92">
        <f>Ф2!D24</f>
        <v>4641041</v>
      </c>
    </row>
    <row r="8" spans="1:6" x14ac:dyDescent="0.25">
      <c r="A8" s="69"/>
      <c r="B8" s="70"/>
      <c r="C8" s="84"/>
      <c r="D8" s="84"/>
    </row>
    <row r="9" spans="1:6" x14ac:dyDescent="0.25">
      <c r="A9" s="72" t="s">
        <v>52</v>
      </c>
      <c r="B9" s="70"/>
      <c r="C9" s="84"/>
      <c r="D9" s="84"/>
    </row>
    <row r="10" spans="1:6" x14ac:dyDescent="0.25">
      <c r="A10" s="69" t="s">
        <v>123</v>
      </c>
      <c r="B10" s="70"/>
      <c r="C10" s="90">
        <v>254</v>
      </c>
      <c r="D10" s="90">
        <v>64</v>
      </c>
    </row>
    <row r="11" spans="1:6" ht="22.8" hidden="1" x14ac:dyDescent="0.25">
      <c r="A11" s="69" t="s">
        <v>53</v>
      </c>
      <c r="B11" s="70"/>
      <c r="C11" s="90">
        <v>0</v>
      </c>
      <c r="D11" s="90">
        <v>0</v>
      </c>
    </row>
    <row r="12" spans="1:6" hidden="1" x14ac:dyDescent="0.25">
      <c r="A12" s="69" t="s">
        <v>54</v>
      </c>
      <c r="B12" s="70"/>
      <c r="C12" s="90">
        <v>0</v>
      </c>
      <c r="D12" s="90"/>
    </row>
    <row r="13" spans="1:6" hidden="1" x14ac:dyDescent="0.25">
      <c r="A13" s="69" t="s">
        <v>55</v>
      </c>
      <c r="B13" s="70"/>
      <c r="C13" s="90">
        <v>0</v>
      </c>
      <c r="D13" s="90">
        <v>0</v>
      </c>
    </row>
    <row r="14" spans="1:6" hidden="1" x14ac:dyDescent="0.25">
      <c r="A14" s="69" t="s">
        <v>111</v>
      </c>
      <c r="B14" s="70"/>
      <c r="C14" s="90">
        <v>0</v>
      </c>
      <c r="D14" s="90"/>
    </row>
    <row r="15" spans="1:6" hidden="1" x14ac:dyDescent="0.25">
      <c r="A15" s="69" t="s">
        <v>112</v>
      </c>
      <c r="B15" s="70"/>
      <c r="C15" s="90">
        <v>0</v>
      </c>
      <c r="D15" s="90"/>
    </row>
    <row r="16" spans="1:6" x14ac:dyDescent="0.25">
      <c r="A16" s="69" t="s">
        <v>56</v>
      </c>
      <c r="B16" s="70"/>
      <c r="C16" s="90">
        <v>16435570</v>
      </c>
      <c r="D16" s="90">
        <v>7055594</v>
      </c>
      <c r="E16" s="91"/>
    </row>
    <row r="17" spans="1:7" x14ac:dyDescent="0.25">
      <c r="A17" s="69" t="s">
        <v>41</v>
      </c>
      <c r="B17" s="70"/>
      <c r="C17" s="90">
        <v>-9451698</v>
      </c>
      <c r="D17" s="90">
        <v>-11619673</v>
      </c>
      <c r="E17" s="91"/>
    </row>
    <row r="18" spans="1:7" ht="7.5" customHeight="1" thickBot="1" x14ac:dyDescent="0.3">
      <c r="A18" s="75"/>
      <c r="B18" s="76"/>
      <c r="C18" s="128"/>
      <c r="D18" s="128"/>
    </row>
    <row r="19" spans="1:7" ht="7.5" customHeight="1" x14ac:dyDescent="0.25">
      <c r="A19" s="72"/>
      <c r="B19" s="70"/>
      <c r="C19" s="129"/>
      <c r="D19" s="127"/>
    </row>
    <row r="20" spans="1:7" ht="15" customHeight="1" x14ac:dyDescent="0.25">
      <c r="A20" s="115" t="s">
        <v>57</v>
      </c>
      <c r="B20" s="130"/>
      <c r="C20" s="131">
        <f>SUM(C7:C19)</f>
        <v>-79882</v>
      </c>
      <c r="D20" s="131">
        <f>SUM(D7:D19)</f>
        <v>77026</v>
      </c>
      <c r="E20" s="91"/>
      <c r="F20" s="90"/>
      <c r="G20" s="90"/>
    </row>
    <row r="21" spans="1:7" x14ac:dyDescent="0.25">
      <c r="A21" s="115"/>
      <c r="B21" s="130"/>
      <c r="C21" s="131"/>
      <c r="D21" s="131"/>
      <c r="F21" s="91"/>
    </row>
    <row r="22" spans="1:7" x14ac:dyDescent="0.25">
      <c r="A22" s="72" t="s">
        <v>58</v>
      </c>
      <c r="B22" s="70"/>
      <c r="C22" s="126"/>
      <c r="D22" s="126"/>
    </row>
    <row r="23" spans="1:7" x14ac:dyDescent="0.25">
      <c r="A23" s="69" t="s">
        <v>7</v>
      </c>
      <c r="B23" s="70"/>
      <c r="C23" s="90">
        <v>0</v>
      </c>
      <c r="D23" s="90">
        <v>-69</v>
      </c>
    </row>
    <row r="24" spans="1:7" x14ac:dyDescent="0.25">
      <c r="A24" s="69" t="s">
        <v>8</v>
      </c>
      <c r="B24" s="70"/>
      <c r="C24" s="90"/>
      <c r="D24" s="90">
        <v>-136773</v>
      </c>
    </row>
    <row r="25" spans="1:7" hidden="1" x14ac:dyDescent="0.25">
      <c r="A25" s="69" t="s">
        <v>97</v>
      </c>
      <c r="B25" s="70"/>
      <c r="C25" s="90">
        <v>0</v>
      </c>
      <c r="D25" s="90"/>
      <c r="F25" s="132"/>
    </row>
    <row r="26" spans="1:7" x14ac:dyDescent="0.25">
      <c r="A26" s="69" t="s">
        <v>11</v>
      </c>
      <c r="B26" s="70"/>
      <c r="C26" s="90">
        <f>10617-7765-51</f>
        <v>2801</v>
      </c>
      <c r="D26" s="90">
        <v>-5469</v>
      </c>
    </row>
    <row r="27" spans="1:7" x14ac:dyDescent="0.25">
      <c r="A27" s="72" t="s">
        <v>59</v>
      </c>
      <c r="B27" s="70"/>
      <c r="C27" s="90"/>
      <c r="D27" s="90"/>
    </row>
    <row r="28" spans="1:7" x14ac:dyDescent="0.25">
      <c r="A28" s="69" t="s">
        <v>26</v>
      </c>
      <c r="B28" s="70"/>
      <c r="C28" s="90">
        <v>-10572</v>
      </c>
      <c r="D28" s="90">
        <f>-52468-23807</f>
        <v>-76275</v>
      </c>
    </row>
    <row r="29" spans="1:7" hidden="1" x14ac:dyDescent="0.25">
      <c r="A29" s="69" t="s">
        <v>60</v>
      </c>
      <c r="B29" s="70"/>
      <c r="C29" s="90">
        <v>0</v>
      </c>
      <c r="D29" s="90">
        <v>0</v>
      </c>
    </row>
    <row r="30" spans="1:7" hidden="1" x14ac:dyDescent="0.25">
      <c r="A30" s="69" t="s">
        <v>61</v>
      </c>
      <c r="B30" s="70"/>
      <c r="C30" s="90"/>
      <c r="D30" s="90">
        <v>0</v>
      </c>
    </row>
    <row r="31" spans="1:7" hidden="1" x14ac:dyDescent="0.25">
      <c r="A31" s="69" t="s">
        <v>28</v>
      </c>
      <c r="B31" s="70"/>
      <c r="C31" s="90">
        <v>0</v>
      </c>
      <c r="D31" s="90">
        <v>0</v>
      </c>
    </row>
    <row r="32" spans="1:7" ht="7.5" customHeight="1" thickBot="1" x14ac:dyDescent="0.3">
      <c r="A32" s="75"/>
      <c r="B32" s="76"/>
      <c r="C32" s="133"/>
      <c r="D32" s="133"/>
    </row>
    <row r="33" spans="1:6" ht="24" x14ac:dyDescent="0.25">
      <c r="A33" s="72" t="s">
        <v>62</v>
      </c>
      <c r="B33" s="70"/>
      <c r="C33" s="92">
        <f>SUM(C20:C31)</f>
        <v>-87653</v>
      </c>
      <c r="D33" s="92">
        <f>SUM(D20:D31)</f>
        <v>-141560</v>
      </c>
    </row>
    <row r="34" spans="1:6" x14ac:dyDescent="0.25">
      <c r="A34" s="71"/>
      <c r="B34" s="70"/>
      <c r="C34" s="127"/>
      <c r="D34" s="127"/>
    </row>
    <row r="35" spans="1:6" x14ac:dyDescent="0.25">
      <c r="A35" s="71" t="s">
        <v>63</v>
      </c>
      <c r="B35" s="70"/>
      <c r="C35" s="90">
        <v>878</v>
      </c>
      <c r="D35" s="90">
        <v>837</v>
      </c>
    </row>
    <row r="36" spans="1:6" x14ac:dyDescent="0.25">
      <c r="A36" s="71" t="s">
        <v>64</v>
      </c>
      <c r="B36" s="70"/>
      <c r="C36" s="90">
        <v>-58774</v>
      </c>
      <c r="D36" s="90">
        <v>-375500</v>
      </c>
    </row>
    <row r="37" spans="1:6" x14ac:dyDescent="0.25">
      <c r="A37" s="71" t="s">
        <v>110</v>
      </c>
      <c r="B37" s="70"/>
      <c r="C37" s="90">
        <v>1650000</v>
      </c>
      <c r="D37" s="90">
        <v>2577544</v>
      </c>
      <c r="F37" s="59"/>
    </row>
    <row r="38" spans="1:6" ht="12.6" hidden="1" thickBot="1" x14ac:dyDescent="0.3">
      <c r="A38" s="134" t="s">
        <v>65</v>
      </c>
      <c r="B38" s="76"/>
      <c r="C38" s="133">
        <v>0</v>
      </c>
      <c r="D38" s="133">
        <v>0</v>
      </c>
    </row>
    <row r="39" spans="1:6" ht="7.5" customHeight="1" thickBot="1" x14ac:dyDescent="0.3">
      <c r="A39" s="75"/>
      <c r="B39" s="76"/>
      <c r="C39" s="128"/>
      <c r="D39" s="128"/>
    </row>
    <row r="40" spans="1:6" ht="24.6" thickBot="1" x14ac:dyDescent="0.3">
      <c r="A40" s="98" t="s">
        <v>66</v>
      </c>
      <c r="B40" s="70"/>
      <c r="C40" s="92">
        <f>SUM(C33:C38)</f>
        <v>1504451</v>
      </c>
      <c r="D40" s="92">
        <f>SUM(D33:D38)</f>
        <v>2061321</v>
      </c>
    </row>
    <row r="41" spans="1:6" x14ac:dyDescent="0.25">
      <c r="A41" s="135"/>
      <c r="B41" s="110"/>
      <c r="C41" s="136"/>
      <c r="D41" s="136"/>
    </row>
    <row r="42" spans="1:6" x14ac:dyDescent="0.25">
      <c r="A42" s="72" t="s">
        <v>67</v>
      </c>
      <c r="B42" s="70"/>
      <c r="C42" s="84"/>
      <c r="D42" s="84"/>
    </row>
    <row r="43" spans="1:6" x14ac:dyDescent="0.25">
      <c r="A43" s="69" t="s">
        <v>117</v>
      </c>
      <c r="B43" s="70"/>
      <c r="C43" s="90"/>
      <c r="D43" s="90">
        <v>-3094</v>
      </c>
    </row>
    <row r="44" spans="1:6" x14ac:dyDescent="0.25">
      <c r="A44" s="69" t="s">
        <v>105</v>
      </c>
      <c r="B44" s="70"/>
      <c r="C44" s="90">
        <v>-4614570</v>
      </c>
      <c r="D44" s="90">
        <v>-7577544</v>
      </c>
      <c r="F44" s="59"/>
    </row>
    <row r="45" spans="1:6" x14ac:dyDescent="0.25">
      <c r="A45" s="69" t="s">
        <v>106</v>
      </c>
      <c r="B45" s="70"/>
      <c r="C45" s="90">
        <v>1495000</v>
      </c>
      <c r="D45" s="90">
        <v>5520000</v>
      </c>
      <c r="F45" s="59"/>
    </row>
    <row r="46" spans="1:6" hidden="1" x14ac:dyDescent="0.25">
      <c r="A46" s="69" t="s">
        <v>68</v>
      </c>
      <c r="B46" s="70"/>
      <c r="C46" s="90">
        <v>0</v>
      </c>
      <c r="D46" s="90">
        <v>0</v>
      </c>
    </row>
    <row r="47" spans="1:6" ht="7.5" customHeight="1" thickBot="1" x14ac:dyDescent="0.3">
      <c r="A47" s="75"/>
      <c r="B47" s="76"/>
      <c r="C47" s="128"/>
      <c r="D47" s="128"/>
    </row>
    <row r="48" spans="1:6" ht="5.25" customHeight="1" x14ac:dyDescent="0.25">
      <c r="A48" s="137"/>
      <c r="B48" s="110"/>
      <c r="C48" s="138"/>
      <c r="D48" s="139"/>
    </row>
    <row r="49" spans="1:6" x14ac:dyDescent="0.25">
      <c r="A49" s="72" t="s">
        <v>80</v>
      </c>
      <c r="B49" s="130"/>
      <c r="C49" s="131">
        <f>SUM(C43:C45)</f>
        <v>-3119570</v>
      </c>
      <c r="D49" s="131">
        <f>SUM(D43:D46)</f>
        <v>-2060638</v>
      </c>
      <c r="E49" s="91"/>
      <c r="F49" s="91"/>
    </row>
    <row r="50" spans="1:6" x14ac:dyDescent="0.25">
      <c r="A50" s="72" t="s">
        <v>81</v>
      </c>
      <c r="B50" s="130"/>
      <c r="C50" s="131"/>
      <c r="D50" s="131"/>
    </row>
    <row r="51" spans="1:6" ht="3.75" customHeight="1" thickBot="1" x14ac:dyDescent="0.3">
      <c r="A51" s="75"/>
      <c r="B51" s="76"/>
      <c r="C51" s="134"/>
      <c r="D51" s="134"/>
    </row>
    <row r="52" spans="1:6" x14ac:dyDescent="0.25">
      <c r="A52" s="124"/>
    </row>
    <row r="53" spans="1:6" x14ac:dyDescent="0.25">
      <c r="A53" s="72" t="s">
        <v>69</v>
      </c>
      <c r="B53" s="70"/>
      <c r="C53" s="71"/>
      <c r="D53" s="71"/>
    </row>
    <row r="54" spans="1:6" x14ac:dyDescent="0.25">
      <c r="A54" s="69" t="s">
        <v>70</v>
      </c>
      <c r="B54" s="70"/>
      <c r="C54" s="90">
        <v>1635000</v>
      </c>
      <c r="D54" s="90"/>
    </row>
    <row r="55" spans="1:6" hidden="1" x14ac:dyDescent="0.25">
      <c r="A55" s="69" t="s">
        <v>50</v>
      </c>
      <c r="B55" s="70"/>
      <c r="C55" s="90">
        <v>0</v>
      </c>
      <c r="D55" s="90">
        <v>0</v>
      </c>
    </row>
    <row r="56" spans="1:6" ht="6" customHeight="1" thickBot="1" x14ac:dyDescent="0.3">
      <c r="A56" s="75"/>
      <c r="B56" s="76"/>
      <c r="C56" s="128"/>
      <c r="D56" s="128"/>
    </row>
    <row r="57" spans="1:6" ht="4.5" customHeight="1" x14ac:dyDescent="0.25">
      <c r="A57" s="72"/>
      <c r="B57" s="70"/>
      <c r="C57" s="140"/>
      <c r="D57" s="140"/>
    </row>
    <row r="58" spans="1:6" x14ac:dyDescent="0.25">
      <c r="A58" s="72" t="s">
        <v>82</v>
      </c>
      <c r="B58" s="130"/>
      <c r="C58" s="92">
        <f>SUM(C54:C57)</f>
        <v>1635000</v>
      </c>
      <c r="D58" s="92">
        <f>SUM(D54:D57)</f>
        <v>0</v>
      </c>
    </row>
    <row r="59" spans="1:6" x14ac:dyDescent="0.25">
      <c r="A59" s="72" t="s">
        <v>83</v>
      </c>
      <c r="B59" s="130"/>
      <c r="C59" s="90"/>
      <c r="D59" s="90"/>
    </row>
    <row r="60" spans="1:6" ht="3.75" customHeight="1" thickBot="1" x14ac:dyDescent="0.3">
      <c r="A60" s="81"/>
      <c r="B60" s="76"/>
      <c r="C60" s="141"/>
      <c r="D60" s="141"/>
    </row>
    <row r="61" spans="1:6" x14ac:dyDescent="0.25">
      <c r="A61" s="72"/>
      <c r="B61" s="70"/>
      <c r="C61" s="140"/>
      <c r="D61" s="140"/>
    </row>
    <row r="62" spans="1:6" x14ac:dyDescent="0.25">
      <c r="A62" s="72" t="s">
        <v>71</v>
      </c>
      <c r="B62" s="70"/>
      <c r="C62" s="90">
        <f>C58+C49+C40</f>
        <v>19881</v>
      </c>
      <c r="D62" s="90">
        <f>D58+D49+D40</f>
        <v>683</v>
      </c>
    </row>
    <row r="63" spans="1:6" hidden="1" x14ac:dyDescent="0.25">
      <c r="A63" s="69" t="s">
        <v>72</v>
      </c>
      <c r="B63" s="70"/>
      <c r="C63" s="90">
        <f>C59+C50+C41</f>
        <v>0</v>
      </c>
      <c r="D63" s="90"/>
    </row>
    <row r="64" spans="1:6" ht="8.25" customHeight="1" x14ac:dyDescent="0.25">
      <c r="A64" s="69"/>
      <c r="B64" s="70"/>
      <c r="C64" s="127"/>
      <c r="D64" s="90">
        <v>0</v>
      </c>
    </row>
    <row r="65" spans="1:5" x14ac:dyDescent="0.25">
      <c r="A65" s="71" t="s">
        <v>73</v>
      </c>
      <c r="B65" s="70"/>
      <c r="C65" s="142">
        <f>Ф1!D26</f>
        <v>7014</v>
      </c>
      <c r="D65" s="90">
        <v>10950</v>
      </c>
    </row>
    <row r="66" spans="1:5" hidden="1" x14ac:dyDescent="0.25">
      <c r="A66" s="2"/>
    </row>
    <row r="67" spans="1:5" ht="12.6" thickBot="1" x14ac:dyDescent="0.3">
      <c r="A67" s="75"/>
      <c r="B67" s="76"/>
      <c r="C67" s="134"/>
      <c r="D67" s="134"/>
    </row>
    <row r="68" spans="1:5" x14ac:dyDescent="0.25">
      <c r="A68" s="69"/>
      <c r="B68" s="70"/>
      <c r="C68" s="71"/>
      <c r="D68" s="71"/>
    </row>
    <row r="69" spans="1:5" x14ac:dyDescent="0.25">
      <c r="A69" s="72" t="s">
        <v>74</v>
      </c>
      <c r="B69" s="78"/>
      <c r="C69" s="143">
        <f>SUM(C62:C65)</f>
        <v>26895</v>
      </c>
      <c r="D69" s="143">
        <f>SUM(D62:D65)</f>
        <v>11633</v>
      </c>
    </row>
    <row r="70" spans="1:5" ht="22.5" customHeight="1" thickBot="1" x14ac:dyDescent="0.3">
      <c r="A70" s="118"/>
      <c r="B70" s="119"/>
      <c r="C70" s="144"/>
      <c r="D70" s="144"/>
    </row>
    <row r="71" spans="1:5" ht="12.6" thickTop="1" x14ac:dyDescent="0.25">
      <c r="C71" s="145">
        <f>Ф1!C26-C69</f>
        <v>0</v>
      </c>
      <c r="D71" s="145">
        <f>D69-D72</f>
        <v>11633</v>
      </c>
      <c r="E71" s="146"/>
    </row>
    <row r="72" spans="1:5" x14ac:dyDescent="0.25">
      <c r="D72" s="74"/>
      <c r="E72" s="74"/>
    </row>
    <row r="73" spans="1:5" ht="12.6" thickBot="1" x14ac:dyDescent="0.3"/>
    <row r="74" spans="1:5" ht="15" customHeight="1" x14ac:dyDescent="0.25">
      <c r="A74" s="110" t="s">
        <v>119</v>
      </c>
      <c r="B74" s="111"/>
      <c r="C74" s="74"/>
      <c r="D74" s="74"/>
    </row>
    <row r="75" spans="1:5" ht="15" customHeight="1" x14ac:dyDescent="0.25">
      <c r="A75" s="70" t="s">
        <v>33</v>
      </c>
      <c r="B75" s="111"/>
    </row>
    <row r="77" spans="1:5" ht="12.6" thickBot="1" x14ac:dyDescent="0.3"/>
    <row r="78" spans="1:5" x14ac:dyDescent="0.25">
      <c r="A78" s="110" t="s">
        <v>120</v>
      </c>
    </row>
    <row r="79" spans="1:5" x14ac:dyDescent="0.25">
      <c r="A79" s="70" t="s">
        <v>98</v>
      </c>
    </row>
  </sheetData>
  <mergeCells count="11">
    <mergeCell ref="A3:A4"/>
    <mergeCell ref="B3:B4"/>
    <mergeCell ref="A20:A21"/>
    <mergeCell ref="B20:B21"/>
    <mergeCell ref="B58:B59"/>
    <mergeCell ref="B49:B50"/>
    <mergeCell ref="B74:B75"/>
    <mergeCell ref="C20:C21"/>
    <mergeCell ref="D20:D21"/>
    <mergeCell ref="C49:C50"/>
    <mergeCell ref="D49:D50"/>
  </mergeCells>
  <pageMargins left="0.7" right="0.7" top="0.75" bottom="0.75" header="0.3" footer="0.3"/>
  <pageSetup paperSize="9" orientation="portrait" verticalDpi="4294967295" r:id="rId1"/>
  <ignoredErrors>
    <ignoredError sqref="C4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9DE6080-E0D8-4A1E-BFD7-5F1F27C1FA79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Ф1</vt:lpstr>
      <vt:lpstr>Ф2</vt:lpstr>
      <vt:lpstr>Лист1</vt:lpstr>
      <vt:lpstr>Ф4</vt:lpstr>
      <vt:lpstr>Ф3</vt:lpstr>
      <vt:lpstr>Ф1!_Hlk144731180</vt:lpstr>
      <vt:lpstr>Ф1!_Toc414363594</vt:lpstr>
      <vt:lpstr>Ф1!OLE_LINK2</vt:lpstr>
      <vt:lpstr>Ф1!OLE_LINK55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Шмидт Ольга Иосифовна</dc:creator>
  <cp:lastModifiedBy>admin</cp:lastModifiedBy>
  <cp:lastPrinted>2021-08-14T12:28:54Z</cp:lastPrinted>
  <dcterms:created xsi:type="dcterms:W3CDTF">2018-08-14T10:01:39Z</dcterms:created>
  <dcterms:modified xsi:type="dcterms:W3CDTF">2024-07-29T18:30:43Z</dcterms:modified>
</cp:coreProperties>
</file>