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четы Генеральной бухгалтерии\ОТЧЕТЫ ГЕН.БУХ_2024 год\Фин отчетность МСФО_Шохан\2 кв 2024\Пояснительные записки\"/>
    </mc:Choice>
  </mc:AlternateContent>
  <bookViews>
    <workbookView xWindow="0" yWindow="0" windowWidth="28800" windowHeight="10695" activeTab="3"/>
  </bookViews>
  <sheets>
    <sheet name="Ф1_конс" sheetId="1" r:id="rId1"/>
    <sheet name="Ф2_конс" sheetId="2" r:id="rId2"/>
    <sheet name="Ф3_конс" sheetId="3" r:id="rId3"/>
    <sheet name="Ф4_конс" sheetId="4" r:id="rId4"/>
  </sheets>
  <externalReferences>
    <externalReference r:id="rId5"/>
    <externalReference r:id="rId6"/>
    <externalReference r:id="rId7"/>
    <externalReference r:id="rId8"/>
  </externalReferences>
  <definedNames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der2" hidden="1">255</definedName>
    <definedName name="_Parse_In" localSheetId="2" hidden="1">#REF!</definedName>
    <definedName name="_Parse_In" localSheetId="3" hidden="1">#REF!</definedName>
    <definedName name="_Parse_In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2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3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LANK11_NP120" hidden="1">[1]XLR_NoRangeSheet!$B$17</definedName>
    <definedName name="BLANK11_NP121" hidden="1">[1]XLR_NoRangeSheet!$D$17</definedName>
    <definedName name="BLANK11_NP122" hidden="1">[1]XLR_NoRangeSheet!$F$17</definedName>
    <definedName name="BLANK11_NP123" hidden="1">[1]XLR_NoRangeSheet!$H$17</definedName>
    <definedName name="BLANK11_NP124" hidden="1">[1]XLR_NoRangeSheet!$J$17</definedName>
    <definedName name="BLANK11_NP125" hidden="1">[1]XLR_NoRangeSheet!$L$17</definedName>
    <definedName name="BLANK11_NP126" hidden="1">[1]XLR_NoRangeSheet!$N$17</definedName>
    <definedName name="BLANK11_NVALP120" hidden="1">[1]XLR_NoRangeSheet!$C$17</definedName>
    <definedName name="BLANK11_NVALP121" hidden="1">[1]XLR_NoRangeSheet!$E$17</definedName>
    <definedName name="BLANK11_NVALP122" hidden="1">[1]XLR_NoRangeSheet!$G$17</definedName>
    <definedName name="BLANK11_NVALP123" hidden="1">[1]XLR_NoRangeSheet!$I$17</definedName>
    <definedName name="BLANK11_NVALP124" hidden="1">[1]XLR_NoRangeSheet!$K$17</definedName>
    <definedName name="BLANK11_NVALP125" hidden="1">[1]XLR_NoRangeSheet!$M$17</definedName>
    <definedName name="BLANK11_NVALP126" hidden="1">[1]XLR_NoRangeSheet!$O$17</definedName>
    <definedName name="BLANK3_NP40" hidden="1">[1]XLR_NoRangeSheet!$B$9</definedName>
    <definedName name="BLANK3_NP41" hidden="1">[1]XLR_NoRangeSheet!$D$9</definedName>
    <definedName name="BLANK3_NP42" hidden="1">[1]XLR_NoRangeSheet!$F$9</definedName>
    <definedName name="BLANK3_NP43" hidden="1">[1]XLR_NoRangeSheet!$H$9</definedName>
    <definedName name="BLANK3_NP44" hidden="1">[1]XLR_NoRangeSheet!$J$9</definedName>
    <definedName name="BLANK3_NP45" hidden="1">[1]XLR_NoRangeSheet!$L$9</definedName>
    <definedName name="BLANK3_NP46" hidden="1">[1]XLR_NoRangeSheet!$N$9</definedName>
    <definedName name="BLANK3_NVALP40" hidden="1">[1]XLR_NoRangeSheet!$C$9</definedName>
    <definedName name="BLANK3_NVALP41" hidden="1">[1]XLR_NoRangeSheet!$E$9</definedName>
    <definedName name="BLANK3_NVALP42" hidden="1">[1]XLR_NoRangeSheet!$G$9</definedName>
    <definedName name="BLANK3_NVALP43" hidden="1">[1]XLR_NoRangeSheet!$I$9</definedName>
    <definedName name="BLANK3_NVALP44" hidden="1">[1]XLR_NoRangeSheet!$K$9</definedName>
    <definedName name="BLANK3_NVALP45" hidden="1">[1]XLR_NoRangeSheet!$M$9</definedName>
    <definedName name="BLANK3_NVALP46" hidden="1">[1]XLR_NoRangeSheet!$O$9</definedName>
    <definedName name="BLANK7_NP81" hidden="1">[1]XLR_NoRangeSheet!$D$13</definedName>
    <definedName name="BLANK7_NP82" hidden="1">[1]XLR_NoRangeSheet!$F$13</definedName>
    <definedName name="BLANK7_NP83" hidden="1">[1]XLR_NoRangeSheet!$H$13</definedName>
    <definedName name="BLANK7_NP84" hidden="1">[1]XLR_NoRangeSheet!$J$13</definedName>
    <definedName name="BLANK7_NP85" hidden="1">[1]XLR_NoRangeSheet!$L$13</definedName>
    <definedName name="BLANK7_NP86" hidden="1">[1]XLR_NoRangeSheet!$N$13</definedName>
    <definedName name="BLANK7_NVALP80" hidden="1">[1]XLR_NoRangeSheet!$C$13</definedName>
    <definedName name="BLANK7_NVALP81" hidden="1">[1]XLR_NoRangeSheet!$E$13</definedName>
    <definedName name="BLANK7_NVALP82" hidden="1">[1]XLR_NoRangeSheet!$G$13</definedName>
    <definedName name="BLANK7_NVALP83" hidden="1">[1]XLR_NoRangeSheet!$I$13</definedName>
    <definedName name="BLANK7_NVALP84" hidden="1">[1]XLR_NoRangeSheet!$K$13</definedName>
    <definedName name="BLANK7_NVALP85" hidden="1">[1]XLR_NoRangeSheet!$M$13</definedName>
    <definedName name="BLANK7_NVALP86" hidden="1">[1]XLR_NoRangeSheet!$O$13</definedName>
    <definedName name="BLANK9_NVALP106" hidden="1">[1]XLR_NoRangeSheet!$O$15</definedName>
    <definedName name="cyp">'[2]FS-97'!$BA$90</definedName>
    <definedName name="_xlnm.Database">#REF!</definedName>
    <definedName name="_xlnm.Print_Area" localSheetId="3">Ф4_конс!$A$1:$G$45</definedName>
    <definedName name="qsda" hidden="1">4</definedName>
    <definedName name="_xlnm.Recorder">#REF!</definedName>
    <definedName name="REPORTER">#REF!</definedName>
    <definedName name="s" localSheetId="2" hidden="1">{#N/A,#N/A,FALSE,"Aging Summary";#N/A,#N/A,FALSE,"Ratio Analysis";#N/A,#N/A,FALSE,"Test 120 Day Accts";#N/A,#N/A,FALSE,"Tickmarks"}</definedName>
    <definedName name="s" localSheetId="3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TextRefCopyRangeCount" hidden="1">3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LRPARAMS_d" hidden="1">[3]XLR_NoRangeSheet!$B$6</definedName>
    <definedName name="XRefCopyRangeCount" hidden="1">1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биржа">[4]База!$A$1:$T$65536</definedName>
    <definedName name="биржа1">[4]База!$B$1:$T$65536</definedName>
    <definedName name="вуув" localSheetId="2" hidden="1">{#N/A,#N/A,TRUE,"Лист1";#N/A,#N/A,TRUE,"Лист2";#N/A,#N/A,TRUE,"Лист3"}</definedName>
    <definedName name="вуув" localSheetId="3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2" hidden="1">{#N/A,#N/A,TRUE,"Лист1";#N/A,#N/A,TRUE,"Лист2";#N/A,#N/A,TRUE,"Лист3"}</definedName>
    <definedName name="грприрцфв00ав98" localSheetId="3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localSheetId="3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localSheetId="2" hidden="1">{#N/A,#N/A,TRUE,"Лист1";#N/A,#N/A,TRUE,"Лист2";#N/A,#N/A,TRUE,"Лист3"}</definedName>
    <definedName name="индцкавг98" localSheetId="3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гок2" localSheetId="2" hidden="1">{#N/A,#N/A,TRUE,"Лист1";#N/A,#N/A,TRUE,"Лист2";#N/A,#N/A,TRUE,"Лист3"}</definedName>
    <definedName name="Кегок2" localSheetId="3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localSheetId="3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ор" localSheetId="2" hidden="1">{#N/A,#N/A,TRUE,"Лист1";#N/A,#N/A,TRUE,"Лист2";#N/A,#N/A,TRUE,"Лист3"}</definedName>
    <definedName name="лор" localSheetId="3" hidden="1">{#N/A,#N/A,TRUE,"Лист1";#N/A,#N/A,TRUE,"Лист2";#N/A,#N/A,TRUE,"Лист3"}</definedName>
    <definedName name="лор" hidden="1">{#N/A,#N/A,TRUE,"Лист1";#N/A,#N/A,TRUE,"Лист2";#N/A,#N/A,TRUE,"Лист3"}</definedName>
    <definedName name="Макрос1">#N/A</definedName>
    <definedName name="орп" localSheetId="2" hidden="1">{#N/A,#N/A,TRUE,"Лист1";#N/A,#N/A,TRUE,"Лист2";#N/A,#N/A,TRUE,"Лист3"}</definedName>
    <definedName name="орп" localSheetId="3" hidden="1">{#N/A,#N/A,TRUE,"Лист1";#N/A,#N/A,TRUE,"Лист2";#N/A,#N/A,TRUE,"Лист3"}</definedName>
    <definedName name="орп" hidden="1">{#N/A,#N/A,TRUE,"Лист1";#N/A,#N/A,TRUE,"Лист2";#N/A,#N/A,TRUE,"Лист3"}</definedName>
    <definedName name="Подготовка_к_печати_и_сохранение0710">#N/A</definedName>
    <definedName name="прибыль3" localSheetId="2" hidden="1">{#N/A,#N/A,TRUE,"Лист1";#N/A,#N/A,TRUE,"Лист2";#N/A,#N/A,TRUE,"Лист3"}</definedName>
    <definedName name="прибыль3" localSheetId="3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2" hidden="1">{#N/A,#N/A,TRUE,"Лист1";#N/A,#N/A,TRUE,"Лист2";#N/A,#N/A,TRUE,"Лист3"}</definedName>
    <definedName name="рис1" localSheetId="3" hidden="1">{#N/A,#N/A,TRUE,"Лист1";#N/A,#N/A,TRUE,"Лист2";#N/A,#N/A,TRUE,"Лист3"}</definedName>
    <definedName name="рис1" hidden="1">{#N/A,#N/A,TRUE,"Лист1";#N/A,#N/A,TRUE,"Лист2";#N/A,#N/A,TRUE,"Лист3"}</definedName>
    <definedName name="ропдщш" localSheetId="2" hidden="1">{#N/A,#N/A,TRUE,"Лист1";#N/A,#N/A,TRUE,"Лист2";#N/A,#N/A,TRUE,"Лист3"}</definedName>
    <definedName name="ропдщш" localSheetId="3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localSheetId="2" hidden="1">{#N/A,#N/A,TRUE,"Лист1";#N/A,#N/A,TRUE,"Лист2";#N/A,#N/A,TRUE,"Лист3"}</definedName>
    <definedName name="рпл" localSheetId="3" hidden="1">{#N/A,#N/A,TRUE,"Лист1";#N/A,#N/A,TRUE,"Лист2";#N/A,#N/A,TRUE,"Лист3"}</definedName>
    <definedName name="рпл" hidden="1">{#N/A,#N/A,TRUE,"Лист1";#N/A,#N/A,TRUE,"Лист2";#N/A,#N/A,TRUE,"Лист3"}</definedName>
    <definedName name="Сводный_баланс_н_п_с">#N/A</definedName>
    <definedName name="текар" localSheetId="2" hidden="1">{#N/A,#N/A,TRUE,"Лист1";#N/A,#N/A,TRUE,"Лист2";#N/A,#N/A,TRUE,"Лист3"}</definedName>
    <definedName name="текар" localSheetId="3" hidden="1">{#N/A,#N/A,TRUE,"Лист1";#N/A,#N/A,TRUE,"Лист2";#N/A,#N/A,TRUE,"Лист3"}</definedName>
    <definedName name="текар" hidden="1">{#N/A,#N/A,TRUE,"Лист1";#N/A,#N/A,TRUE,"Лист2";#N/A,#N/A,TRUE,"Лист3"}</definedName>
    <definedName name="тп" localSheetId="2" hidden="1">{#N/A,#N/A,TRUE,"Лист1";#N/A,#N/A,TRUE,"Лист2";#N/A,#N/A,TRUE,"Лист3"}</definedName>
    <definedName name="тп" localSheetId="3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2" hidden="1">{#N/A,#N/A,TRUE,"Лист1";#N/A,#N/A,TRUE,"Лист2";#N/A,#N/A,TRUE,"Лист3"}</definedName>
    <definedName name="укеееукеееееееееееееее" localSheetId="3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77">#REF!</definedName>
    <definedName name="Флажок16_Щелкнуть">#N/A</definedName>
    <definedName name="ыва" localSheetId="2" hidden="1">{#N/A,#N/A,TRUE,"Лист1";#N/A,#N/A,TRUE,"Лист2";#N/A,#N/A,TRUE,"Лист3"}</definedName>
    <definedName name="ыва" localSheetId="3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2" hidden="1">{#N/A,#N/A,TRUE,"Лист1";#N/A,#N/A,TRUE,"Лист2";#N/A,#N/A,TRUE,"Лист3"}</definedName>
    <definedName name="ыуаы" localSheetId="3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4" l="1"/>
  <c r="G28" i="4"/>
  <c r="D27" i="4"/>
  <c r="D30" i="4" s="1"/>
  <c r="C27" i="4"/>
  <c r="C30" i="4" s="1"/>
  <c r="B27" i="4"/>
  <c r="B30" i="4" s="1"/>
  <c r="A27" i="4"/>
  <c r="E26" i="4"/>
  <c r="G26" i="4" s="1"/>
  <c r="E25" i="4"/>
  <c r="G25" i="4" s="1"/>
  <c r="E24" i="4"/>
  <c r="G24" i="4" s="1"/>
  <c r="G21" i="4"/>
  <c r="G17" i="4"/>
  <c r="C16" i="4"/>
  <c r="C18" i="4" s="1"/>
  <c r="B16" i="4"/>
  <c r="B18" i="4" s="1"/>
  <c r="A16" i="4"/>
  <c r="A12" i="4"/>
  <c r="A11" i="4"/>
  <c r="G10" i="4"/>
  <c r="A72" i="3"/>
  <c r="D67" i="3"/>
  <c r="C67" i="3"/>
  <c r="D58" i="3"/>
  <c r="C58" i="3"/>
  <c r="A40" i="3"/>
  <c r="A33" i="3"/>
  <c r="D31" i="3"/>
  <c r="D45" i="3" s="1"/>
  <c r="D48" i="3" s="1"/>
  <c r="C31" i="3"/>
  <c r="C45" i="3" s="1"/>
  <c r="D10" i="3"/>
  <c r="A8" i="3"/>
  <c r="D40" i="2"/>
  <c r="E15" i="4"/>
  <c r="G15" i="4" s="1"/>
  <c r="E14" i="4"/>
  <c r="G14" i="4" s="1"/>
  <c r="C40" i="2"/>
  <c r="I637" i="2"/>
  <c r="D31" i="2"/>
  <c r="C31" i="2"/>
  <c r="D26" i="2"/>
  <c r="C26" i="2"/>
  <c r="D17" i="2"/>
  <c r="D32" i="2" s="1"/>
  <c r="D34" i="2" s="1"/>
  <c r="D15" i="2"/>
  <c r="C15" i="2"/>
  <c r="D10" i="2"/>
  <c r="A30" i="4" s="1"/>
  <c r="A8" i="2"/>
  <c r="A7" i="2"/>
  <c r="D43" i="1"/>
  <c r="D42" i="1"/>
  <c r="C42" i="1"/>
  <c r="D36" i="1"/>
  <c r="C36" i="1"/>
  <c r="C43" i="1" s="1"/>
  <c r="D25" i="1"/>
  <c r="C25" i="1"/>
  <c r="A23" i="4"/>
  <c r="A8" i="1"/>
  <c r="D70" i="3" l="1"/>
  <c r="D72" i="3" s="1"/>
  <c r="D41" i="2"/>
  <c r="F22" i="4"/>
  <c r="D16" i="4"/>
  <c r="C48" i="3"/>
  <c r="C17" i="2"/>
  <c r="C32" i="2" s="1"/>
  <c r="D10" i="1"/>
  <c r="A21" i="4" s="1"/>
  <c r="A22" i="4"/>
  <c r="E13" i="4"/>
  <c r="E27" i="4"/>
  <c r="E30" i="4" s="1"/>
  <c r="A71" i="3"/>
  <c r="A18" i="4"/>
  <c r="A7" i="3"/>
  <c r="C34" i="2" l="1"/>
  <c r="D18" i="4"/>
  <c r="G13" i="4"/>
  <c r="E16" i="4"/>
  <c r="E18" i="4" s="1"/>
  <c r="F27" i="4"/>
  <c r="F30" i="4" s="1"/>
  <c r="G22" i="4"/>
  <c r="G27" i="4" s="1"/>
  <c r="G30" i="4" s="1"/>
  <c r="C70" i="3"/>
  <c r="C72" i="3" l="1"/>
  <c r="C41" i="2"/>
  <c r="F11" i="4"/>
  <c r="F16" i="4" l="1"/>
  <c r="G11" i="4"/>
  <c r="F18" i="4" l="1"/>
  <c r="G16" i="4"/>
  <c r="G18" i="4" s="1"/>
</calcChain>
</file>

<file path=xl/sharedStrings.xml><?xml version="1.0" encoding="utf-8"?>
<sst xmlns="http://schemas.openxmlformats.org/spreadsheetml/2006/main" count="175" uniqueCount="124">
  <si>
    <t>Промежуточный сокращенный консолидированный отчет о финансовом положении</t>
  </si>
  <si>
    <t>(в тысячах тенге)</t>
  </si>
  <si>
    <t>(неаудировано)</t>
  </si>
  <si>
    <t>(аудировано)</t>
  </si>
  <si>
    <t>Активы</t>
  </si>
  <si>
    <t>Денежные средства и их эквиваленты</t>
  </si>
  <si>
    <t>Драгоценные металлы</t>
  </si>
  <si>
    <t>Средства в банках и прочих финансовых организациях</t>
  </si>
  <si>
    <t>Производные финансовые активы</t>
  </si>
  <si>
    <t>Торговые ценные бумаги</t>
  </si>
  <si>
    <t>Инвестиционные ценные бумаги</t>
  </si>
  <si>
    <t>Кредиты клиентам</t>
  </si>
  <si>
    <t>Инвестиционная недвижимость</t>
  </si>
  <si>
    <t>Основные средства и активы в форме права пользования</t>
  </si>
  <si>
    <t>Нематериальные активы</t>
  </si>
  <si>
    <t>Текущие активы по корпоративному подоходному налогу</t>
  </si>
  <si>
    <t>Прочие активы</t>
  </si>
  <si>
    <t>Итого активы</t>
  </si>
  <si>
    <t>Обязательства</t>
  </si>
  <si>
    <t>Средства клиентов</t>
  </si>
  <si>
    <t>Средства банков и прочих финансовых организаций</t>
  </si>
  <si>
    <t>Производные финансовые обязателсьтва</t>
  </si>
  <si>
    <t>Кредиторская задолженность по договорам  "РЕПО"</t>
  </si>
  <si>
    <t>Выпущенные долговые ценные бумаги</t>
  </si>
  <si>
    <t>Субординированный долг</t>
  </si>
  <si>
    <t>Отложенные налоговые обязательства</t>
  </si>
  <si>
    <t>Прочие обязательства</t>
  </si>
  <si>
    <t>Итого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</si>
  <si>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</si>
  <si>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</si>
  <si>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</si>
  <si>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</si>
  <si>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</si>
  <si>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Итого капитал и обязательства</t>
  </si>
  <si>
    <t>________________________</t>
  </si>
  <si>
    <t>Есмуканова А.К.</t>
  </si>
  <si>
    <t>Толепбергенова Б.К.</t>
  </si>
  <si>
    <t>Заместитель Председателя Правления</t>
  </si>
  <si>
    <t>Главный бухгалтер</t>
  </si>
  <si>
    <t>Процентная выручка, рассчитанная с использованием эффективной процентной ставки</t>
  </si>
  <si>
    <t>Прочие процентные доходы</t>
  </si>
  <si>
    <t>Процентные расходы</t>
  </si>
  <si>
    <t>Чистые процентные доходы</t>
  </si>
  <si>
    <t>Комиссионные доходы</t>
  </si>
  <si>
    <t>Комиссионные расходы</t>
  </si>
  <si>
    <t>Прибыль при первоначальном признании финансовых обязательств</t>
  </si>
  <si>
    <t>Непроцентные доходы</t>
  </si>
  <si>
    <t>Административные и прочие операционные расходы</t>
  </si>
  <si>
    <t>Убыток при первоначальном признании финансовых активов</t>
  </si>
  <si>
    <t>Непроцентные расходы</t>
  </si>
  <si>
    <t>Расходы по корпоративному подоходному налогу</t>
  </si>
  <si>
    <t>Прочий совокупный доход</t>
  </si>
  <si>
    <t>Прочий совокупный доход, подлежащий впоследствии переклассификации в состав прибыли или убытка</t>
  </si>
  <si>
    <t>Чистое изменение справедливой стоимости инвестиционных ценных бумаг, оцениваемых по справедливой стоимости через прочий совокупный доход</t>
  </si>
  <si>
    <t>Изменение оценочного резерва под ожидаемые кредитные убытки по инвестиционным ценным бумагам, оцениваемых по справедливой стоимости через прочий совокупный доход</t>
  </si>
  <si>
    <t>Сумма, реклассифицированная в состав прибыли или убытка в результате выбытия долговых инструментов, оцениваемых по справедливой стоимости через прочий совокупный доход</t>
  </si>
  <si>
    <t>Денежные потоки от операционной деятельности</t>
  </si>
  <si>
    <t>Проценты, полученные от средств в банках и прочих финансовых организациях</t>
  </si>
  <si>
    <t>Проценты, полученные от дебиторской задолженности по договорам "обратное РЕПО"</t>
  </si>
  <si>
    <t>Проценты, полученные от инвестиционных ценных бумаг, оцениваемых по справедливой стоимости через прочий совокупный доход</t>
  </si>
  <si>
    <t>Проценты, полученные от инвестиционных ценных бумаг, оцениваемых по амортизированной стоимости</t>
  </si>
  <si>
    <t>Проценты, полученные от кредитов клиентам</t>
  </si>
  <si>
    <t>Проценты, полученные от ценных бумаг, учитываемых по справедливой стоимости через прибыль или убыток</t>
  </si>
  <si>
    <t>Проценты, уплаченные по средствам клиентов</t>
  </si>
  <si>
    <t>Проценты, уплаченные по субординированному долгу</t>
  </si>
  <si>
    <t>Проценты, уплаченные по средствам банков и прочих финансовых организаций</t>
  </si>
  <si>
    <t>Проценты, уплаченные по кредиторской задолженности по договорам "РЕПО"</t>
  </si>
  <si>
    <t>Проценты, уплаченные по выпущенным долговым ценным бумагам</t>
  </si>
  <si>
    <t>Проценты, уплаченные по обязательствам по аренде</t>
  </si>
  <si>
    <t>Комиссии полученные</t>
  </si>
  <si>
    <t>Комиссии уплаченные</t>
  </si>
  <si>
    <t>Чистый доход/(убыток) по производным финансовым активам</t>
  </si>
  <si>
    <t>Административные и 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</si>
  <si>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</si>
  <si>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Кредиторская задолженность по договорам «РЕПО»</t>
  </si>
  <si>
    <t>Корпоративный подоходный налог уплаченный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</si>
  <si>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</si>
  <si>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</si>
  <si>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</si>
  <si>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Поступления от продажи инвестиционной недвижимости</t>
  </si>
  <si>
    <t>Приобретение инвестиционных ценных бумаг, оцениваемых по справедливой стоимости через прочий совокупный доход</t>
  </si>
  <si>
    <t>Поступления от продажи и погашения инвестиционных ценных бумаг, оцениваемых по справедливой стоимости через прочий совокупный доход</t>
  </si>
  <si>
    <t>Приобретение инвестиционных ценных бумаг, оцениваемых по амортизированной стоимости</t>
  </si>
  <si>
    <t>Поступления от продажи и погашения инвестиционных ценных бумаг, оцениваемых по амортизированной стоимости</t>
  </si>
  <si>
    <t>Денежные потоки от финансовой деятельности</t>
  </si>
  <si>
    <t>Поступления от выпуска долговых ценных бумаг</t>
  </si>
  <si>
    <t>Погашение выпущенных долговых ценных бумаг</t>
  </si>
  <si>
    <t>Поступления от выпуска субординированного долга</t>
  </si>
  <si>
    <t>Погашение субординированного долга</t>
  </si>
  <si>
    <t>Дивиденды, выплаченные акционерам банка</t>
  </si>
  <si>
    <t>Платежи по аренде</t>
  </si>
  <si>
    <t>Влияние изменений обменного курса на денежные средства и их эквиваленты</t>
  </si>
  <si>
    <t>Влияние ожидаемых кредитных убытков на денежные средства и их эквиваленты</t>
  </si>
  <si>
    <t>_________________________</t>
  </si>
  <si>
    <t>Резервный
фонд</t>
  </si>
  <si>
    <t>Резерв переоценки основных
средств</t>
  </si>
  <si>
    <t>Резерв справедливой стоимости инвестиционных ценных бумаг</t>
  </si>
  <si>
    <t>Итого</t>
  </si>
  <si>
    <t>31 декабря 2023 года (аудировано)</t>
  </si>
  <si>
    <t>Чистое изменение справедливой стоимости инвестиционных ценных бумаг, оцениваемых через прочий совокупный доход</t>
  </si>
  <si>
    <t>Дивиденды акционерам Банка</t>
  </si>
  <si>
    <t>Корректировка подоходного налога у источника выплаты</t>
  </si>
  <si>
    <t>Промежуточный сокращенный консолидированный отчет об изменениях в капитале за период, закончившийся 30 июня 2024 года</t>
  </si>
  <si>
    <t>Чистый процентный доход до расходов по кредитным убыткам</t>
  </si>
  <si>
    <t>Расходы по кредитным убыткам</t>
  </si>
  <si>
    <t>Чистый доход по операциям с иностранной валютой</t>
  </si>
  <si>
    <t>Чистый доход по производным финансовым активам</t>
  </si>
  <si>
    <t>Чистый доход в результате прекращения признания финансовых активов, оцениваемых по справедливой стоимости через прочий совокупный доход</t>
  </si>
  <si>
    <t>Чистый доход в результате прекращения признания кредитов клиентам, оцениваемых по амортизированной стоимости</t>
  </si>
  <si>
    <t>Прочие операционные доходы</t>
  </si>
  <si>
    <t>Чистый убыток по финансовым активам, оцениваемым по справедливой стоимости через прибыль или убыток</t>
  </si>
  <si>
    <t>Чистый (убыток)/доход от модификации финансовых активов, оцениваемых по амортизированной стоимости, не приводящей к прекращению признания</t>
  </si>
  <si>
    <t>Прибыль до расходов по корпоративному подоходному налогу</t>
  </si>
  <si>
    <t>Прибыль за период</t>
  </si>
  <si>
    <t>Прочий совокупный доход за период</t>
  </si>
  <si>
    <t>Итого совокупный доход за период</t>
  </si>
  <si>
    <t>Чистый реализованный доход, полученный по операциям с иностранной валютой</t>
  </si>
  <si>
    <t>Прочие операционные доходы полученные</t>
  </si>
  <si>
    <t>Чистое расходование денежных средств в операционной деятельности до корпоративного подоходного налога</t>
  </si>
  <si>
    <t>Чистое расходование денежных средств в операционной деятельности</t>
  </si>
  <si>
    <t>Чистое поступление денежных средств от инвестиционной деятельности</t>
  </si>
  <si>
    <t>Чистое расходование денежных средств от финансовой деятельности</t>
  </si>
  <si>
    <t>Чистое уменьшение денежных средств и их эквивалентов</t>
  </si>
  <si>
    <t>Прим.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</si>
</sst>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)_ ;_ * \(#,##0\)_ ;_ * &quot;-&quot;_)_ ;_ @_ "/>
    <numFmt numFmtId="164" formatCode="[$-409]d\-mmm\-yy;@"/>
    <numFmt numFmtId="165" formatCode="[$-FC19]dd\ mmmm\ yyyy\ \г/;@"/>
    <numFmt numFmtId="166" formatCode="_-* #,##0.00_р_._-;\-* #,##0.00_р_._-;_-* &quot;-&quot;??_р_._-;_-@_-"/>
    <numFmt numFmtId="167" formatCode="_(* #,##0.00_);_(* \(#,##0.00\);_(* &quot;-&quot;??_);_(@_)"/>
    <numFmt numFmtId="168" formatCode="_-* #,##0.00\ _₽_-;\-* #,##0.00\ _₽_-;_-* &quot;-&quot;??\ _₽_-;_-@_-"/>
    <numFmt numFmtId="169" formatCode="_-* #.##0.00\ _₽_-;\-* #.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0"/>
      <name val="Helv"/>
    </font>
    <font>
      <i/>
      <sz val="11"/>
      <name val="Garamond"/>
      <family val="1"/>
      <charset val="204"/>
    </font>
    <font>
      <b/>
      <i/>
      <sz val="11"/>
      <color theme="1"/>
      <name val="Garamond"/>
      <family val="1"/>
      <charset val="204"/>
    </font>
    <font>
      <b/>
      <sz val="11"/>
      <name val="Garamond"/>
      <family val="1"/>
      <charset val="204"/>
    </font>
    <font>
      <sz val="11"/>
      <name val="Garamond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rgb="FFFF0000"/>
      <name val="Garamond"/>
      <family val="1"/>
      <charset val="204"/>
    </font>
    <font>
      <sz val="10"/>
      <name val="Arial"/>
      <family val="2"/>
      <charset val="204"/>
    </font>
    <font>
      <b/>
      <sz val="11"/>
      <color indexed="8"/>
      <name val="Garamond"/>
      <family val="1"/>
      <charset val="204"/>
    </font>
    <font>
      <sz val="8"/>
      <name val="Times New Roman Cyr"/>
      <charset val="204"/>
    </font>
    <font>
      <b/>
      <i/>
      <sz val="11"/>
      <name val="Garamond"/>
      <family val="1"/>
      <charset val="204"/>
    </font>
    <font>
      <i/>
      <sz val="11"/>
      <color theme="1"/>
      <name val="Garamond"/>
      <family val="1"/>
      <charset val="204"/>
    </font>
    <font>
      <sz val="10"/>
      <color theme="1"/>
      <name val="Times New Roman"/>
      <family val="2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164" fontId="4" fillId="0" borderId="0"/>
    <xf numFmtId="16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/>
    <xf numFmtId="164" fontId="9" fillId="0" borderId="0"/>
    <xf numFmtId="168" fontId="9" fillId="0" borderId="0" applyFont="0" applyFill="0" applyBorder="0" applyAlignment="0" applyProtection="0"/>
    <xf numFmtId="164" fontId="9" fillId="0" borderId="0"/>
    <xf numFmtId="164" fontId="4" fillId="0" borderId="0"/>
    <xf numFmtId="166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6" fillId="0" borderId="0"/>
    <xf numFmtId="164" fontId="9" fillId="0" borderId="0"/>
    <xf numFmtId="164" fontId="11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</cellStyleXfs>
  <cellXfs count="139">
    <xf numFmtId="0" fontId="0" fillId="0" borderId="0" xfId="0"/>
    <xf numFmtId="0" fontId="2" fillId="2" borderId="0" xfId="0" applyNumberFormat="1" applyFont="1" applyFill="1"/>
    <xf numFmtId="0" fontId="2" fillId="0" borderId="0" xfId="0" applyNumberFormat="1" applyFont="1"/>
    <xf numFmtId="165" fontId="6" fillId="2" borderId="0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>
      <alignment vertical="top" wrapText="1"/>
    </xf>
    <xf numFmtId="0" fontId="2" fillId="2" borderId="0" xfId="0" applyNumberFormat="1" applyFont="1" applyFill="1" applyAlignment="1"/>
    <xf numFmtId="0" fontId="8" fillId="2" borderId="0" xfId="1" applyNumberFormat="1" applyFont="1" applyFill="1" applyBorder="1" applyAlignment="1">
      <alignment vertical="top"/>
    </xf>
    <xf numFmtId="41" fontId="7" fillId="2" borderId="0" xfId="2" applyNumberFormat="1" applyFont="1" applyFill="1" applyBorder="1" applyAlignment="1"/>
    <xf numFmtId="41" fontId="8" fillId="2" borderId="0" xfId="2" applyNumberFormat="1" applyFont="1" applyFill="1" applyBorder="1" applyAlignment="1"/>
    <xf numFmtId="0" fontId="8" fillId="2" borderId="0" xfId="1" applyNumberFormat="1" applyFont="1" applyFill="1" applyBorder="1" applyAlignment="1">
      <alignment vertical="top" wrapText="1"/>
    </xf>
    <xf numFmtId="41" fontId="8" fillId="2" borderId="0" xfId="2" applyNumberFormat="1" applyFont="1" applyFill="1" applyBorder="1" applyAlignment="1">
      <alignment horizontal="right"/>
    </xf>
    <xf numFmtId="41" fontId="8" fillId="2" borderId="1" xfId="2" applyNumberFormat="1" applyFont="1" applyFill="1" applyBorder="1" applyAlignment="1"/>
    <xf numFmtId="0" fontId="7" fillId="2" borderId="0" xfId="1" applyNumberFormat="1" applyFont="1" applyFill="1" applyBorder="1" applyAlignment="1">
      <alignment vertical="top"/>
    </xf>
    <xf numFmtId="41" fontId="3" fillId="2" borderId="2" xfId="0" applyNumberFormat="1" applyFont="1" applyFill="1" applyBorder="1" applyAlignment="1"/>
    <xf numFmtId="41" fontId="2" fillId="2" borderId="2" xfId="0" applyNumberFormat="1" applyFont="1" applyFill="1" applyBorder="1" applyAlignment="1"/>
    <xf numFmtId="0" fontId="5" fillId="2" borderId="0" xfId="1" applyNumberFormat="1" applyFont="1" applyFill="1" applyBorder="1" applyAlignment="1">
      <alignment vertical="top" wrapText="1"/>
    </xf>
    <xf numFmtId="41" fontId="3" fillId="2" borderId="0" xfId="0" applyNumberFormat="1" applyFont="1" applyFill="1" applyAlignment="1"/>
    <xf numFmtId="41" fontId="2" fillId="2" borderId="0" xfId="0" applyNumberFormat="1" applyFont="1" applyFill="1" applyAlignment="1"/>
    <xf numFmtId="41" fontId="2" fillId="2" borderId="0" xfId="3" applyNumberFormat="1" applyFont="1" applyFill="1" applyBorder="1" applyAlignment="1"/>
    <xf numFmtId="41" fontId="3" fillId="2" borderId="3" xfId="0" applyNumberFormat="1" applyFont="1" applyFill="1" applyBorder="1" applyAlignment="1"/>
    <xf numFmtId="41" fontId="2" fillId="2" borderId="3" xfId="0" applyNumberFormat="1" applyFont="1" applyFill="1" applyBorder="1" applyAlignment="1"/>
    <xf numFmtId="0" fontId="5" fillId="2" borderId="0" xfId="1" applyNumberFormat="1" applyFont="1" applyFill="1" applyBorder="1" applyAlignment="1">
      <alignment vertical="top"/>
    </xf>
    <xf numFmtId="41" fontId="7" fillId="2" borderId="1" xfId="2" applyNumberFormat="1" applyFont="1" applyFill="1" applyBorder="1" applyAlignment="1"/>
    <xf numFmtId="0" fontId="8" fillId="2" borderId="0" xfId="1" applyNumberFormat="1" applyFont="1" applyFill="1" applyAlignment="1">
      <alignment vertical="top" wrapText="1"/>
    </xf>
    <xf numFmtId="0" fontId="8" fillId="2" borderId="0" xfId="2" applyNumberFormat="1" applyFont="1" applyFill="1" applyBorder="1" applyAlignment="1">
      <alignment vertical="top"/>
    </xf>
    <xf numFmtId="0" fontId="10" fillId="2" borderId="0" xfId="1" applyNumberFormat="1" applyFont="1" applyFill="1"/>
    <xf numFmtId="0" fontId="8" fillId="2" borderId="0" xfId="0" applyNumberFormat="1" applyFont="1" applyFill="1" applyBorder="1"/>
    <xf numFmtId="0" fontId="7" fillId="2" borderId="0" xfId="0" applyNumberFormat="1" applyFont="1" applyFill="1" applyBorder="1"/>
    <xf numFmtId="0" fontId="7" fillId="2" borderId="0" xfId="0" applyNumberFormat="1" applyFont="1" applyFill="1" applyBorder="1" applyAlignment="1">
      <alignment horizontal="justify"/>
    </xf>
    <xf numFmtId="0" fontId="7" fillId="2" borderId="0" xfId="0" applyNumberFormat="1" applyFont="1" applyFill="1" applyBorder="1" applyAlignment="1"/>
    <xf numFmtId="41" fontId="7" fillId="2" borderId="0" xfId="4" applyNumberFormat="1" applyFont="1" applyFill="1" applyAlignment="1"/>
    <xf numFmtId="41" fontId="8" fillId="2" borderId="0" xfId="4" applyNumberFormat="1" applyFont="1" applyFill="1" applyAlignment="1"/>
    <xf numFmtId="41" fontId="8" fillId="2" borderId="1" xfId="4" applyNumberFormat="1" applyFont="1" applyFill="1" applyBorder="1" applyAlignment="1"/>
    <xf numFmtId="41" fontId="7" fillId="2" borderId="4" xfId="4" applyNumberFormat="1" applyFont="1" applyFill="1" applyBorder="1" applyAlignment="1">
      <alignment horizontal="center"/>
    </xf>
    <xf numFmtId="41" fontId="8" fillId="2" borderId="4" xfId="4" applyNumberFormat="1" applyFont="1" applyFill="1" applyBorder="1" applyAlignment="1">
      <alignment horizontal="center"/>
    </xf>
    <xf numFmtId="41" fontId="7" fillId="2" borderId="1" xfId="4" applyNumberFormat="1" applyFont="1" applyFill="1" applyBorder="1" applyAlignment="1"/>
    <xf numFmtId="41" fontId="7" fillId="2" borderId="0" xfId="4" applyNumberFormat="1" applyFont="1" applyFill="1" applyAlignment="1">
      <alignment horizontal="center"/>
    </xf>
    <xf numFmtId="41" fontId="8" fillId="2" borderId="0" xfId="4" applyNumberFormat="1" applyFont="1" applyFill="1" applyAlignment="1">
      <alignment horizontal="center"/>
    </xf>
    <xf numFmtId="41" fontId="8" fillId="2" borderId="0" xfId="4" applyNumberFormat="1" applyFont="1" applyFill="1" applyAlignment="1">
      <alignment horizontal="right"/>
    </xf>
    <xf numFmtId="41" fontId="12" fillId="2" borderId="0" xfId="5" applyNumberFormat="1" applyFont="1" applyFill="1" applyBorder="1" applyAlignment="1">
      <alignment horizontal="left"/>
    </xf>
    <xf numFmtId="41" fontId="8" fillId="2" borderId="0" xfId="6" applyNumberFormat="1" applyFont="1" applyFill="1" applyBorder="1" applyAlignment="1"/>
    <xf numFmtId="41" fontId="7" fillId="2" borderId="3" xfId="4" applyNumberFormat="1" applyFont="1" applyFill="1" applyBorder="1" applyAlignment="1"/>
    <xf numFmtId="41" fontId="8" fillId="2" borderId="3" xfId="4" applyNumberFormat="1" applyFont="1" applyFill="1" applyBorder="1" applyAlignment="1"/>
    <xf numFmtId="41" fontId="7" fillId="2" borderId="0" xfId="7" applyNumberFormat="1" applyFont="1" applyFill="1" applyAlignment="1">
      <alignment horizontal="center"/>
    </xf>
    <xf numFmtId="41" fontId="8" fillId="2" borderId="0" xfId="7" applyNumberFormat="1" applyFont="1" applyFill="1" applyAlignment="1">
      <alignment horizontal="center"/>
    </xf>
    <xf numFmtId="41" fontId="7" fillId="2" borderId="0" xfId="4" applyNumberFormat="1" applyFont="1" applyFill="1" applyBorder="1" applyAlignment="1"/>
    <xf numFmtId="41" fontId="8" fillId="2" borderId="0" xfId="4" applyNumberFormat="1" applyFont="1" applyFill="1" applyBorder="1" applyAlignment="1"/>
    <xf numFmtId="41" fontId="7" fillId="2" borderId="2" xfId="1" applyNumberFormat="1" applyFont="1" applyFill="1" applyBorder="1" applyAlignment="1"/>
    <xf numFmtId="41" fontId="8" fillId="2" borderId="2" xfId="1" applyNumberFormat="1" applyFont="1" applyFill="1" applyBorder="1" applyAlignment="1"/>
    <xf numFmtId="0" fontId="7" fillId="2" borderId="0" xfId="1" applyNumberFormat="1" applyFont="1" applyFill="1" applyAlignment="1">
      <alignment vertical="top"/>
    </xf>
    <xf numFmtId="0" fontId="8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41" fontId="2" fillId="0" borderId="0" xfId="0" applyNumberFormat="1" applyFont="1"/>
    <xf numFmtId="0" fontId="8" fillId="2" borderId="0" xfId="8" applyNumberFormat="1" applyFont="1" applyFill="1" applyBorder="1" applyAlignment="1">
      <alignment vertical="top"/>
    </xf>
    <xf numFmtId="0" fontId="8" fillId="2" borderId="0" xfId="9" applyNumberFormat="1" applyFont="1" applyFill="1" applyBorder="1" applyAlignment="1">
      <alignment vertical="top"/>
    </xf>
    <xf numFmtId="0" fontId="8" fillId="2" borderId="0" xfId="10" applyNumberFormat="1" applyFont="1" applyFill="1" applyBorder="1" applyAlignment="1">
      <alignment vertical="top"/>
    </xf>
    <xf numFmtId="0" fontId="7" fillId="2" borderId="0" xfId="10" applyNumberFormat="1" applyFont="1" applyFill="1" applyBorder="1" applyAlignment="1">
      <alignment vertical="top" wrapText="1"/>
    </xf>
    <xf numFmtId="0" fontId="7" fillId="2" borderId="0" xfId="10" applyNumberFormat="1" applyFont="1" applyFill="1" applyBorder="1" applyAlignment="1">
      <alignment vertical="top"/>
    </xf>
    <xf numFmtId="0" fontId="8" fillId="2" borderId="0" xfId="11" applyNumberFormat="1" applyFont="1" applyFill="1" applyBorder="1" applyAlignment="1">
      <alignment vertical="top"/>
    </xf>
    <xf numFmtId="0" fontId="5" fillId="2" borderId="0" xfId="10" applyNumberFormat="1" applyFont="1" applyFill="1" applyBorder="1" applyAlignment="1">
      <alignment horizontal="left" vertical="top"/>
    </xf>
    <xf numFmtId="0" fontId="14" fillId="2" borderId="1" xfId="12" applyNumberFormat="1" applyFont="1" applyFill="1" applyBorder="1" applyAlignment="1">
      <alignment horizontal="right" vertical="center" wrapText="1"/>
    </xf>
    <xf numFmtId="0" fontId="7" fillId="2" borderId="0" xfId="11" applyNumberFormat="1" applyFont="1" applyFill="1" applyBorder="1" applyAlignment="1">
      <alignment vertical="top" wrapText="1"/>
    </xf>
    <xf numFmtId="0" fontId="8" fillId="2" borderId="0" xfId="13" applyNumberFormat="1" applyFont="1" applyFill="1" applyBorder="1" applyAlignment="1">
      <alignment vertical="top"/>
    </xf>
    <xf numFmtId="0" fontId="8" fillId="2" borderId="0" xfId="11" applyNumberFormat="1" applyFont="1" applyFill="1" applyBorder="1" applyAlignment="1">
      <alignment vertical="top" wrapText="1"/>
    </xf>
    <xf numFmtId="41" fontId="7" fillId="2" borderId="0" xfId="13" applyNumberFormat="1" applyFont="1" applyFill="1" applyBorder="1" applyAlignment="1"/>
    <xf numFmtId="41" fontId="8" fillId="2" borderId="0" xfId="13" applyNumberFormat="1" applyFont="1" applyFill="1" applyBorder="1" applyAlignment="1"/>
    <xf numFmtId="41" fontId="7" fillId="2" borderId="4" xfId="13" applyNumberFormat="1" applyFont="1" applyFill="1" applyBorder="1" applyAlignment="1"/>
    <xf numFmtId="41" fontId="8" fillId="2" borderId="4" xfId="13" applyNumberFormat="1" applyFont="1" applyFill="1" applyBorder="1" applyAlignment="1"/>
    <xf numFmtId="0" fontId="15" fillId="0" borderId="0" xfId="0" applyNumberFormat="1" applyFont="1"/>
    <xf numFmtId="41" fontId="7" fillId="2" borderId="0" xfId="13" applyNumberFormat="1" applyFont="1" applyFill="1" applyBorder="1" applyAlignment="1">
      <alignment horizontal="center"/>
    </xf>
    <xf numFmtId="41" fontId="8" fillId="2" borderId="0" xfId="13" applyNumberFormat="1" applyFont="1" applyFill="1" applyBorder="1" applyAlignment="1">
      <alignment horizontal="center"/>
    </xf>
    <xf numFmtId="41" fontId="7" fillId="2" borderId="3" xfId="13" applyNumberFormat="1" applyFont="1" applyFill="1" applyBorder="1" applyAlignment="1"/>
    <xf numFmtId="41" fontId="8" fillId="2" borderId="3" xfId="13" applyNumberFormat="1" applyFont="1" applyFill="1" applyBorder="1" applyAlignment="1"/>
    <xf numFmtId="0" fontId="8" fillId="0" borderId="0" xfId="11" applyNumberFormat="1" applyFont="1" applyBorder="1" applyAlignment="1">
      <alignment vertical="top" wrapText="1"/>
    </xf>
    <xf numFmtId="41" fontId="7" fillId="2" borderId="0" xfId="14" applyNumberFormat="1" applyFont="1" applyFill="1" applyBorder="1" applyAlignment="1"/>
    <xf numFmtId="41" fontId="8" fillId="2" borderId="0" xfId="14" applyNumberFormat="1" applyFont="1" applyFill="1" applyBorder="1" applyAlignment="1"/>
    <xf numFmtId="41" fontId="7" fillId="2" borderId="1" xfId="15" applyNumberFormat="1" applyFont="1" applyFill="1" applyBorder="1" applyAlignment="1">
      <alignment horizontal="center"/>
    </xf>
    <xf numFmtId="41" fontId="8" fillId="2" borderId="1" xfId="15" applyNumberFormat="1" applyFont="1" applyFill="1" applyBorder="1" applyAlignment="1">
      <alignment horizontal="center"/>
    </xf>
    <xf numFmtId="41" fontId="7" fillId="2" borderId="2" xfId="13" applyNumberFormat="1" applyFont="1" applyFill="1" applyBorder="1" applyAlignment="1"/>
    <xf numFmtId="41" fontId="8" fillId="2" borderId="2" xfId="13" applyNumberFormat="1" applyFont="1" applyFill="1" applyBorder="1" applyAlignment="1"/>
    <xf numFmtId="0" fontId="17" fillId="2" borderId="0" xfId="10" applyNumberFormat="1" applyFont="1" applyFill="1" applyBorder="1" applyAlignment="1">
      <alignment vertical="top"/>
    </xf>
    <xf numFmtId="0" fontId="17" fillId="2" borderId="0" xfId="13" applyNumberFormat="1" applyFont="1" applyFill="1" applyBorder="1" applyAlignment="1">
      <alignment vertical="top"/>
    </xf>
    <xf numFmtId="0" fontId="8" fillId="2" borderId="0" xfId="16" applyNumberFormat="1" applyFont="1" applyFill="1" applyBorder="1" applyAlignment="1">
      <alignment horizontal="justify" vertical="top"/>
    </xf>
    <xf numFmtId="0" fontId="7" fillId="2" borderId="0" xfId="13" applyNumberFormat="1" applyFont="1" applyFill="1" applyBorder="1" applyAlignment="1">
      <alignment vertical="top"/>
    </xf>
    <xf numFmtId="0" fontId="8" fillId="2" borderId="0" xfId="16" applyNumberFormat="1" applyFont="1" applyFill="1" applyBorder="1" applyAlignment="1">
      <alignment vertical="top"/>
    </xf>
    <xf numFmtId="0" fontId="7" fillId="2" borderId="0" xfId="16" applyNumberFormat="1" applyFont="1" applyFill="1" applyBorder="1" applyAlignment="1"/>
    <xf numFmtId="0" fontId="8" fillId="2" borderId="0" xfId="16" applyNumberFormat="1" applyFont="1" applyFill="1" applyBorder="1" applyAlignment="1"/>
    <xf numFmtId="0" fontId="18" fillId="2" borderId="0" xfId="16" applyNumberFormat="1" applyFont="1" applyFill="1" applyBorder="1" applyAlignment="1"/>
    <xf numFmtId="0" fontId="17" fillId="2" borderId="0" xfId="13" applyNumberFormat="1" applyFont="1" applyFill="1" applyAlignment="1">
      <alignment vertical="top"/>
    </xf>
    <xf numFmtId="0" fontId="17" fillId="2" borderId="0" xfId="7" applyNumberFormat="1" applyFont="1" applyFill="1" applyAlignment="1">
      <alignment vertical="top"/>
    </xf>
    <xf numFmtId="0" fontId="8" fillId="2" borderId="0" xfId="10" applyNumberFormat="1" applyFont="1" applyFill="1" applyBorder="1" applyAlignment="1">
      <alignment horizontal="right"/>
    </xf>
    <xf numFmtId="0" fontId="8" fillId="2" borderId="0" xfId="17" applyNumberFormat="1" applyFont="1" applyFill="1" applyBorder="1" applyAlignment="1">
      <alignment vertical="top"/>
    </xf>
    <xf numFmtId="0" fontId="8" fillId="2" borderId="0" xfId="18" applyNumberFormat="1" applyFont="1" applyFill="1" applyBorder="1" applyAlignment="1">
      <alignment vertical="top"/>
    </xf>
    <xf numFmtId="0" fontId="7" fillId="2" borderId="0" xfId="17" applyNumberFormat="1" applyFont="1" applyFill="1" applyBorder="1" applyAlignment="1">
      <alignment horizontal="left" vertical="top"/>
    </xf>
    <xf numFmtId="0" fontId="7" fillId="2" borderId="0" xfId="18" applyNumberFormat="1" applyFont="1" applyFill="1" applyBorder="1" applyAlignment="1">
      <alignment horizontal="left" vertical="top"/>
    </xf>
    <xf numFmtId="0" fontId="7" fillId="2" borderId="0" xfId="17" applyNumberFormat="1" applyFont="1" applyFill="1" applyAlignment="1"/>
    <xf numFmtId="0" fontId="7" fillId="2" borderId="0" xfId="18" applyNumberFormat="1" applyFont="1" applyFill="1" applyAlignment="1">
      <alignment vertical="top"/>
    </xf>
    <xf numFmtId="0" fontId="8" fillId="2" borderId="0" xfId="17" applyNumberFormat="1" applyFont="1" applyFill="1" applyAlignment="1">
      <alignment vertical="top"/>
    </xf>
    <xf numFmtId="0" fontId="5" fillId="2" borderId="0" xfId="1" applyNumberFormat="1" applyFont="1" applyFill="1" applyAlignment="1">
      <alignment horizontal="left" wrapText="1"/>
    </xf>
    <xf numFmtId="0" fontId="14" fillId="2" borderId="1" xfId="19" applyNumberFormat="1" applyFont="1" applyFill="1" applyBorder="1" applyAlignment="1">
      <alignment horizontal="right" wrapText="1"/>
    </xf>
    <xf numFmtId="0" fontId="14" fillId="2" borderId="1" xfId="1" applyNumberFormat="1" applyFont="1" applyFill="1" applyBorder="1" applyAlignment="1">
      <alignment horizontal="right" wrapText="1"/>
    </xf>
    <xf numFmtId="0" fontId="7" fillId="2" borderId="0" xfId="17" applyNumberFormat="1" applyFont="1" applyFill="1" applyAlignment="1" applyProtection="1">
      <alignment wrapText="1"/>
      <protection locked="0"/>
    </xf>
    <xf numFmtId="41" fontId="8" fillId="2" borderId="3" xfId="19" applyNumberFormat="1" applyFont="1" applyFill="1" applyBorder="1" applyAlignment="1"/>
    <xf numFmtId="0" fontId="8" fillId="2" borderId="0" xfId="17" applyNumberFormat="1" applyFont="1" applyFill="1" applyAlignment="1" applyProtection="1">
      <alignment wrapText="1"/>
      <protection locked="0"/>
    </xf>
    <xf numFmtId="41" fontId="7" fillId="2" borderId="0" xfId="19" applyNumberFormat="1" applyFont="1" applyFill="1" applyAlignment="1"/>
    <xf numFmtId="41" fontId="7" fillId="0" borderId="0" xfId="19" applyNumberFormat="1" applyFont="1" applyFill="1" applyAlignment="1"/>
    <xf numFmtId="0" fontId="7" fillId="2" borderId="0" xfId="17" applyNumberFormat="1" applyFont="1" applyFill="1" applyProtection="1">
      <protection locked="0"/>
    </xf>
    <xf numFmtId="41" fontId="7" fillId="2" borderId="4" xfId="19" applyNumberFormat="1" applyFont="1" applyFill="1" applyBorder="1" applyAlignment="1"/>
    <xf numFmtId="41" fontId="7" fillId="2" borderId="0" xfId="19" applyNumberFormat="1" applyFont="1" applyFill="1" applyBorder="1" applyAlignment="1"/>
    <xf numFmtId="41" fontId="7" fillId="2" borderId="2" xfId="19" applyNumberFormat="1" applyFont="1" applyFill="1" applyBorder="1" applyAlignment="1"/>
    <xf numFmtId="41" fontId="7" fillId="2" borderId="0" xfId="18" applyNumberFormat="1" applyFont="1" applyFill="1" applyAlignment="1">
      <alignment vertical="top"/>
    </xf>
    <xf numFmtId="41" fontId="8" fillId="2" borderId="0" xfId="19" applyNumberFormat="1" applyFont="1" applyFill="1" applyAlignment="1"/>
    <xf numFmtId="0" fontId="7" fillId="2" borderId="0" xfId="17" applyNumberFormat="1" applyFont="1" applyFill="1" applyBorder="1" applyAlignment="1">
      <alignment vertical="top"/>
    </xf>
    <xf numFmtId="41" fontId="8" fillId="2" borderId="0" xfId="19" applyNumberFormat="1" applyFont="1" applyFill="1" applyBorder="1" applyAlignment="1"/>
    <xf numFmtId="41" fontId="8" fillId="2" borderId="2" xfId="19" applyNumberFormat="1" applyFont="1" applyFill="1" applyBorder="1" applyAlignment="1"/>
    <xf numFmtId="0" fontId="18" fillId="2" borderId="0" xfId="17" applyNumberFormat="1" applyFont="1" applyFill="1" applyBorder="1" applyAlignment="1" applyProtection="1">
      <alignment wrapText="1"/>
      <protection locked="0"/>
    </xf>
    <xf numFmtId="0" fontId="18" fillId="2" borderId="0" xfId="18" applyNumberFormat="1" applyFont="1" applyFill="1" applyAlignment="1"/>
    <xf numFmtId="0" fontId="7" fillId="2" borderId="0" xfId="18" applyNumberFormat="1" applyFont="1" applyFill="1" applyBorder="1" applyAlignment="1">
      <alignment vertical="top"/>
    </xf>
    <xf numFmtId="0" fontId="17" fillId="2" borderId="0" xfId="18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left" vertical="top" wrapText="1"/>
    </xf>
    <xf numFmtId="0" fontId="5" fillId="2" borderId="0" xfId="1" applyNumberFormat="1" applyFont="1" applyFill="1" applyBorder="1" applyAlignment="1">
      <alignment wrapText="1"/>
    </xf>
    <xf numFmtId="0" fontId="7" fillId="2" borderId="0" xfId="17" applyNumberFormat="1" applyFont="1" applyFill="1" applyBorder="1" applyAlignment="1">
      <alignment horizontal="left" vertical="top"/>
    </xf>
    <xf numFmtId="0" fontId="3" fillId="2" borderId="0" xfId="0" applyNumberFormat="1" applyFont="1" applyFill="1" applyAlignment="1">
      <alignment vertical="top" wrapText="1"/>
    </xf>
    <xf numFmtId="1" fontId="8" fillId="2" borderId="0" xfId="2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vertical="top"/>
    </xf>
    <xf numFmtId="1" fontId="7" fillId="2" borderId="0" xfId="4" applyNumberFormat="1" applyFont="1" applyFill="1" applyAlignment="1"/>
    <xf numFmtId="1" fontId="8" fillId="2" borderId="0" xfId="4" applyNumberFormat="1" applyFont="1" applyFill="1" applyAlignment="1">
      <alignment horizontal="center"/>
    </xf>
    <xf numFmtId="1" fontId="2" fillId="2" borderId="0" xfId="0" applyNumberFormat="1" applyFont="1" applyFill="1"/>
    <xf numFmtId="1" fontId="3" fillId="2" borderId="0" xfId="0" applyNumberFormat="1" applyFont="1" applyFill="1" applyAlignment="1">
      <alignment vertical="top" wrapText="1"/>
    </xf>
    <xf numFmtId="1" fontId="3" fillId="2" borderId="0" xfId="0" applyNumberFormat="1" applyFont="1" applyFill="1" applyAlignment="1">
      <alignment horizontal="left" vertical="top" wrapText="1"/>
    </xf>
    <xf numFmtId="1" fontId="6" fillId="2" borderId="0" xfId="0" applyNumberFormat="1" applyFont="1" applyFill="1" applyBorder="1" applyAlignment="1">
      <alignment horizontal="right" vertical="center"/>
    </xf>
    <xf numFmtId="1" fontId="6" fillId="2" borderId="1" xfId="0" applyNumberFormat="1" applyFont="1" applyFill="1" applyBorder="1" applyAlignment="1">
      <alignment horizontal="center" vertical="center"/>
    </xf>
    <xf numFmtId="1" fontId="7" fillId="2" borderId="0" xfId="1" applyNumberFormat="1" applyFont="1" applyFill="1" applyAlignment="1">
      <alignment vertical="top"/>
    </xf>
    <xf numFmtId="1" fontId="8" fillId="2" borderId="0" xfId="0" applyNumberFormat="1" applyFont="1" applyFill="1" applyBorder="1"/>
    <xf numFmtId="1" fontId="7" fillId="2" borderId="0" xfId="0" applyNumberFormat="1" applyFont="1" applyFill="1" applyBorder="1"/>
    <xf numFmtId="1" fontId="2" fillId="0" borderId="0" xfId="0" applyNumberFormat="1" applyFont="1"/>
    <xf numFmtId="1" fontId="8" fillId="2" borderId="0" xfId="13" applyNumberFormat="1" applyFont="1" applyFill="1" applyBorder="1" applyAlignment="1">
      <alignment horizontal="center"/>
    </xf>
  </cellXfs>
  <cellStyles count="20">
    <cellStyle name="Comma 2" xfId="3"/>
    <cellStyle name="Normal" xfId="0" builtinId="0"/>
    <cellStyle name="Обычный 2" xfId="7"/>
    <cellStyle name="Обычный 2 3 2" xfId="8"/>
    <cellStyle name="Обычный 2 3 2 2" xfId="10"/>
    <cellStyle name="Обычный 21 2 2" xfId="16"/>
    <cellStyle name="Обычный 3" xfId="17"/>
    <cellStyle name="Обычный 4" xfId="15"/>
    <cellStyle name="Обычный_Alfa Bank_ FS_2008_rus_1" xfId="1"/>
    <cellStyle name="Стиль 1" xfId="11"/>
    <cellStyle name="Финансовый 2 3 2" xfId="6"/>
    <cellStyle name="Финансовый 2 3 2 2" xfId="9"/>
    <cellStyle name="Финансовый 2 3 2 3" xfId="13"/>
    <cellStyle name="Финансовый 2 3 4" xfId="18"/>
    <cellStyle name="Финансовый 2 4 2" xfId="2"/>
    <cellStyle name="Финансовый 2 4 2 2" xfId="12"/>
    <cellStyle name="Финансовый 2 9" xfId="19"/>
    <cellStyle name="Финансовый 3" xfId="5"/>
    <cellStyle name="Финансовый 3 2 2" xfId="14"/>
    <cellStyle name="Финансовый_Alfa Bank_ FS_2008_rus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2619368</xdr:colOff>
      <xdr:row>0</xdr:row>
      <xdr:rowOff>83342</xdr:rowOff>
    </xdr:from>
    <xdr:to>
      <xdr:col>1</xdr:col>
      <xdr:colOff>38093</xdr:colOff>
      <xdr:row>5</xdr:row>
      <xdr:rowOff>1346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68" y="83342"/>
          <a:ext cx="1800225" cy="870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2619368</xdr:colOff>
      <xdr:row>0</xdr:row>
      <xdr:rowOff>83342</xdr:rowOff>
    </xdr:from>
    <xdr:to>
      <xdr:col>1</xdr:col>
      <xdr:colOff>38093</xdr:colOff>
      <xdr:row>5</xdr:row>
      <xdr:rowOff>1346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68" y="83342"/>
          <a:ext cx="1800225" cy="870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2947153</xdr:colOff>
      <xdr:row>0</xdr:row>
      <xdr:rowOff>95248</xdr:rowOff>
    </xdr:from>
    <xdr:to>
      <xdr:col>0</xdr:col>
      <xdr:colOff>4747378</xdr:colOff>
      <xdr:row>5</xdr:row>
      <xdr:rowOff>13252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7153" y="95248"/>
          <a:ext cx="1800225" cy="8705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638744</xdr:colOff>
      <xdr:row>0</xdr:row>
      <xdr:rowOff>95248</xdr:rowOff>
    </xdr:from>
    <xdr:to>
      <xdr:col>2</xdr:col>
      <xdr:colOff>1195116</xdr:colOff>
      <xdr:row>5</xdr:row>
      <xdr:rowOff>13252</xdr:rowOff>
    </xdr:to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0244" y="95248"/>
          <a:ext cx="1804147" cy="8705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lan_kdfn\&#1050;&#1056;&#1045;&#1044;&#1048;&#1058;&#1053;&#1067;&#1049;%20&#1056;&#1045;&#1043;&#1048;&#1057;&#1058;&#1056;\Documents%20and%20Settings\FUzakbaeva\Desktop\&#1060;&#1057;_&#1055;&#1055;_test1%2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_v/AppData/Local/Temp/&#1044;&#1077;&#1087;.%20&#1087;&#1086;&#1088;&#1090;&#1092;&#1077;&#1083;&#1100;%20&#1079;&#1072;%2021.11.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SMSTemp"/>
      <sheetName val="п 15"/>
      <sheetName val="FES"/>
      <sheetName val="a"/>
    </sheetNames>
    <sheetDataSet>
      <sheetData sheetId="0" refreshError="1"/>
      <sheetData sheetId="1" refreshError="1"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743040</v>
          </cell>
          <cell r="K9">
            <v>743040</v>
          </cell>
          <cell r="L9">
            <v>8544960</v>
          </cell>
          <cell r="M9">
            <v>8544960</v>
          </cell>
          <cell r="N9">
            <v>0</v>
          </cell>
          <cell r="O9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O15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Loans_010107"/>
      <sheetName val="yO302.1"/>
      <sheetName val="Sheet1"/>
      <sheetName val="U2.1010"/>
      <sheetName val="SMSTemp"/>
      <sheetName val="F-1,2,3_97"/>
      <sheetName val="База"/>
      <sheetName val="Anlagevermögen"/>
      <sheetName val="2002"/>
      <sheetName val="Combined"/>
      <sheetName val="HKM RTC Crude costs"/>
      <sheetName val="Contents"/>
      <sheetName val="客戶清單customer list"/>
      <sheetName val="JobDetails"/>
      <sheetName val="Cash Flow - 2004 Workings"/>
      <sheetName val="Income Statement"/>
      <sheetName val="Ratios"/>
      <sheetName val="Balance Sheet"/>
      <sheetName val="ЯНВАРЬ"/>
      <sheetName val="Tabeller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группа"/>
      <sheetName val="Workings"/>
      <sheetName val="Macroeconomic Assumptions"/>
      <sheetName val="misc"/>
      <sheetName val="Chart"/>
      <sheetName val="RestrVB"/>
      <sheetName val="Threshold Table"/>
      <sheetName val="Prelim Cost"/>
      <sheetName val="FAB별"/>
      <sheetName val="I-Index"/>
      <sheetName val="Карточки"/>
      <sheetName val="Hidden"/>
      <sheetName val="RJE_97"/>
      <sheetName val="RJE_98"/>
      <sheetName val="Equity_roll_98"/>
      <sheetName val="AJE_99"/>
      <sheetName val="RJE_99"/>
      <sheetName val="Equity_roll_99"/>
      <sheetName val="КР з.ч"/>
      <sheetName val="Summary of Misstatements"/>
      <sheetName val="RJE_971"/>
      <sheetName val="RJE_981"/>
      <sheetName val="Equity_roll_981"/>
      <sheetName val="AJE_991"/>
      <sheetName val="RJE_991"/>
      <sheetName val="Equity_roll_991"/>
      <sheetName val="RestrMicro"/>
      <sheetName val="RestrSprint"/>
      <sheetName val="Employee"/>
      <sheetName val="Проводки'02"/>
      <sheetName val="01.01.05"/>
      <sheetName val="Cash CCI Detail"/>
      <sheetName val="std tabel"/>
      <sheetName val="Currencies"/>
      <sheetName val="cover"/>
      <sheetName val="gvl"/>
      <sheetName val="1. Market rates"/>
      <sheetName val="EVA"/>
      <sheetName val="Info"/>
      <sheetName val="yO302_1"/>
      <sheetName val="Income_Statement"/>
      <sheetName val="HKM_RTC_Crude_costs"/>
      <sheetName val="U2_1010"/>
      <sheetName val="客戶清單customer_list"/>
      <sheetName val="Cash_Flow_-_2004_Workings"/>
      <sheetName val="Balance_Sheet"/>
      <sheetName val="Bal_Sheet"/>
      <sheetName val="Bal_Sheet_2322_1"/>
      <sheetName val="1_класс"/>
      <sheetName val="2_класс"/>
      <sheetName val="3_класс"/>
      <sheetName val="4_класс"/>
      <sheetName val="5_класс"/>
      <sheetName val="Macroeconomic_Assumptions"/>
      <sheetName val="Threshold_Table"/>
      <sheetName val="Prelim_Cost"/>
      <sheetName val="Assumptions"/>
      <sheetName val="1 квартал"/>
      <sheetName val="GL Acc Links"/>
      <sheetName val="Rev"/>
      <sheetName val="COGS"/>
      <sheetName val="SCORECARD"/>
      <sheetName val="Lists"/>
      <sheetName val="ToPrint"/>
      <sheetName val="P9-BS by Co"/>
      <sheetName val="RJE_972"/>
      <sheetName val="RJE_982"/>
      <sheetName val="Equity_roll_982"/>
      <sheetName val="AJE_992"/>
      <sheetName val="RJE_992"/>
      <sheetName val="Equity_roll_992"/>
      <sheetName val="КР_з_ч"/>
      <sheetName val="Summary_of_Misstatements"/>
      <sheetName val="Cash_CCI_Detail"/>
      <sheetName val="std_tabel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>
        <row r="90">
          <cell r="BA90">
            <v>4405391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90">
          <cell r="BA90">
            <v>4405391</v>
          </cell>
        </row>
      </sheetData>
      <sheetData sheetId="90"/>
      <sheetData sheetId="91"/>
      <sheetData sheetId="92">
        <row r="90">
          <cell r="BA90">
            <v>4405391</v>
          </cell>
        </row>
      </sheetData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Депозитный портфель"/>
      <sheetName val="XLR_NoRangeSheet"/>
    </sheetNames>
    <sheetDataSet>
      <sheetData sheetId="0"/>
      <sheetData sheetId="1"/>
      <sheetData sheetId="2">
        <row r="6">
          <cell r="B6" t="str">
            <v xml:space="preserve"> за 21.11.2011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Статьи"/>
      <sheetName val="Сводная"/>
      <sheetName val="Лист2"/>
      <sheetName val="Актив(1)"/>
      <sheetName val="ТД РАП"/>
      <sheetName val="Форма2"/>
      <sheetName val="IS"/>
      <sheetName val="Cash CCI Detail"/>
      <sheetName val="XLR_NoRangeSheet"/>
      <sheetName val="валюта"/>
      <sheetName val="XREF"/>
      <sheetName val="KEGOC - Global"/>
      <sheetName val="Sarbai MES"/>
      <sheetName val="Б.мчас (П)"/>
      <sheetName val="д.7.001"/>
      <sheetName val="1 вариант  2009 "/>
      <sheetName val="курсы"/>
      <sheetName val="OS"/>
      <sheetName val="summary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Движение финансов"/>
      <sheetName val="поставка сравн13"/>
      <sheetName val="Gzb_1"/>
      <sheetName val="Форма1"/>
      <sheetName val="ЯНВАРЬ"/>
      <sheetName val="Prelim Cost"/>
      <sheetName val="FES"/>
      <sheetName val="Products"/>
      <sheetName val="ДДСАБ"/>
      <sheetName val="ДДСККБ"/>
      <sheetName val="АФ"/>
      <sheetName val="Унифицированная"/>
      <sheetName val="Конс "/>
      <sheetName val="Sheet1"/>
      <sheetName val="PP&amp;E mvt for 2003"/>
      <sheetName val="TB"/>
      <sheetName val="PR CN"/>
      <sheetName val="Общая информация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Intercompany transactions"/>
      <sheetName val="1450"/>
      <sheetName val="Tickmarks"/>
      <sheetName val="Бонды стр.341"/>
      <sheetName val="Аукцион_-_форма"/>
      <sheetName val="Добыча нефти4"/>
      <sheetName val="Предпр"/>
      <sheetName val="ЦентрЗатр"/>
      <sheetName val="ЕдИзм"/>
      <sheetName val="аккредитивы"/>
      <sheetName val="из сем"/>
      <sheetName val="definitions"/>
      <sheetName val="33. Tran. and selling expenses"/>
      <sheetName val="Счет-ф"/>
      <sheetName val="D2 DCF"/>
      <sheetName val="бартер"/>
      <sheetName val="13А ГЭП-анализ"/>
      <sheetName val="Нормативы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REPO Deals"/>
      <sheetName val="34-38.2"/>
      <sheetName val="Training Plan Template"/>
      <sheetName val="Note 13"/>
      <sheetName val="Выб.ОРС"/>
      <sheetName val="Industry"/>
      <sheetName val="Бюдж-тенге"/>
      <sheetName val="п 15"/>
      <sheetName val="факс(2005-20гг.)"/>
      <sheetName val="Налоги"/>
      <sheetName val="12НК"/>
      <sheetName val="Cash flows - PBC"/>
      <sheetName val="FA register"/>
      <sheetName val="Kas FA Movement"/>
      <sheetName val="Storage"/>
      <sheetName val="NTA adjustment calc"/>
      <sheetName val="ввод-вывод ОС авг2004- 2005"/>
      <sheetName val="Технический"/>
      <sheetName val="Откл. по фин. рез"/>
      <sheetName val="C-Total Market"/>
      <sheetName val="I-Demand Drivers"/>
      <sheetName val="июль ппд(факт)"/>
      <sheetName val="25.07.08г (2)"/>
      <sheetName val="GAAP TB 31.12.01  detail p&amp;l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Исх"/>
      <sheetName val="ОборБалФормОтч"/>
      <sheetName val="Hidden"/>
      <sheetName val="July_03_Pg8"/>
      <sheetName val="Перечень связанных сторон"/>
      <sheetName val="Прил 6.1."/>
      <sheetName val="Аукцион_-_форма2"/>
      <sheetName val="Cash_CCI_Detail"/>
      <sheetName val="ТД_РАП1"/>
      <sheetName val="8180_(8181,8182)2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Авансы_уплач,деньги_в_регионах"/>
      <sheetName val="Авансы_уплач,деньги_в_регионах,"/>
      <sheetName val="PLтв_-_Б"/>
      <sheetName val="Final_(2)"/>
      <sheetName val="130_1"/>
      <sheetName val="130_2"/>
      <sheetName val="540_700"/>
      <sheetName val="640_830"/>
      <sheetName val="IFRS_7-CCY"/>
      <sheetName val="IFRS_7-Liquidity"/>
      <sheetName val="IFRS_7-Geo"/>
      <sheetName val="IFRS_7-Credit_risk"/>
      <sheetName val="Intercompany_transactions"/>
      <sheetName val="Бонды_стр_341"/>
      <sheetName val="Criterion_Range"/>
      <sheetName val="13А_ГЭП-анализ"/>
      <sheetName val="Добыча_нефти4"/>
      <sheetName val="из_сем"/>
      <sheetName val="33__Tran__and_selling_expenses"/>
      <sheetName val="D2_DCF"/>
      <sheetName val="Переоценка_сроч"/>
      <sheetName val="FA_depreciation"/>
      <sheetName val="п_15"/>
      <sheetName val="факс(2005-20гг_)"/>
      <sheetName val="Cash_flows_-_PBC"/>
      <sheetName val="FA_register"/>
      <sheetName val="Kas_FA_Movement"/>
      <sheetName val="NTA_adjustment_calc"/>
      <sheetName val="ввод-вывод_ОС_авг2004-_2005"/>
      <sheetName val="Откл__по_фин__рез"/>
      <sheetName val="C-Total_Market"/>
      <sheetName val="I-Demand_Drivers"/>
      <sheetName val="июль_ппд(факт)"/>
      <sheetName val="25_07_08г_(2)"/>
      <sheetName val="GAAP_TB_31_12_01__detail_p&amp;l"/>
      <sheetName val="2008_ГСМ"/>
      <sheetName val="Плата_за_загрязнение_"/>
      <sheetName val="3_3__Inventories"/>
      <sheetName val="Анализ_закл__работ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  <sheetName val="calc"/>
      <sheetName val="Индексы"/>
      <sheetName val="project proforma"/>
      <sheetName val="Sum Statement"/>
      <sheetName val="capital"/>
      <sheetName val="prod stats"/>
      <sheetName val="prod value"/>
      <sheetName val="tax"/>
      <sheetName val="Master Daten"/>
      <sheetName val="DCF"/>
      <sheetName val="b-4"/>
      <sheetName val="Бюджет"/>
      <sheetName val="CPI"/>
      <sheetName val="CoA"/>
      <sheetName val="Март"/>
      <sheetName val="Сентябрь"/>
      <sheetName val="Квартал"/>
      <sheetName val="Декабрь"/>
      <sheetName val="Ноябрь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Q46">
            <v>60</v>
          </cell>
          <cell r="R46" t="str">
            <v>Ноты-42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Q51">
            <v>60</v>
          </cell>
          <cell r="R51" t="str">
            <v>Ноты-35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O56">
            <v>100</v>
          </cell>
          <cell r="P56">
            <v>100</v>
          </cell>
          <cell r="Q56" t="str">
            <v>Ноты-07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Q62">
            <v>60</v>
          </cell>
          <cell r="R62" t="str">
            <v>Ноты-56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Q66">
            <v>60</v>
          </cell>
          <cell r="R66" t="str">
            <v>Ноты-28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Q68">
            <v>50</v>
          </cell>
          <cell r="R68" t="str">
            <v>ГКО-3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Q70" t="str">
            <v>НСО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Q73">
            <v>50</v>
          </cell>
          <cell r="R73" t="str">
            <v>ГКО-6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Q75">
            <v>60</v>
          </cell>
          <cell r="R75" t="str">
            <v>Ноты-42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Q77">
            <v>50</v>
          </cell>
          <cell r="R77" t="str">
            <v>ГКО-6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S80" t="str">
            <v>СВНоты-35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Q83">
            <v>60</v>
          </cell>
          <cell r="R83" t="str">
            <v>Ноты-14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Q87">
            <v>60</v>
          </cell>
          <cell r="R87" t="str">
            <v>Ноты-14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Q88">
            <v>60</v>
          </cell>
          <cell r="R88" t="str">
            <v>Ноты-21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Q92">
            <v>60</v>
          </cell>
          <cell r="R92" t="str">
            <v>Ноты-28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Q97">
            <v>60</v>
          </cell>
          <cell r="R97" t="str">
            <v>Ноты-28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Q101">
            <v>60</v>
          </cell>
          <cell r="R101" t="str">
            <v>Ноты-28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Q106">
            <v>60</v>
          </cell>
          <cell r="R106" t="str">
            <v>Ноты-21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R108">
            <v>50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Q110">
            <v>60</v>
          </cell>
          <cell r="R110" t="str">
            <v>Ноты-21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Q112">
            <v>60</v>
          </cell>
          <cell r="R112" t="str">
            <v>Ноты-14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Q115">
            <v>60</v>
          </cell>
          <cell r="R115" t="str">
            <v>Ноты-21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Q117">
            <v>50</v>
          </cell>
          <cell r="R117" t="str">
            <v>ГИКО-6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Q120">
            <v>60</v>
          </cell>
          <cell r="R120" t="str">
            <v>Ноты-07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Q122">
            <v>60</v>
          </cell>
          <cell r="R122" t="str">
            <v>Ноты-21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Q125">
            <v>60</v>
          </cell>
          <cell r="R125" t="str">
            <v>Ноты-07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Q127">
            <v>50</v>
          </cell>
          <cell r="R127" t="str">
            <v>ГКВО-6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Q130">
            <v>60</v>
          </cell>
          <cell r="R130" t="str">
            <v>Ноты-14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Q137">
            <v>50</v>
          </cell>
          <cell r="R137" t="str">
            <v>ГИКО-3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Q178">
            <v>50</v>
          </cell>
          <cell r="R178" t="str">
            <v>ГИКО-3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Q180">
            <v>60</v>
          </cell>
          <cell r="R180" t="str">
            <v>Ноты-28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Q185">
            <v>60</v>
          </cell>
          <cell r="R185" t="str">
            <v>Ноты-14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Q189">
            <v>60</v>
          </cell>
          <cell r="R189" t="str">
            <v>Ноты-14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Q190">
            <v>60</v>
          </cell>
          <cell r="R190" t="str">
            <v>Ноты-28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Q192">
            <v>50</v>
          </cell>
          <cell r="R192" t="str">
            <v>ГКО-3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Q196">
            <v>60</v>
          </cell>
          <cell r="R196" t="str">
            <v>ВНоты-14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Q197">
            <v>50</v>
          </cell>
          <cell r="R197" t="str">
            <v>ГКО-3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Q202">
            <v>50</v>
          </cell>
          <cell r="R202" t="str">
            <v>ГКО-3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Q205">
            <v>60</v>
          </cell>
          <cell r="R205" t="str">
            <v>Ноты-14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Q209">
            <v>60</v>
          </cell>
          <cell r="R209" t="str">
            <v>Ноты-42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Q214">
            <v>60</v>
          </cell>
          <cell r="R214" t="str">
            <v>Ноты-42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Q218">
            <v>60</v>
          </cell>
          <cell r="R218" t="str">
            <v>Ноты-28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Q221">
            <v>50</v>
          </cell>
          <cell r="R221" t="str">
            <v>ГКО-3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Q224">
            <v>60</v>
          </cell>
          <cell r="R224" t="str">
            <v>Ноты-42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Q228">
            <v>60</v>
          </cell>
          <cell r="R228" t="str">
            <v>Ноты-49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Q229">
            <v>60</v>
          </cell>
          <cell r="R229" t="str">
            <v>ВНоты-28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Q233">
            <v>60</v>
          </cell>
          <cell r="R233" t="str">
            <v>Ноты-35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Q239">
            <v>50</v>
          </cell>
          <cell r="R239" t="str">
            <v>ГКО-3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Q240">
            <v>50</v>
          </cell>
          <cell r="R240" t="str">
            <v>ГИКО-6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Q242">
            <v>50</v>
          </cell>
          <cell r="R242" t="str">
            <v>ГКО-3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Q244">
            <v>50</v>
          </cell>
          <cell r="R244" t="str">
            <v>ГКО-3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Q245">
            <v>50</v>
          </cell>
          <cell r="R245" t="str">
            <v>ГКО-6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Q248">
            <v>60</v>
          </cell>
          <cell r="R248" t="str">
            <v>Ноты-35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Q249">
            <v>50</v>
          </cell>
          <cell r="R249" t="str">
            <v>ГКО-3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Q252">
            <v>50</v>
          </cell>
          <cell r="R252" t="str">
            <v>ГКО-6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Q253">
            <v>50</v>
          </cell>
          <cell r="R253" t="str">
            <v>ГКО-3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Q255">
            <v>50</v>
          </cell>
          <cell r="R255" t="str">
            <v>ГКО-3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Q256">
            <v>50</v>
          </cell>
          <cell r="R256" t="str">
            <v>ГКО-6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Q261">
            <v>60</v>
          </cell>
          <cell r="R261" t="str">
            <v>Ноты-49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Q266">
            <v>60</v>
          </cell>
          <cell r="R266" t="str">
            <v>Ноты-49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Q268">
            <v>50</v>
          </cell>
          <cell r="R268" t="str">
            <v>ГКО-3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Q269">
            <v>60</v>
          </cell>
          <cell r="R269" t="str">
            <v>Ноты-35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Q272">
            <v>50</v>
          </cell>
          <cell r="R272" t="str">
            <v>ГКО-3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Q275">
            <v>60</v>
          </cell>
          <cell r="R275" t="str">
            <v>Ноты-35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Q276">
            <v>60</v>
          </cell>
          <cell r="R276" t="str">
            <v>Ноты-49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Q280">
            <v>60</v>
          </cell>
          <cell r="R280" t="str">
            <v>Ноты-49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Q283">
            <v>50</v>
          </cell>
          <cell r="R283" t="str">
            <v>ГКО-6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F287">
            <v>20.99</v>
          </cell>
          <cell r="G287">
            <v>4000000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Q289">
            <v>60</v>
          </cell>
          <cell r="R289" t="str">
            <v>Ноты-28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Q290">
            <v>60</v>
          </cell>
          <cell r="R290" t="str">
            <v>Ноты-49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Q293">
            <v>60</v>
          </cell>
          <cell r="R293" t="str">
            <v>Ноты-49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Q297">
            <v>50</v>
          </cell>
          <cell r="R297" t="str">
            <v>ГКО-12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Q301">
            <v>50</v>
          </cell>
          <cell r="R301" t="str">
            <v>ГКО-6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Q302">
            <v>50</v>
          </cell>
          <cell r="R302" t="str">
            <v>ГКО-12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Q305">
            <v>50</v>
          </cell>
          <cell r="R305" t="str">
            <v>ГИКО-9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Q308">
            <v>60</v>
          </cell>
          <cell r="R308" t="str">
            <v>Ноты-42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Q309">
            <v>60</v>
          </cell>
          <cell r="R309" t="str">
            <v>Ноты-49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Q312">
            <v>50</v>
          </cell>
          <cell r="R312" t="str">
            <v>ГКО-12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Q316">
            <v>50</v>
          </cell>
          <cell r="R316" t="str">
            <v>ГКО-6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Q319">
            <v>50</v>
          </cell>
          <cell r="R319" t="str">
            <v>ГКО-12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Q320">
            <v>60</v>
          </cell>
          <cell r="R320" t="str">
            <v>Ноты-49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Q323">
            <v>60</v>
          </cell>
          <cell r="R323" t="str">
            <v>ГКО-6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Q324">
            <v>60</v>
          </cell>
          <cell r="R324" t="str">
            <v>Ноты-63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Q327">
            <v>60</v>
          </cell>
          <cell r="R327" t="str">
            <v>Ноты-35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Q328">
            <v>50</v>
          </cell>
          <cell r="R328" t="str">
            <v>ГКО-6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Q331">
            <v>50</v>
          </cell>
          <cell r="R331" t="str">
            <v>ГКО-12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Q332">
            <v>60</v>
          </cell>
          <cell r="R332" t="str">
            <v>Ноты-42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Q335">
            <v>60</v>
          </cell>
          <cell r="R335" t="str">
            <v>Ноты-28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Q336">
            <v>50</v>
          </cell>
          <cell r="R336" t="str">
            <v>ГКО-6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Q338">
            <v>60</v>
          </cell>
          <cell r="R338" t="str">
            <v>Ноты-42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Q340">
            <v>50</v>
          </cell>
          <cell r="R340" t="str">
            <v>ГКО-12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Q341">
            <v>50</v>
          </cell>
          <cell r="R341" t="str">
            <v>ГКО-6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R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Q343">
            <v>50</v>
          </cell>
          <cell r="R343" t="str">
            <v>ГКО-6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Q344">
            <v>60</v>
          </cell>
          <cell r="R344" t="str">
            <v>Ноты-35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R345">
            <v>60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R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Q347">
            <v>50</v>
          </cell>
          <cell r="R347" t="str">
            <v>ГКО-6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Q348">
            <v>50</v>
          </cell>
          <cell r="R348" t="str">
            <v>ГКО-6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Q349">
            <v>50</v>
          </cell>
          <cell r="R349" t="str">
            <v>ГКО-12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Q350">
            <v>60</v>
          </cell>
          <cell r="R350" t="str">
            <v>Ноты-35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Q351">
            <v>60</v>
          </cell>
          <cell r="R351" t="str">
            <v>Ноты-56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Q352">
            <v>50</v>
          </cell>
          <cell r="R352" t="str">
            <v>ГКО-12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R353">
            <v>50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Q354">
            <v>50</v>
          </cell>
          <cell r="R354" t="str">
            <v>ГКО-12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Q355">
            <v>50</v>
          </cell>
          <cell r="R355" t="str">
            <v>ГКО-6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Q356">
            <v>60</v>
          </cell>
          <cell r="R356" t="str">
            <v>Ноты-49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F357">
            <v>6.55</v>
          </cell>
          <cell r="G357">
            <v>170000000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R358">
            <v>50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Q359">
            <v>50</v>
          </cell>
          <cell r="R359" t="str">
            <v>ГКО-6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Q360">
            <v>60</v>
          </cell>
          <cell r="R360" t="str">
            <v>Ноты-35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Q361">
            <v>50</v>
          </cell>
          <cell r="R361" t="str">
            <v>ГКО-6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Q362">
            <v>50</v>
          </cell>
          <cell r="R362" t="str">
            <v>ГКО-6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Q363">
            <v>60</v>
          </cell>
          <cell r="R363" t="str">
            <v>Ноты-42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Q364">
            <v>50</v>
          </cell>
          <cell r="R364" t="str">
            <v>ГКО-12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Q365">
            <v>60</v>
          </cell>
          <cell r="R365" t="str">
            <v>Ноты-55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Q366">
            <v>50</v>
          </cell>
          <cell r="R366" t="str">
            <v>ГКО-3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Q367">
            <v>60</v>
          </cell>
          <cell r="R367" t="str">
            <v>Ноты-56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Q368">
            <v>50</v>
          </cell>
          <cell r="R368" t="str">
            <v>ГКО-12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Q369">
            <v>50</v>
          </cell>
          <cell r="R369" t="str">
            <v>ГКО-6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Q370">
            <v>50</v>
          </cell>
          <cell r="R370" t="str">
            <v>ГКО-12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Q371">
            <v>60</v>
          </cell>
          <cell r="R371" t="str">
            <v>Ноты-42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Q372">
            <v>50</v>
          </cell>
          <cell r="R372" t="str">
            <v>ГКО-6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Q373">
            <v>60</v>
          </cell>
          <cell r="R373" t="str">
            <v>Ноты-63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Q374">
            <v>50</v>
          </cell>
          <cell r="R374" t="str">
            <v>ГКО-12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Q375">
            <v>50</v>
          </cell>
          <cell r="R375" t="str">
            <v>ГКО-6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Q376">
            <v>50</v>
          </cell>
          <cell r="R376" t="str">
            <v>ГКО-12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Q377">
            <v>60</v>
          </cell>
          <cell r="R377" t="str">
            <v>Ноты-42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Q378">
            <v>50</v>
          </cell>
          <cell r="R378" t="str">
            <v>ГКО-6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Q379">
            <v>60</v>
          </cell>
          <cell r="R379" t="str">
            <v>Ноты-56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Q380">
            <v>50</v>
          </cell>
          <cell r="R380" t="str">
            <v>ГКО-3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Q381">
            <v>50</v>
          </cell>
          <cell r="R381" t="str">
            <v>ГКО-6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Q382">
            <v>50</v>
          </cell>
          <cell r="R382" t="str">
            <v>ГКО-12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Q383">
            <v>60</v>
          </cell>
          <cell r="R383" t="str">
            <v>Ноты-42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Q384">
            <v>50</v>
          </cell>
          <cell r="R384" t="str">
            <v>ГКО-3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Q385">
            <v>50</v>
          </cell>
          <cell r="R385" t="str">
            <v>ГКО-6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Q386">
            <v>60</v>
          </cell>
          <cell r="R386" t="str">
            <v>Ноты-56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Q387">
            <v>50</v>
          </cell>
          <cell r="R387" t="str">
            <v>ГКО-12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Q388">
            <v>50</v>
          </cell>
          <cell r="R388" t="str">
            <v>ГКО-24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Q389">
            <v>60</v>
          </cell>
          <cell r="R389" t="str">
            <v>Ноты-35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Q390">
            <v>50</v>
          </cell>
          <cell r="R390" t="str">
            <v>ГКО-6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Q391">
            <v>60</v>
          </cell>
          <cell r="R391" t="str">
            <v>Ноты-56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Q392">
            <v>50</v>
          </cell>
          <cell r="R392" t="str">
            <v>ГКО-12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Q393">
            <v>50</v>
          </cell>
          <cell r="R393" t="str">
            <v>ГКО-12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Q394">
            <v>50</v>
          </cell>
          <cell r="R394" t="str">
            <v>ГКО-24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Q395">
            <v>60</v>
          </cell>
          <cell r="R395" t="str">
            <v>Ноты-35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Q396">
            <v>50</v>
          </cell>
          <cell r="R396" t="str">
            <v>ГКО-3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Q397">
            <v>50</v>
          </cell>
          <cell r="R397" t="str">
            <v>ГКО-6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Q398">
            <v>60</v>
          </cell>
          <cell r="R398" t="str">
            <v>Ноты-56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R399">
            <v>50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Q400">
            <v>50</v>
          </cell>
          <cell r="R400" t="str">
            <v>ГКО-24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Q401">
            <v>60</v>
          </cell>
          <cell r="R401" t="str">
            <v>Ноты-42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Q402">
            <v>50</v>
          </cell>
          <cell r="R402" t="str">
            <v>ГКО-6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Q403">
            <v>60</v>
          </cell>
          <cell r="R403" t="str">
            <v>Ноты-63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Q404">
            <v>50</v>
          </cell>
          <cell r="R404" t="str">
            <v>ГКО-12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F405">
            <v>300000000</v>
          </cell>
          <cell r="G405">
            <v>100</v>
          </cell>
          <cell r="H405">
            <v>50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F406">
            <v>300000000</v>
          </cell>
          <cell r="G406">
            <v>1000</v>
          </cell>
          <cell r="H406">
            <v>50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Q407">
            <v>60</v>
          </cell>
          <cell r="R407" t="str">
            <v>Ноты-49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Q408">
            <v>60</v>
          </cell>
          <cell r="R408" t="str">
            <v>Ноты-63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Q409">
            <v>50</v>
          </cell>
          <cell r="R409" t="str">
            <v>ГКО-3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Q410">
            <v>50</v>
          </cell>
          <cell r="R410" t="str">
            <v>ГКО-12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Q411">
            <v>60</v>
          </cell>
          <cell r="R411" t="str">
            <v>Ноты-49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Q412">
            <v>60</v>
          </cell>
          <cell r="R412" t="str">
            <v>Ноты-63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F413">
            <v>10.99</v>
          </cell>
          <cell r="G413">
            <v>650000000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Q414">
            <v>50</v>
          </cell>
          <cell r="R414" t="str">
            <v>ГКО-6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F415">
            <v>250000000</v>
          </cell>
          <cell r="G415">
            <v>1000</v>
          </cell>
          <cell r="H415">
            <v>50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Q416">
            <v>60</v>
          </cell>
          <cell r="R416" t="str">
            <v>Ноты-49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Q417">
            <v>60</v>
          </cell>
          <cell r="R417" t="str">
            <v>Ноты-63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Q418">
            <v>50</v>
          </cell>
          <cell r="R418" t="str">
            <v>ГКО-12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F419">
            <v>16.3</v>
          </cell>
          <cell r="G419">
            <v>300000000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Q420">
            <v>60</v>
          </cell>
          <cell r="R420" t="str">
            <v>Ноты-49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Q421">
            <v>60</v>
          </cell>
          <cell r="R421" t="str">
            <v>Ноты-63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Q422">
            <v>50</v>
          </cell>
          <cell r="R422" t="str">
            <v>ГКО-3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Q423">
            <v>50</v>
          </cell>
          <cell r="R423" t="str">
            <v>ГКО-12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Q424">
            <v>60</v>
          </cell>
          <cell r="R424" t="str">
            <v>Ноты-35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Q425">
            <v>60</v>
          </cell>
          <cell r="R425" t="str">
            <v>Ноты-63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Q426">
            <v>50</v>
          </cell>
          <cell r="R426" t="str">
            <v>ГКО-6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Q427">
            <v>50</v>
          </cell>
          <cell r="R427" t="str">
            <v>ГКО-6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F428">
            <v>16.3</v>
          </cell>
          <cell r="G428">
            <v>250000000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Q429">
            <v>60</v>
          </cell>
          <cell r="R429" t="str">
            <v>Ноты-49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Q430">
            <v>60</v>
          </cell>
          <cell r="R430" t="str">
            <v>Ноты-63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Q431">
            <v>60</v>
          </cell>
          <cell r="R431" t="str">
            <v>Ноты-70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Q432">
            <v>50</v>
          </cell>
          <cell r="R432" t="str">
            <v>ГКО-12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F433">
            <v>16.3</v>
          </cell>
          <cell r="G433">
            <v>250000000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Q434">
            <v>60</v>
          </cell>
          <cell r="R434" t="str">
            <v>Ноты-70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Q435">
            <v>60</v>
          </cell>
          <cell r="R435" t="str">
            <v>Ноты-49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Q436">
            <v>60</v>
          </cell>
          <cell r="R436" t="str">
            <v>Ноты-63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Q437">
            <v>50</v>
          </cell>
          <cell r="R437" t="str">
            <v>ГКО-3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F438">
            <v>15.9</v>
          </cell>
          <cell r="G438">
            <v>250000000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Q439">
            <v>60</v>
          </cell>
          <cell r="R439" t="str">
            <v>Ноты-70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Q440">
            <v>60</v>
          </cell>
          <cell r="R440" t="str">
            <v>Ноты-77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Q441">
            <v>50</v>
          </cell>
          <cell r="R441" t="str">
            <v>ГКО-6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F442">
            <v>18</v>
          </cell>
          <cell r="G442">
            <v>250000000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Q443">
            <v>60</v>
          </cell>
          <cell r="R443" t="str">
            <v>Ноты-49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F444">
            <v>5.08</v>
          </cell>
          <cell r="G444">
            <v>150000000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Q445">
            <v>60</v>
          </cell>
          <cell r="R445" t="str">
            <v>Ноты-70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Q446">
            <v>50</v>
          </cell>
          <cell r="R446" t="str">
            <v>ГКО-12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F447">
            <v>18</v>
          </cell>
          <cell r="G447">
            <v>250000000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Q448">
            <v>60</v>
          </cell>
          <cell r="R448" t="str">
            <v>Ноты-56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Q449">
            <v>60</v>
          </cell>
          <cell r="R449" t="str">
            <v>Ноты-70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Q450">
            <v>50</v>
          </cell>
          <cell r="R450" t="str">
            <v>ГКО-3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F451">
            <v>18</v>
          </cell>
          <cell r="G451">
            <v>650000000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Q452">
            <v>60</v>
          </cell>
          <cell r="R452" t="str">
            <v>Ноты-56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Q453">
            <v>60</v>
          </cell>
          <cell r="R453" t="str">
            <v>Ноты-77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Q454">
            <v>60</v>
          </cell>
          <cell r="R454" t="str">
            <v>Ноты-28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F455">
            <v>15.9</v>
          </cell>
          <cell r="G455">
            <v>250000000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F456">
            <v>17.5</v>
          </cell>
          <cell r="G456">
            <v>250000000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Q457">
            <v>60</v>
          </cell>
          <cell r="R457" t="str">
            <v>Ноты-63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Q458">
            <v>60</v>
          </cell>
          <cell r="R458" t="str">
            <v>Ноты-77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Q459">
            <v>50</v>
          </cell>
          <cell r="R459" t="str">
            <v>ГКО-6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F460">
            <v>17.5</v>
          </cell>
          <cell r="G460">
            <v>250000000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Q461">
            <v>60</v>
          </cell>
          <cell r="R461" t="str">
            <v>Ноты-56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Q462">
            <v>60</v>
          </cell>
          <cell r="R462" t="str">
            <v>Ноты-77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Q463">
            <v>50</v>
          </cell>
          <cell r="R463" t="str">
            <v>ГКО-12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F464">
            <v>17.5</v>
          </cell>
          <cell r="G464">
            <v>500000000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Q465">
            <v>60</v>
          </cell>
          <cell r="R465" t="str">
            <v>Ноты-63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F466">
            <v>9</v>
          </cell>
          <cell r="G466">
            <v>500000000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Q467">
            <v>60</v>
          </cell>
          <cell r="R467" t="str">
            <v>Ноты-77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F468">
            <v>17.3</v>
          </cell>
          <cell r="G468">
            <v>250000000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F469">
            <v>15.9</v>
          </cell>
          <cell r="G469">
            <v>350000000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Q470">
            <v>60</v>
          </cell>
          <cell r="R470" t="str">
            <v>Ноты-77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Q471">
            <v>60</v>
          </cell>
          <cell r="R471" t="str">
            <v>Ноты-63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Q472">
            <v>60</v>
          </cell>
          <cell r="R472" t="str">
            <v>Ноты-42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Q473">
            <v>50</v>
          </cell>
          <cell r="R473" t="str">
            <v>ГКО-12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Q474">
            <v>50</v>
          </cell>
          <cell r="R474" t="str">
            <v>ГКО-3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F475">
            <v>15.9</v>
          </cell>
          <cell r="G475">
            <v>300000000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Q476">
            <v>60</v>
          </cell>
          <cell r="R476" t="str">
            <v>Ноты-63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Q477">
            <v>60</v>
          </cell>
          <cell r="R477" t="str">
            <v>Ноты-70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Q478">
            <v>50</v>
          </cell>
          <cell r="R478" t="str">
            <v>ГКО-12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Q479">
            <v>50</v>
          </cell>
          <cell r="R479" t="str">
            <v>Ноты-84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Q480">
            <v>50</v>
          </cell>
          <cell r="R480" t="str">
            <v>ГКО-6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Q481">
            <v>60</v>
          </cell>
          <cell r="R481" t="str">
            <v>Ноты-35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Q482">
            <v>60</v>
          </cell>
          <cell r="R482" t="str">
            <v>Ноты-70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F483">
            <v>17.3</v>
          </cell>
          <cell r="G483">
            <v>600000000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F484">
            <v>15.75</v>
          </cell>
          <cell r="G484">
            <v>600000000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Q485">
            <v>50</v>
          </cell>
          <cell r="R485" t="str">
            <v>Ноты-84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Q486">
            <v>50</v>
          </cell>
          <cell r="R486" t="str">
            <v>ГКО-12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Q487">
            <v>50</v>
          </cell>
          <cell r="R487" t="str">
            <v>ГКО-3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Q488">
            <v>60</v>
          </cell>
          <cell r="R488" t="str">
            <v>Ноты-35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Q489">
            <v>50</v>
          </cell>
          <cell r="R489" t="str">
            <v>Ноты-84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F490">
            <v>17.3</v>
          </cell>
          <cell r="G490">
            <v>500000000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F491">
            <v>15.65</v>
          </cell>
          <cell r="G491">
            <v>400000000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Q492">
            <v>60</v>
          </cell>
          <cell r="R492" t="str">
            <v>Ноты-70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Q493">
            <v>50</v>
          </cell>
          <cell r="R493" t="str">
            <v>ГКО-12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Q494">
            <v>50</v>
          </cell>
          <cell r="R494" t="str">
            <v>ГКО-6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Q495">
            <v>60</v>
          </cell>
          <cell r="R495" t="str">
            <v>Ноты-63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F496">
            <v>8.8000000000000007</v>
          </cell>
          <cell r="G496">
            <v>500000000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Q497">
            <v>60</v>
          </cell>
          <cell r="R497" t="str">
            <v>Ноты-77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Q498">
            <v>60</v>
          </cell>
          <cell r="R498" t="str">
            <v>Ноты-70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F499">
            <v>17.3</v>
          </cell>
          <cell r="G499">
            <v>600000000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Q500">
            <v>60</v>
          </cell>
          <cell r="R500" t="str">
            <v>Ноты-84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Q501">
            <v>50</v>
          </cell>
          <cell r="R501" t="str">
            <v>ГКО-12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F502">
            <v>17.3</v>
          </cell>
          <cell r="G502">
            <v>600000000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Q503">
            <v>50</v>
          </cell>
          <cell r="R503" t="str">
            <v>ГКО-6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Q504">
            <v>60</v>
          </cell>
          <cell r="R504" t="str">
            <v>Ноты-56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F505">
            <v>15.52</v>
          </cell>
          <cell r="G505">
            <v>250000000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Q506">
            <v>60</v>
          </cell>
          <cell r="R506" t="str">
            <v>Ноты-84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Q507">
            <v>60</v>
          </cell>
          <cell r="R507" t="str">
            <v>Ноты-35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F508">
            <v>17.25</v>
          </cell>
          <cell r="G508">
            <v>300000000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Q509">
            <v>60</v>
          </cell>
          <cell r="R509" t="str">
            <v>Ноты-35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Q510">
            <v>50</v>
          </cell>
          <cell r="R510" t="str">
            <v>ГКО-12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Q511">
            <v>60</v>
          </cell>
          <cell r="R511" t="str">
            <v>Ноты-84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Q512">
            <v>50</v>
          </cell>
          <cell r="R512" t="str">
            <v>ГКО-3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Q513">
            <v>60</v>
          </cell>
          <cell r="R513" t="str">
            <v>Ноты-49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F514">
            <v>17.25</v>
          </cell>
          <cell r="G514">
            <v>300000000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F515">
            <v>15.45</v>
          </cell>
          <cell r="G515">
            <v>250000000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Q516">
            <v>60</v>
          </cell>
          <cell r="R516" t="str">
            <v>Ноты-42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Q517">
            <v>60</v>
          </cell>
          <cell r="R517" t="str">
            <v>Ноты-84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Q518">
            <v>50</v>
          </cell>
          <cell r="R518" t="str">
            <v>ГКО-6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Q519">
            <v>60</v>
          </cell>
          <cell r="R519" t="str">
            <v>Ноты-70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F520">
            <v>17.25</v>
          </cell>
          <cell r="G520">
            <v>300000000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Q521">
            <v>60</v>
          </cell>
          <cell r="R521" t="str">
            <v>Ноты-84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Q522">
            <v>50</v>
          </cell>
          <cell r="R522" t="str">
            <v>ГКО-3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Q523">
            <v>60</v>
          </cell>
          <cell r="R523" t="str">
            <v>Ноты-63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F524">
            <v>250000000</v>
          </cell>
          <cell r="G524">
            <v>1000</v>
          </cell>
          <cell r="H524">
            <v>50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Q525">
            <v>60</v>
          </cell>
          <cell r="R525" t="str">
            <v>Ноты-77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F526">
            <v>17.149999999999999</v>
          </cell>
          <cell r="G526">
            <v>500000000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Q527">
            <v>60</v>
          </cell>
          <cell r="R527" t="str">
            <v>Ноты-77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Q528">
            <v>50</v>
          </cell>
          <cell r="R528" t="str">
            <v>ГКО-12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Q529">
            <v>60</v>
          </cell>
          <cell r="R529" t="str">
            <v>Ноты-42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Q530">
            <v>50</v>
          </cell>
          <cell r="R530" t="str">
            <v>ГКО-6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Q531">
            <v>60</v>
          </cell>
          <cell r="R531" t="str">
            <v>Ноты-84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F532">
            <v>500000000</v>
          </cell>
          <cell r="G532">
            <v>1000</v>
          </cell>
          <cell r="H532">
            <v>50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Q533">
            <v>60</v>
          </cell>
          <cell r="R533" t="str">
            <v>Ноты-70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F534">
            <v>15.38</v>
          </cell>
          <cell r="G534">
            <v>450000000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Q535">
            <v>60</v>
          </cell>
          <cell r="R535" t="str">
            <v>Ноты-63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Q536">
            <v>50</v>
          </cell>
          <cell r="R536" t="str">
            <v>ГКО-3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Q537">
            <v>60</v>
          </cell>
          <cell r="R537" t="str">
            <v>Ноты-84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F538">
            <v>500000000</v>
          </cell>
          <cell r="G538">
            <v>1000</v>
          </cell>
          <cell r="H538">
            <v>50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Q539">
            <v>60</v>
          </cell>
          <cell r="R539" t="str">
            <v>Ноты-49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Q540">
            <v>50</v>
          </cell>
          <cell r="R540" t="str">
            <v>ГКО-12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Q541">
            <v>60</v>
          </cell>
          <cell r="R541" t="str">
            <v>Ноты-63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Q542">
            <v>50</v>
          </cell>
          <cell r="R542" t="str">
            <v>ГКО-6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Q543">
            <v>60</v>
          </cell>
          <cell r="R543" t="str">
            <v>Ноты-84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F544">
            <v>17.100000000000001</v>
          </cell>
          <cell r="G544">
            <v>500000000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Q545">
            <v>60</v>
          </cell>
          <cell r="R545" t="str">
            <v>Ноты-14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F546">
            <v>15.38</v>
          </cell>
          <cell r="G546">
            <v>500000000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Q547">
            <v>60</v>
          </cell>
          <cell r="R547" t="str">
            <v>Ноты-35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Q548">
            <v>60</v>
          </cell>
          <cell r="R548" t="str">
            <v>Ноты-07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Q549">
            <v>50</v>
          </cell>
          <cell r="R549" t="str">
            <v>ГКО-3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Q550">
            <v>60</v>
          </cell>
          <cell r="R550" t="str">
            <v>Ноты-77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Q551">
            <v>60</v>
          </cell>
          <cell r="R551" t="str">
            <v>Ноты-07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Q552">
            <v>60</v>
          </cell>
          <cell r="R552" t="str">
            <v>Ноты-35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F553">
            <v>15.38</v>
          </cell>
          <cell r="G553">
            <v>400000000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Q554">
            <v>60</v>
          </cell>
          <cell r="R554" t="str">
            <v>Ноты-70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F555">
            <v>500000000</v>
          </cell>
          <cell r="G555">
            <v>1000</v>
          </cell>
          <cell r="H555">
            <v>50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Q556">
            <v>60</v>
          </cell>
          <cell r="R556" t="str">
            <v>Ноты-70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F557">
            <v>15.38</v>
          </cell>
          <cell r="G557">
            <v>400000000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Q558">
            <v>60</v>
          </cell>
          <cell r="R558" t="str">
            <v>Ноты-28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Q559">
            <v>50</v>
          </cell>
          <cell r="R559" t="str">
            <v>ГКО-12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Q560">
            <v>60</v>
          </cell>
          <cell r="R560" t="str">
            <v>Ноты-84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F561">
            <v>200000000</v>
          </cell>
          <cell r="G561">
            <v>100</v>
          </cell>
          <cell r="H561">
            <v>50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Q562">
            <v>60</v>
          </cell>
          <cell r="R562" t="str">
            <v>Ноты-56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F563">
            <v>15.38</v>
          </cell>
          <cell r="G563">
            <v>400000000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Q564">
            <v>60</v>
          </cell>
          <cell r="R564" t="str">
            <v>Ноты-84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F565">
            <v>17.100000000000001</v>
          </cell>
          <cell r="G565">
            <v>500000000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Q566">
            <v>60</v>
          </cell>
          <cell r="R566" t="str">
            <v>Ноты-70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Q567">
            <v>50</v>
          </cell>
          <cell r="R567" t="str">
            <v>ГКО-3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F568">
            <v>15.38</v>
          </cell>
          <cell r="G568">
            <v>400000000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Q569">
            <v>60</v>
          </cell>
          <cell r="R569" t="str">
            <v>Ноты-56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F570">
            <v>500000000</v>
          </cell>
          <cell r="G570">
            <v>100</v>
          </cell>
          <cell r="H570">
            <v>60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F571">
            <v>17.100000000000001</v>
          </cell>
          <cell r="G571">
            <v>500000000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Q572">
            <v>60</v>
          </cell>
          <cell r="R572" t="str">
            <v>Ноты-28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F573">
            <v>15.38</v>
          </cell>
          <cell r="G573">
            <v>300000000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F574">
            <v>16.850000000000001</v>
          </cell>
          <cell r="G574">
            <v>400000000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Q575">
            <v>60</v>
          </cell>
          <cell r="R575" t="str">
            <v>Ноты-56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F576">
            <v>15.35</v>
          </cell>
          <cell r="G576">
            <v>200000000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Q577">
            <v>60</v>
          </cell>
          <cell r="R577" t="str">
            <v>Ноты-42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F578">
            <v>16.850000000000001</v>
          </cell>
          <cell r="G578">
            <v>300000000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F579">
            <v>14.99</v>
          </cell>
          <cell r="G579">
            <v>300000000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Q580">
            <v>60</v>
          </cell>
          <cell r="R580" t="str">
            <v>Ноты-56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F581">
            <v>16.3</v>
          </cell>
          <cell r="G581">
            <v>400000000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Q582">
            <v>60</v>
          </cell>
          <cell r="R582" t="str">
            <v>Ноты-28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Q583">
            <v>60</v>
          </cell>
          <cell r="R583" t="str">
            <v>Ноты-42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F584">
            <v>16</v>
          </cell>
          <cell r="G584">
            <v>300000000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Q585">
            <v>60</v>
          </cell>
          <cell r="R585" t="str">
            <v>Ноты-70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F586">
            <v>14.5</v>
          </cell>
          <cell r="G586">
            <v>300000000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Q587">
            <v>60</v>
          </cell>
          <cell r="R587" t="str">
            <v>Ноты-56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F588">
            <v>15.7</v>
          </cell>
          <cell r="G588">
            <v>400000000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Q589">
            <v>60</v>
          </cell>
          <cell r="R589" t="str">
            <v>Ноты-42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Q590">
            <v>50</v>
          </cell>
          <cell r="R590" t="str">
            <v>ГКО-6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F591">
            <v>15.5</v>
          </cell>
          <cell r="G591">
            <v>600000000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Q592">
            <v>50</v>
          </cell>
          <cell r="R592" t="str">
            <v>ГКО-3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Q593">
            <v>60</v>
          </cell>
          <cell r="R593" t="str">
            <v>Ноты-70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F594">
            <v>14</v>
          </cell>
          <cell r="G594">
            <v>400000000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Q595">
            <v>60</v>
          </cell>
          <cell r="R595" t="str">
            <v>Ноты-56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F596">
            <v>15</v>
          </cell>
          <cell r="G596">
            <v>600000000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F597">
            <v>13.5</v>
          </cell>
          <cell r="G597">
            <v>400000000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F598">
            <v>7.6</v>
          </cell>
          <cell r="G598">
            <v>300000000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Q599">
            <v>60</v>
          </cell>
          <cell r="R599" t="str">
            <v>Ноты-49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F600">
            <v>14.7</v>
          </cell>
          <cell r="G600">
            <v>500000000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Q601">
            <v>60</v>
          </cell>
          <cell r="R601" t="str">
            <v>Ноты-70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F602">
            <v>12.99</v>
          </cell>
          <cell r="G602">
            <v>300000000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F603">
            <v>14.2</v>
          </cell>
          <cell r="G603">
            <v>400000000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Q604">
            <v>60</v>
          </cell>
          <cell r="R604" t="str">
            <v>Ноты-56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Q605">
            <v>60</v>
          </cell>
          <cell r="R605" t="str">
            <v>Ноты-70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F606">
            <v>11.99</v>
          </cell>
          <cell r="G606">
            <v>300000000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Q607">
            <v>60</v>
          </cell>
          <cell r="R607" t="str">
            <v>Ноты-70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F608">
            <v>12.99</v>
          </cell>
          <cell r="G608">
            <v>400000000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Q609">
            <v>60</v>
          </cell>
          <cell r="R609" t="str">
            <v>Ноты-63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Q610">
            <v>60</v>
          </cell>
          <cell r="R610" t="str">
            <v>Ноты-77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F611">
            <v>10.85</v>
          </cell>
          <cell r="G611">
            <v>300000000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F612">
            <v>11.7</v>
          </cell>
          <cell r="G612">
            <v>400000000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Q613">
            <v>60</v>
          </cell>
          <cell r="R613" t="str">
            <v>Ноты-70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F614">
            <v>10.5</v>
          </cell>
          <cell r="G614">
            <v>400000000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Q615">
            <v>60</v>
          </cell>
          <cell r="R615" t="str">
            <v>Ноты-77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Q616">
            <v>50</v>
          </cell>
          <cell r="R616" t="str">
            <v>ГКО-3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Q617">
            <v>60</v>
          </cell>
          <cell r="R617" t="str">
            <v>Ноты-84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F618">
            <v>7</v>
          </cell>
          <cell r="G618">
            <v>400000000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Q619">
            <v>60</v>
          </cell>
          <cell r="R619" t="str">
            <v>Ноты-49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F620">
            <v>10.199999999999999</v>
          </cell>
          <cell r="G620">
            <v>800000000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Q621">
            <v>60</v>
          </cell>
          <cell r="R621" t="str">
            <v>Ноты-84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Q622">
            <v>60</v>
          </cell>
          <cell r="R622" t="str">
            <v>Ноты-70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F623">
            <v>10</v>
          </cell>
          <cell r="G623">
            <v>800000000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Q624">
            <v>60</v>
          </cell>
          <cell r="R624" t="str">
            <v>Ноты-63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F625">
            <v>9.99</v>
          </cell>
          <cell r="G625">
            <v>800000000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Q626">
            <v>60</v>
          </cell>
          <cell r="R626" t="str">
            <v>Ноты-84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Q627">
            <v>50</v>
          </cell>
          <cell r="R627" t="str">
            <v>ГКО-3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Q628">
            <v>60</v>
          </cell>
          <cell r="R628" t="str">
            <v>Ноты-70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F629">
            <v>12</v>
          </cell>
          <cell r="G629">
            <v>800000000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F630">
            <v>500000000</v>
          </cell>
          <cell r="G630">
            <v>100</v>
          </cell>
          <cell r="H630">
            <v>60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F631">
            <v>9</v>
          </cell>
          <cell r="G631">
            <v>800000000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Q632">
            <v>60</v>
          </cell>
          <cell r="R632" t="str">
            <v>Ноты-77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F633">
            <v>4</v>
          </cell>
          <cell r="G633">
            <v>400000000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Q634">
            <v>60</v>
          </cell>
          <cell r="R634" t="str">
            <v>Ноты-84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Q635">
            <v>60</v>
          </cell>
          <cell r="R635" t="str">
            <v>Ноты-84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F636">
            <v>8</v>
          </cell>
          <cell r="G636">
            <v>800000000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F637">
            <v>8.1999999999999993</v>
          </cell>
          <cell r="G637">
            <v>300000000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Q638">
            <v>60</v>
          </cell>
          <cell r="R638" t="str">
            <v>Ноты-84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Q639">
            <v>50</v>
          </cell>
          <cell r="R639" t="str">
            <v>ГКО-12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Q640">
            <v>60</v>
          </cell>
          <cell r="R640" t="str">
            <v>Ноты-77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Q641">
            <v>50</v>
          </cell>
          <cell r="R641" t="str">
            <v>ГКО-3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Q642">
            <v>60</v>
          </cell>
          <cell r="R642" t="str">
            <v>Ноты-56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F643">
            <v>10</v>
          </cell>
          <cell r="G643">
            <v>400000000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Q644">
            <v>60</v>
          </cell>
          <cell r="R644" t="str">
            <v>Ноты-84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Q645">
            <v>60</v>
          </cell>
          <cell r="R645" t="str">
            <v>Ноты-77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F646">
            <v>8</v>
          </cell>
          <cell r="G646">
            <v>350000000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Q647">
            <v>60</v>
          </cell>
          <cell r="R647" t="str">
            <v>Ноты-84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Q648">
            <v>60</v>
          </cell>
          <cell r="R648" t="str">
            <v>Ноты-70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F649">
            <v>10</v>
          </cell>
          <cell r="G649">
            <v>400000000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Q650">
            <v>60</v>
          </cell>
          <cell r="R650" t="str">
            <v>Ноты-77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F651">
            <v>4.3</v>
          </cell>
          <cell r="G651">
            <v>400000000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Q652">
            <v>60</v>
          </cell>
          <cell r="R652" t="str">
            <v>Ноты-84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Q653">
            <v>60</v>
          </cell>
          <cell r="R653" t="str">
            <v>Ноты-63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F654">
            <v>8.1999999999999993</v>
          </cell>
          <cell r="G654">
            <v>450000000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Q655">
            <v>60</v>
          </cell>
          <cell r="R655" t="str">
            <v>Ноты-70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Q656">
            <v>60</v>
          </cell>
          <cell r="R656" t="str">
            <v>Ноты-77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Q657">
            <v>60</v>
          </cell>
          <cell r="R657" t="str">
            <v>Ноты-84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F658">
            <v>9</v>
          </cell>
          <cell r="G658">
            <v>300000000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Q659">
            <v>60</v>
          </cell>
          <cell r="R659" t="str">
            <v>Ноты-84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Q660">
            <v>60</v>
          </cell>
          <cell r="R660" t="str">
            <v>Ноты-77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Q661">
            <v>60</v>
          </cell>
          <cell r="R661" t="str">
            <v>Ноты-35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Q662">
            <v>50</v>
          </cell>
          <cell r="R662" t="str">
            <v>ГКО-3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F663">
            <v>6.3</v>
          </cell>
          <cell r="G663">
            <v>500000000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Q664">
            <v>60</v>
          </cell>
          <cell r="R664" t="str">
            <v>Ноты-77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Q665">
            <v>60</v>
          </cell>
          <cell r="R665" t="str">
            <v>Ноты-84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F666">
            <v>7.1</v>
          </cell>
          <cell r="G666">
            <v>350000000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R667">
            <v>0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Q668">
            <v>60</v>
          </cell>
          <cell r="R668" t="str">
            <v>Ноты-63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F669">
            <v>4</v>
          </cell>
          <cell r="G669">
            <v>300000000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Q670">
            <v>60</v>
          </cell>
          <cell r="R670" t="str">
            <v>Ноты-84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F671">
            <v>8.57</v>
          </cell>
          <cell r="G671">
            <v>450000000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Q672">
            <v>60</v>
          </cell>
          <cell r="R672" t="str">
            <v>Ноты-49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Q673">
            <v>60</v>
          </cell>
          <cell r="R673" t="str">
            <v>Ноты-70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F674">
            <v>450000000</v>
          </cell>
          <cell r="G674">
            <v>1000</v>
          </cell>
          <cell r="H674">
            <v>50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Q675">
            <v>60</v>
          </cell>
          <cell r="R675" t="str">
            <v>Ноты-84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F676">
            <v>8</v>
          </cell>
          <cell r="G676">
            <v>450000000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Q677">
            <v>60</v>
          </cell>
          <cell r="R677" t="str">
            <v>Ноты-70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Q678">
            <v>60</v>
          </cell>
          <cell r="R678" t="str">
            <v>Ноты-84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Q679">
            <v>60</v>
          </cell>
          <cell r="R679" t="str">
            <v>Ноты-77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F680">
            <v>8.1999999999999993</v>
          </cell>
          <cell r="G680">
            <v>450000000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Q681">
            <v>60</v>
          </cell>
          <cell r="R681" t="str">
            <v>Ноты-77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Q682">
            <v>60</v>
          </cell>
          <cell r="R682" t="str">
            <v>Ноты-84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Q683">
            <v>60</v>
          </cell>
          <cell r="R683" t="str">
            <v>Ноты-70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Q684">
            <v>50</v>
          </cell>
          <cell r="R684" t="str">
            <v>ГКО-3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Q685">
            <v>60</v>
          </cell>
          <cell r="R685" t="str">
            <v>Ноты-77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Q686">
            <v>60</v>
          </cell>
          <cell r="R686" t="str">
            <v>Ноты-84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Q687">
            <v>60</v>
          </cell>
          <cell r="R687" t="str">
            <v>Ноты-77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F688">
            <v>4</v>
          </cell>
          <cell r="G688">
            <v>400000000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F689">
            <v>500000000</v>
          </cell>
          <cell r="G689">
            <v>0</v>
          </cell>
          <cell r="H689">
            <v>0</v>
          </cell>
          <cell r="I689">
            <v>500000000</v>
          </cell>
          <cell r="J689">
            <v>0</v>
          </cell>
          <cell r="K689">
            <v>0</v>
          </cell>
          <cell r="L689" t="str">
            <v>VKU036.001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Q690">
            <v>60</v>
          </cell>
          <cell r="R690" t="str">
            <v>Ноты-77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Q691">
            <v>60</v>
          </cell>
          <cell r="R691" t="str">
            <v>Ноты-84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Q692">
            <v>60</v>
          </cell>
          <cell r="R692" t="str">
            <v>Ноты-70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Q693">
            <v>60</v>
          </cell>
          <cell r="R693" t="str">
            <v>Ноты-77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R694">
            <v>0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F695">
            <v>7.98</v>
          </cell>
          <cell r="G695">
            <v>300000000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Q696">
            <v>60</v>
          </cell>
          <cell r="R696" t="str">
            <v>Ноты-84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F697">
            <v>8</v>
          </cell>
          <cell r="G697">
            <v>300000000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Q698">
            <v>60</v>
          </cell>
          <cell r="R698" t="str">
            <v>Ноты-84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F699">
            <v>7.85</v>
          </cell>
          <cell r="G699">
            <v>300000000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F700">
            <v>3946717.45</v>
          </cell>
          <cell r="G700">
            <v>5300</v>
          </cell>
          <cell r="H700">
            <v>492986.84931506898</v>
          </cell>
          <cell r="I700">
            <v>3946717.45</v>
          </cell>
          <cell r="J700">
            <v>5300</v>
          </cell>
          <cell r="K700">
            <v>492986.84931506898</v>
          </cell>
          <cell r="L700">
            <v>0</v>
          </cell>
          <cell r="M700" t="str">
            <v>VKU036.001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Q701">
            <v>60</v>
          </cell>
          <cell r="R701" t="str">
            <v>Ноты-84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F702">
            <v>8</v>
          </cell>
          <cell r="G702">
            <v>300000000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Q703">
            <v>60</v>
          </cell>
          <cell r="R703" t="str">
            <v>Ноты-70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F704">
            <v>7.1</v>
          </cell>
          <cell r="G704">
            <v>300000000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R705">
            <v>0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Q706">
            <v>60</v>
          </cell>
          <cell r="R706" t="str">
            <v>Ноты-49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Q707">
            <v>60</v>
          </cell>
          <cell r="R707" t="str">
            <v>Ноты-56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Q708">
            <v>50</v>
          </cell>
          <cell r="R708" t="str">
            <v>ГКО-3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F709">
            <v>4.0999999999999996</v>
          </cell>
          <cell r="G709">
            <v>300000000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Q710">
            <v>60</v>
          </cell>
          <cell r="R710" t="str">
            <v>Ноты-42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Q711">
            <v>60</v>
          </cell>
          <cell r="R711" t="str">
            <v>Ноты-61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F712">
            <v>8</v>
          </cell>
          <cell r="G712">
            <v>400000000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Q713">
            <v>50</v>
          </cell>
          <cell r="R713" t="str">
            <v>ГКО-6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Q714">
            <v>60</v>
          </cell>
          <cell r="R714" t="str">
            <v>Ноты-63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Q715">
            <v>50</v>
          </cell>
          <cell r="R715" t="str">
            <v>ГКО-24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Q716">
            <v>60</v>
          </cell>
          <cell r="R716" t="str">
            <v>Ноты-77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">
          <cell r="A1">
            <v>0</v>
          </cell>
        </row>
      </sheetData>
      <sheetData sheetId="62"/>
      <sheetData sheetId="63">
        <row r="1">
          <cell r="A1">
            <v>0</v>
          </cell>
        </row>
      </sheetData>
      <sheetData sheetId="64">
        <row r="1">
          <cell r="A1">
            <v>0</v>
          </cell>
        </row>
      </sheetData>
      <sheetData sheetId="65">
        <row r="1">
          <cell r="A1">
            <v>0</v>
          </cell>
        </row>
      </sheetData>
      <sheetData sheetId="66">
        <row r="1">
          <cell r="A1">
            <v>0</v>
          </cell>
        </row>
      </sheetData>
      <sheetData sheetId="67">
        <row r="1">
          <cell r="A1">
            <v>0</v>
          </cell>
        </row>
      </sheetData>
      <sheetData sheetId="68">
        <row r="1">
          <cell r="A1">
            <v>0</v>
          </cell>
        </row>
      </sheetData>
      <sheetData sheetId="69">
        <row r="1">
          <cell r="A1">
            <v>0</v>
          </cell>
        </row>
      </sheetData>
      <sheetData sheetId="70">
        <row r="1">
          <cell r="A1">
            <v>0</v>
          </cell>
        </row>
      </sheetData>
      <sheetData sheetId="71">
        <row r="1">
          <cell r="A1">
            <v>0</v>
          </cell>
        </row>
      </sheetData>
      <sheetData sheetId="72">
        <row r="1">
          <cell r="A1">
            <v>0</v>
          </cell>
        </row>
      </sheetData>
      <sheetData sheetId="73">
        <row r="1">
          <cell r="A1">
            <v>0</v>
          </cell>
        </row>
      </sheetData>
      <sheetData sheetId="74">
        <row r="1">
          <cell r="A1">
            <v>0</v>
          </cell>
        </row>
      </sheetData>
      <sheetData sheetId="75">
        <row r="1">
          <cell r="A1">
            <v>0</v>
          </cell>
        </row>
      </sheetData>
      <sheetData sheetId="76">
        <row r="1">
          <cell r="A1">
            <v>0</v>
          </cell>
        </row>
      </sheetData>
      <sheetData sheetId="77">
        <row r="1">
          <cell r="A1">
            <v>0</v>
          </cell>
        </row>
      </sheetData>
      <sheetData sheetId="78">
        <row r="1">
          <cell r="A1">
            <v>0</v>
          </cell>
        </row>
      </sheetData>
      <sheetData sheetId="79">
        <row r="1">
          <cell r="A1">
            <v>0</v>
          </cell>
        </row>
      </sheetData>
      <sheetData sheetId="80">
        <row r="1">
          <cell r="A1">
            <v>0</v>
          </cell>
        </row>
      </sheetData>
      <sheetData sheetId="81">
        <row r="1">
          <cell r="A1">
            <v>0</v>
          </cell>
        </row>
      </sheetData>
      <sheetData sheetId="82">
        <row r="1">
          <cell r="A1">
            <v>0</v>
          </cell>
        </row>
      </sheetData>
      <sheetData sheetId="83">
        <row r="1">
          <cell r="A1">
            <v>0</v>
          </cell>
        </row>
      </sheetData>
      <sheetData sheetId="84">
        <row r="1">
          <cell r="A1">
            <v>0</v>
          </cell>
        </row>
      </sheetData>
      <sheetData sheetId="85">
        <row r="1">
          <cell r="A1">
            <v>0</v>
          </cell>
        </row>
      </sheetData>
      <sheetData sheetId="86">
        <row r="1">
          <cell r="A1">
            <v>0</v>
          </cell>
        </row>
      </sheetData>
      <sheetData sheetId="87">
        <row r="1">
          <cell r="A1">
            <v>0</v>
          </cell>
        </row>
      </sheetData>
      <sheetData sheetId="88">
        <row r="1">
          <cell r="A1">
            <v>0</v>
          </cell>
        </row>
      </sheetData>
      <sheetData sheetId="89">
        <row r="1">
          <cell r="A1">
            <v>0</v>
          </cell>
        </row>
      </sheetData>
      <sheetData sheetId="90">
        <row r="1">
          <cell r="A1">
            <v>0</v>
          </cell>
        </row>
      </sheetData>
      <sheetData sheetId="91">
        <row r="1">
          <cell r="A1">
            <v>0</v>
          </cell>
        </row>
      </sheetData>
      <sheetData sheetId="92">
        <row r="1">
          <cell r="A1">
            <v>0</v>
          </cell>
        </row>
      </sheetData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>
        <row r="1">
          <cell r="A1">
            <v>0</v>
          </cell>
        </row>
      </sheetData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>
        <row r="1">
          <cell r="A1">
            <v>0</v>
          </cell>
        </row>
      </sheetData>
      <sheetData sheetId="180">
        <row r="1">
          <cell r="A1">
            <v>0</v>
          </cell>
        </row>
      </sheetData>
      <sheetData sheetId="181">
        <row r="1">
          <cell r="A1">
            <v>0</v>
          </cell>
        </row>
      </sheetData>
      <sheetData sheetId="182">
        <row r="1">
          <cell r="A1">
            <v>0</v>
          </cell>
        </row>
      </sheetData>
      <sheetData sheetId="183">
        <row r="1">
          <cell r="A1">
            <v>0</v>
          </cell>
        </row>
      </sheetData>
      <sheetData sheetId="184">
        <row r="1">
          <cell r="A1">
            <v>0</v>
          </cell>
        </row>
      </sheetData>
      <sheetData sheetId="185">
        <row r="1">
          <cell r="A1">
            <v>0</v>
          </cell>
        </row>
      </sheetData>
      <sheetData sheetId="186">
        <row r="1">
          <cell r="A1">
            <v>0</v>
          </cell>
        </row>
      </sheetData>
      <sheetData sheetId="187">
        <row r="1">
          <cell r="A1">
            <v>0</v>
          </cell>
        </row>
      </sheetData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58"/>
  <sheetViews>
    <sheetView view="pageBreakPreview" topLeftCell="A9" zoomScale="80" zoomScaleNormal="80" zoomScaleSheetLayoutView="80" workbookViewId="0">
      <selection activeCell="B11" sqref="B11"/>
    </sheetView>
  </sheetViews>
  <sheetFormatPr defaultColWidth="0" defaultRowHeight="0" customHeight="1" zeroHeight="1" x14ac:dyDescent="0.25"/>
  <cols>
    <col min="1" max="1" width="65.7109375" style="2" customWidth="1"/>
    <col min="2" max="2" width="7.7109375" style="2" customWidth="1"/>
    <col min="3" max="4" width="19.7109375" style="2" customWidth="1"/>
    <col min="5" max="16384" width="0" style="2" hidden="1"/>
  </cols>
  <sheetData>
    <row r="1" spans="1:4" ht="15" x14ac:dyDescent="0.25">
      <c r="A1" s="1"/>
      <c r="B1" s="1"/>
      <c r="C1" s="1"/>
      <c r="D1" s="1"/>
    </row>
    <row r="2" spans="1:4" ht="15" x14ac:dyDescent="0.25">
      <c r="A2" s="1"/>
      <c r="B2" s="1"/>
      <c r="C2" s="1"/>
      <c r="D2" s="1"/>
    </row>
    <row r="3" spans="1:4" ht="15" x14ac:dyDescent="0.25">
      <c r="A3" s="1"/>
      <c r="B3" s="1"/>
      <c r="C3" s="1"/>
      <c r="D3" s="1"/>
    </row>
    <row r="4" spans="1:4" ht="15" x14ac:dyDescent="0.25">
      <c r="A4" s="1"/>
      <c r="B4" s="1"/>
      <c r="C4" s="1"/>
      <c r="D4" s="1"/>
    </row>
    <row r="5" spans="1:4" ht="15" x14ac:dyDescent="0.25">
      <c r="A5" s="1"/>
      <c r="B5" s="1"/>
      <c r="C5" s="1"/>
      <c r="D5" s="1"/>
    </row>
    <row r="6" spans="1:4" ht="15" x14ac:dyDescent="0.25">
      <c r="A6" s="1"/>
      <c r="B6" s="1"/>
      <c r="C6" s="1"/>
      <c r="D6" s="1"/>
    </row>
    <row r="7" spans="1:4" ht="15" customHeight="1" x14ac:dyDescent="0.25">
      <c r="A7" s="123" t="s">
        <v>0</v>
      </c>
      <c r="B7" s="123"/>
      <c r="C7" s="123"/>
      <c r="D7" s="123"/>
    </row>
    <row r="8" spans="1:4" ht="15" x14ac:dyDescent="0.25">
      <c r="A8" s="120" t="str">
        <f>CONCATENATE("по состоянию на ",DAY(C10)," ",CHOOSE(MONTH(C10),"января","февраля","марта","апреля","мая","июня","июля","августа","сентября","октября","ноября","декабря")," ",YEAR(C10)," года")</f>
        <v>по состоянию на 30 июня 2024 года</v>
      </c>
      <c r="B8" s="120"/>
      <c r="C8" s="120"/>
      <c r="D8" s="120"/>
    </row>
    <row r="9" spans="1:4" ht="15" x14ac:dyDescent="0.25">
      <c r="A9" s="1"/>
      <c r="B9" s="1"/>
      <c r="C9" s="1"/>
      <c r="D9" s="1"/>
    </row>
    <row r="10" spans="1:4" ht="15" x14ac:dyDescent="0.25">
      <c r="A10" s="121" t="s">
        <v>1</v>
      </c>
      <c r="B10" s="3"/>
      <c r="C10" s="3">
        <v>45473</v>
      </c>
      <c r="D10" s="3">
        <f>(YEAR(C10)-1900)*365+IF(((YEAR(C10)-1)/4)=ROUND((YEAR(C10)-1)/4,0),ROUND((YEAR(C10)-1900)/4,0)+1,ROUND((YEAR(C10)-1900)/4,0))</f>
        <v>45291</v>
      </c>
    </row>
    <row r="11" spans="1:4" ht="15" x14ac:dyDescent="0.25">
      <c r="A11" s="121"/>
      <c r="B11" s="4" t="s">
        <v>123</v>
      </c>
      <c r="C11" s="4" t="s">
        <v>2</v>
      </c>
      <c r="D11" s="4" t="s">
        <v>3</v>
      </c>
    </row>
    <row r="12" spans="1:4" ht="15" x14ac:dyDescent="0.25">
      <c r="A12" s="5" t="s">
        <v>4</v>
      </c>
      <c r="B12" s="6"/>
      <c r="C12" s="6"/>
      <c r="D12" s="6"/>
    </row>
    <row r="13" spans="1:4" ht="15" x14ac:dyDescent="0.25">
      <c r="A13" s="7" t="s">
        <v>5</v>
      </c>
      <c r="B13" s="124">
        <v>5</v>
      </c>
      <c r="C13" s="8">
        <v>229980226</v>
      </c>
      <c r="D13" s="9">
        <v>359164683</v>
      </c>
    </row>
    <row r="14" spans="1:4" ht="15" x14ac:dyDescent="0.25">
      <c r="A14" s="7" t="s">
        <v>6</v>
      </c>
      <c r="B14" s="124"/>
      <c r="C14" s="8">
        <v>468922</v>
      </c>
      <c r="D14" s="9">
        <v>569736</v>
      </c>
    </row>
    <row r="15" spans="1:4" ht="15" x14ac:dyDescent="0.25">
      <c r="A15" s="7" t="s">
        <v>7</v>
      </c>
      <c r="B15" s="124">
        <v>6</v>
      </c>
      <c r="C15" s="8">
        <v>20782011</v>
      </c>
      <c r="D15" s="9">
        <v>19436265</v>
      </c>
    </row>
    <row r="16" spans="1:4" ht="15" x14ac:dyDescent="0.25">
      <c r="A16" s="10" t="s">
        <v>8</v>
      </c>
      <c r="B16" s="124">
        <v>23</v>
      </c>
      <c r="C16" s="8">
        <v>7110</v>
      </c>
      <c r="D16" s="9">
        <v>0</v>
      </c>
    </row>
    <row r="17" spans="1:4" ht="15" x14ac:dyDescent="0.25">
      <c r="A17" s="10" t="s">
        <v>9</v>
      </c>
      <c r="B17" s="124">
        <v>7</v>
      </c>
      <c r="C17" s="8">
        <v>2333796</v>
      </c>
      <c r="D17" s="9">
        <v>2285245</v>
      </c>
    </row>
    <row r="18" spans="1:4" ht="15" x14ac:dyDescent="0.25">
      <c r="A18" s="7" t="s">
        <v>10</v>
      </c>
      <c r="B18" s="124">
        <v>8</v>
      </c>
      <c r="C18" s="8">
        <v>432435228</v>
      </c>
      <c r="D18" s="11">
        <v>484648251</v>
      </c>
    </row>
    <row r="19" spans="1:4" ht="15" x14ac:dyDescent="0.25">
      <c r="A19" s="7" t="s">
        <v>11</v>
      </c>
      <c r="B19" s="124">
        <v>9</v>
      </c>
      <c r="C19" s="8">
        <v>1231139422</v>
      </c>
      <c r="D19" s="9">
        <v>1072284761</v>
      </c>
    </row>
    <row r="20" spans="1:4" ht="15" x14ac:dyDescent="0.25">
      <c r="A20" s="7" t="s">
        <v>12</v>
      </c>
      <c r="B20" s="124">
        <v>10</v>
      </c>
      <c r="C20" s="8">
        <v>19334965</v>
      </c>
      <c r="D20" s="9">
        <v>18630125</v>
      </c>
    </row>
    <row r="21" spans="1:4" ht="15" x14ac:dyDescent="0.25">
      <c r="A21" s="7" t="s">
        <v>13</v>
      </c>
      <c r="B21" s="124">
        <v>11</v>
      </c>
      <c r="C21" s="8">
        <v>24735786</v>
      </c>
      <c r="D21" s="9">
        <v>25571408</v>
      </c>
    </row>
    <row r="22" spans="1:4" ht="15" x14ac:dyDescent="0.25">
      <c r="A22" s="7" t="s">
        <v>14</v>
      </c>
      <c r="B22" s="124">
        <v>12</v>
      </c>
      <c r="C22" s="8">
        <v>1612369</v>
      </c>
      <c r="D22" s="9">
        <v>1312585</v>
      </c>
    </row>
    <row r="23" spans="1:4" ht="15" x14ac:dyDescent="0.25">
      <c r="A23" s="7" t="s">
        <v>15</v>
      </c>
      <c r="B23" s="124">
        <v>26</v>
      </c>
      <c r="C23" s="8">
        <v>279990</v>
      </c>
      <c r="D23" s="9">
        <v>278497</v>
      </c>
    </row>
    <row r="24" spans="1:4" ht="15" x14ac:dyDescent="0.25">
      <c r="A24" s="7" t="s">
        <v>16</v>
      </c>
      <c r="B24" s="124">
        <v>13</v>
      </c>
      <c r="C24" s="8">
        <v>74572182</v>
      </c>
      <c r="D24" s="12">
        <v>60086879</v>
      </c>
    </row>
    <row r="25" spans="1:4" ht="15.75" thickBot="1" x14ac:dyDescent="0.3">
      <c r="A25" s="13" t="s">
        <v>17</v>
      </c>
      <c r="B25" s="125"/>
      <c r="C25" s="14">
        <f>SUM(C13:C24)</f>
        <v>2037682007</v>
      </c>
      <c r="D25" s="15">
        <f>SUM(D13:D24)</f>
        <v>2044268435</v>
      </c>
    </row>
    <row r="26" spans="1:4" ht="15.75" thickTop="1" x14ac:dyDescent="0.25">
      <c r="A26" s="16"/>
      <c r="B26" s="125"/>
      <c r="C26" s="17"/>
      <c r="D26" s="17"/>
    </row>
    <row r="27" spans="1:4" ht="15" x14ac:dyDescent="0.25">
      <c r="A27" s="13" t="s">
        <v>18</v>
      </c>
      <c r="B27" s="124"/>
      <c r="C27" s="8"/>
      <c r="D27" s="9"/>
    </row>
    <row r="28" spans="1:4" ht="15" x14ac:dyDescent="0.25">
      <c r="A28" s="7" t="s">
        <v>19</v>
      </c>
      <c r="B28" s="124">
        <v>14</v>
      </c>
      <c r="C28" s="8">
        <v>1383183422</v>
      </c>
      <c r="D28" s="9">
        <v>1320647888</v>
      </c>
    </row>
    <row r="29" spans="1:4" ht="15" x14ac:dyDescent="0.25">
      <c r="A29" s="7" t="s">
        <v>20</v>
      </c>
      <c r="B29" s="124">
        <v>15</v>
      </c>
      <c r="C29" s="8">
        <v>66425264</v>
      </c>
      <c r="D29" s="9">
        <v>66189589</v>
      </c>
    </row>
    <row r="30" spans="1:4" ht="15" x14ac:dyDescent="0.25">
      <c r="A30" s="7" t="s">
        <v>21</v>
      </c>
      <c r="B30" s="124">
        <v>23</v>
      </c>
      <c r="C30" s="8">
        <v>0</v>
      </c>
      <c r="D30" s="9">
        <v>18806</v>
      </c>
    </row>
    <row r="31" spans="1:4" ht="15" x14ac:dyDescent="0.25">
      <c r="A31" s="7" t="s">
        <v>22</v>
      </c>
      <c r="B31" s="124"/>
      <c r="C31" s="8">
        <v>22575737</v>
      </c>
      <c r="D31" s="18">
        <v>135220722</v>
      </c>
    </row>
    <row r="32" spans="1:4" ht="15" x14ac:dyDescent="0.25">
      <c r="A32" s="7" t="s">
        <v>23</v>
      </c>
      <c r="B32" s="124">
        <v>16</v>
      </c>
      <c r="C32" s="8">
        <v>237116022</v>
      </c>
      <c r="D32" s="18">
        <v>218801597</v>
      </c>
    </row>
    <row r="33" spans="1:4" ht="15" x14ac:dyDescent="0.25">
      <c r="A33" s="7" t="s">
        <v>24</v>
      </c>
      <c r="B33" s="124">
        <v>16</v>
      </c>
      <c r="C33" s="8">
        <v>130872207</v>
      </c>
      <c r="D33" s="18">
        <v>114732911</v>
      </c>
    </row>
    <row r="34" spans="1:4" ht="15" x14ac:dyDescent="0.25">
      <c r="A34" s="7" t="s">
        <v>25</v>
      </c>
      <c r="B34" s="124"/>
      <c r="C34" s="8">
        <v>11595295</v>
      </c>
      <c r="D34" s="18">
        <v>9930722</v>
      </c>
    </row>
    <row r="35" spans="1:4" ht="15" x14ac:dyDescent="0.25">
      <c r="A35" s="7" t="s">
        <v>26</v>
      </c>
      <c r="B35" s="124">
        <v>17</v>
      </c>
      <c r="C35" s="8">
        <v>19689319</v>
      </c>
      <c r="D35" s="19">
        <v>15621423</v>
      </c>
    </row>
    <row r="36" spans="1:4" ht="15" x14ac:dyDescent="0.25">
      <c r="A36" s="13" t="s">
        <v>27</v>
      </c>
      <c r="B36" s="125"/>
      <c r="C36" s="20">
        <f>SUM(C28:C35)</f>
        <v>1871457266</v>
      </c>
      <c r="D36" s="21">
        <f>SUM(D28:D35)</f>
        <v>1881163658</v>
      </c>
    </row>
    <row r="37" spans="1:4" ht="15" x14ac:dyDescent="0.25">
      <c r="A37" s="22"/>
      <c r="B37" s="125"/>
      <c r="C37" s="17"/>
      <c r="D37" s="18"/>
    </row>
    <row r="38" spans="1:4" ht="15" x14ac:dyDescent="0.25">
      <c r="A38" s="13" t="s">
        <v>28</v>
      </c>
      <c r="B38" s="125"/>
      <c r="C38" s="17"/>
      <c r="D38" s="18"/>
    </row>
    <row r="39" spans="1:4" ht="15" x14ac:dyDescent="0.25">
      <c r="A39" s="7" t="s">
        <v>29</v>
      </c>
      <c r="B39" s="124">
        <v>18</v>
      </c>
      <c r="C39" s="8">
        <v>222554069</v>
      </c>
      <c r="D39" s="9">
        <v>222554069</v>
      </c>
    </row>
    <row r="40" spans="1:4" ht="15" x14ac:dyDescent="0.25">
      <c r="A40" s="7" t="s">
        <v>30</v>
      </c>
      <c r="B40" s="124"/>
      <c r="C40" s="8">
        <v>-3241023</v>
      </c>
      <c r="D40" s="9">
        <v>-3574425</v>
      </c>
    </row>
    <row r="41" spans="1:4" ht="15" x14ac:dyDescent="0.25">
      <c r="A41" s="7" t="s">
        <v>31</v>
      </c>
      <c r="B41" s="125"/>
      <c r="C41" s="23">
        <v>-53088305</v>
      </c>
      <c r="D41" s="12">
        <v>-55874867</v>
      </c>
    </row>
    <row r="42" spans="1:4" ht="15" x14ac:dyDescent="0.25">
      <c r="A42" s="13" t="s">
        <v>32</v>
      </c>
      <c r="B42" s="125"/>
      <c r="C42" s="20">
        <f>SUM(C39:C41)</f>
        <v>166224741</v>
      </c>
      <c r="D42" s="21">
        <f>SUM(D39:D41)</f>
        <v>163104777</v>
      </c>
    </row>
    <row r="43" spans="1:4" ht="15.75" thickBot="1" x14ac:dyDescent="0.3">
      <c r="A43" s="13" t="s">
        <v>33</v>
      </c>
      <c r="B43" s="124"/>
      <c r="C43" s="14">
        <f>C36+C42</f>
        <v>2037682007</v>
      </c>
      <c r="D43" s="15">
        <f>D36+D42</f>
        <v>2044268435</v>
      </c>
    </row>
    <row r="44" spans="1:4" ht="15.75" thickTop="1" x14ac:dyDescent="0.25">
      <c r="A44" s="24"/>
      <c r="B44" s="24"/>
      <c r="C44" s="25"/>
      <c r="D44" s="25"/>
    </row>
    <row r="45" spans="1:4" ht="15" x14ac:dyDescent="0.25">
      <c r="A45" s="24"/>
      <c r="B45" s="24"/>
      <c r="C45" s="25"/>
      <c r="D45" s="25"/>
    </row>
    <row r="46" spans="1:4" ht="15" x14ac:dyDescent="0.25">
      <c r="A46" s="26"/>
      <c r="B46" s="26"/>
      <c r="C46" s="1"/>
      <c r="D46" s="1"/>
    </row>
    <row r="47" spans="1:4" ht="15" x14ac:dyDescent="0.25">
      <c r="A47" s="27" t="s">
        <v>34</v>
      </c>
      <c r="B47" s="27"/>
      <c r="C47" s="27" t="s">
        <v>34</v>
      </c>
      <c r="D47" s="27"/>
    </row>
    <row r="48" spans="1:4" ht="15" x14ac:dyDescent="0.25">
      <c r="A48" s="28" t="s">
        <v>35</v>
      </c>
      <c r="B48" s="28"/>
      <c r="C48" s="28" t="s">
        <v>36</v>
      </c>
      <c r="D48" s="28"/>
    </row>
    <row r="49" spans="1:4" ht="15" x14ac:dyDescent="0.25">
      <c r="A49" s="29" t="s">
        <v>37</v>
      </c>
      <c r="B49" s="29"/>
      <c r="C49" s="30" t="s">
        <v>38</v>
      </c>
      <c r="D49" s="28"/>
    </row>
    <row r="50" spans="1:4" ht="15" x14ac:dyDescent="0.25">
      <c r="A50" s="1"/>
      <c r="B50" s="1"/>
      <c r="C50" s="1"/>
      <c r="D50" s="1"/>
    </row>
    <row r="51" spans="1:4" ht="15" hidden="1" customHeight="1" x14ac:dyDescent="0.25"/>
    <row r="52" spans="1:4" ht="15" hidden="1" customHeight="1" x14ac:dyDescent="0.25"/>
    <row r="53" spans="1:4" ht="15" hidden="1" customHeight="1" x14ac:dyDescent="0.25"/>
    <row r="54" spans="1:4" ht="15" hidden="1" customHeight="1" x14ac:dyDescent="0.25"/>
    <row r="55" spans="1:4" ht="15" hidden="1" customHeight="1" x14ac:dyDescent="0.25"/>
    <row r="56" spans="1:4" ht="15" customHeight="1" x14ac:dyDescent="0.25"/>
    <row r="57" spans="1:4" ht="15" customHeight="1" x14ac:dyDescent="0.25"/>
    <row r="58" spans="1:4" ht="15" customHeight="1" x14ac:dyDescent="0.25"/>
  </sheetData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637"/>
  <sheetViews>
    <sheetView view="pageBreakPreview" zoomScale="80" zoomScaleNormal="80" zoomScaleSheetLayoutView="80" workbookViewId="0">
      <selection activeCell="B21" sqref="B21"/>
    </sheetView>
  </sheetViews>
  <sheetFormatPr defaultColWidth="0" defaultRowHeight="0" customHeight="1" zeroHeight="1" x14ac:dyDescent="0.25"/>
  <cols>
    <col min="1" max="1" width="65.7109375" style="2" customWidth="1"/>
    <col min="2" max="2" width="7.7109375" style="137" customWidth="1"/>
    <col min="3" max="4" width="19.7109375" style="2" customWidth="1"/>
    <col min="5" max="16384" width="9.140625" style="2" hidden="1"/>
  </cols>
  <sheetData>
    <row r="1" spans="1:4" ht="15" x14ac:dyDescent="0.25">
      <c r="A1" s="1"/>
      <c r="B1" s="129"/>
      <c r="C1" s="1"/>
      <c r="D1" s="1"/>
    </row>
    <row r="2" spans="1:4" ht="15" x14ac:dyDescent="0.25">
      <c r="A2" s="1"/>
      <c r="B2" s="129"/>
      <c r="C2" s="1"/>
      <c r="D2" s="1"/>
    </row>
    <row r="3" spans="1:4" ht="15" x14ac:dyDescent="0.25">
      <c r="A3" s="1"/>
      <c r="B3" s="129"/>
      <c r="C3" s="1"/>
      <c r="D3" s="1"/>
    </row>
    <row r="4" spans="1:4" ht="15" x14ac:dyDescent="0.25">
      <c r="A4" s="1"/>
      <c r="B4" s="129"/>
      <c r="C4" s="1"/>
      <c r="D4" s="1"/>
    </row>
    <row r="5" spans="1:4" ht="15" x14ac:dyDescent="0.25">
      <c r="A5" s="1"/>
      <c r="B5" s="129"/>
      <c r="C5" s="1"/>
      <c r="D5" s="1"/>
    </row>
    <row r="6" spans="1:4" ht="15" x14ac:dyDescent="0.25">
      <c r="A6" s="1"/>
      <c r="B6" s="129"/>
      <c r="C6" s="1"/>
      <c r="D6" s="1"/>
    </row>
    <row r="7" spans="1:4" ht="15" customHeight="1" x14ac:dyDescent="0.25">
      <c r="A7" s="126" t="str">
        <f>CONCATENATE("Промежуточный сокращенный консолидированный отчет о совокупном доходе за",IF(MONTH(C10)=12," год"," период"),", ")</f>
        <v xml:space="preserve">Промежуточный сокращенный консолидированный отчет о совокупном доходе за период, </v>
      </c>
      <c r="B7" s="130"/>
      <c r="C7" s="123"/>
      <c r="D7" s="123"/>
    </row>
    <row r="8" spans="1:4" ht="15" x14ac:dyDescent="0.25">
      <c r="A8" s="120" t="str">
        <f>CONCATENATE("закончившийся ",DAY(C10)," ",CHOOSE(MONTH(C10),"января","февраля","марта","апреля","мая","июня","июля","августа","сентября","октября","ноября","декабря")," ",YEAR(C10)," года")</f>
        <v>закончившийся 30 июня 2024 года</v>
      </c>
      <c r="B8" s="131"/>
      <c r="C8" s="120"/>
      <c r="D8" s="120"/>
    </row>
    <row r="9" spans="1:4" ht="15" x14ac:dyDescent="0.25">
      <c r="A9" s="1"/>
      <c r="B9" s="129"/>
      <c r="C9" s="1"/>
      <c r="D9" s="1"/>
    </row>
    <row r="10" spans="1:4" ht="15" x14ac:dyDescent="0.25">
      <c r="A10" s="121" t="s">
        <v>1</v>
      </c>
      <c r="B10" s="132"/>
      <c r="C10" s="3">
        <v>45473</v>
      </c>
      <c r="D10" s="3">
        <f>IF((YEAR(C10)/4)=ROUND(YEAR(C10)/4,0),C10-366,C10-365)</f>
        <v>45107</v>
      </c>
    </row>
    <row r="11" spans="1:4" ht="15" x14ac:dyDescent="0.25">
      <c r="A11" s="121"/>
      <c r="B11" s="133" t="s">
        <v>123</v>
      </c>
      <c r="C11" s="4" t="s">
        <v>2</v>
      </c>
      <c r="D11" s="4" t="s">
        <v>2</v>
      </c>
    </row>
    <row r="12" spans="1:4" ht="30" x14ac:dyDescent="0.25">
      <c r="A12" s="10" t="s">
        <v>39</v>
      </c>
      <c r="B12" s="128">
        <v>20</v>
      </c>
      <c r="C12" s="31">
        <v>112459997</v>
      </c>
      <c r="D12" s="32">
        <v>87129775</v>
      </c>
    </row>
    <row r="13" spans="1:4" ht="15" x14ac:dyDescent="0.25">
      <c r="A13" s="10" t="s">
        <v>40</v>
      </c>
      <c r="B13" s="128">
        <v>20</v>
      </c>
      <c r="C13" s="31">
        <v>64214</v>
      </c>
      <c r="D13" s="32">
        <v>64321</v>
      </c>
    </row>
    <row r="14" spans="1:4" ht="15" x14ac:dyDescent="0.25">
      <c r="A14" s="7" t="s">
        <v>41</v>
      </c>
      <c r="B14" s="128">
        <v>20</v>
      </c>
      <c r="C14" s="31">
        <v>-76306804</v>
      </c>
      <c r="D14" s="33">
        <v>-65453120</v>
      </c>
    </row>
    <row r="15" spans="1:4" ht="15" x14ac:dyDescent="0.25">
      <c r="A15" s="13" t="s">
        <v>103</v>
      </c>
      <c r="B15" s="128"/>
      <c r="C15" s="34">
        <f>SUM(C12:C14)</f>
        <v>36217407</v>
      </c>
      <c r="D15" s="35">
        <f>SUM(D12:D14)</f>
        <v>21740976</v>
      </c>
    </row>
    <row r="16" spans="1:4" ht="15" x14ac:dyDescent="0.25">
      <c r="A16" s="10" t="s">
        <v>104</v>
      </c>
      <c r="B16" s="128">
        <v>27</v>
      </c>
      <c r="C16" s="36">
        <v>-13558657</v>
      </c>
      <c r="D16" s="33">
        <v>-13633359.678958176</v>
      </c>
    </row>
    <row r="17" spans="1:4" ht="15" x14ac:dyDescent="0.25">
      <c r="A17" s="5" t="s">
        <v>42</v>
      </c>
      <c r="B17" s="128"/>
      <c r="C17" s="37">
        <f>SUM(C15:C16)</f>
        <v>22658750</v>
      </c>
      <c r="D17" s="38">
        <f>SUM(D15:D16)</f>
        <v>8107616.3210418243</v>
      </c>
    </row>
    <row r="18" spans="1:4" ht="15" x14ac:dyDescent="0.25">
      <c r="A18" s="7" t="s">
        <v>43</v>
      </c>
      <c r="B18" s="128">
        <v>21</v>
      </c>
      <c r="C18" s="31">
        <v>9708762</v>
      </c>
      <c r="D18" s="32">
        <v>10461063</v>
      </c>
    </row>
    <row r="19" spans="1:4" ht="15" x14ac:dyDescent="0.25">
      <c r="A19" s="7" t="s">
        <v>44</v>
      </c>
      <c r="B19" s="128">
        <v>21</v>
      </c>
      <c r="C19" s="31">
        <v>-5191943</v>
      </c>
      <c r="D19" s="32">
        <v>-1463605</v>
      </c>
    </row>
    <row r="20" spans="1:4" ht="15" x14ac:dyDescent="0.25">
      <c r="A20" s="7" t="s">
        <v>105</v>
      </c>
      <c r="B20" s="128">
        <v>22</v>
      </c>
      <c r="C20" s="31">
        <v>15620740</v>
      </c>
      <c r="D20" s="32">
        <v>8035855.6789581757</v>
      </c>
    </row>
    <row r="21" spans="1:4" ht="15" x14ac:dyDescent="0.25">
      <c r="A21" s="10" t="s">
        <v>106</v>
      </c>
      <c r="B21" s="128"/>
      <c r="C21" s="31">
        <v>2038266</v>
      </c>
      <c r="D21" s="32">
        <v>4457294</v>
      </c>
    </row>
    <row r="22" spans="1:4" ht="45" x14ac:dyDescent="0.25">
      <c r="A22" s="10" t="s">
        <v>107</v>
      </c>
      <c r="B22" s="128"/>
      <c r="C22" s="31">
        <v>515689</v>
      </c>
      <c r="D22" s="39">
        <v>25887</v>
      </c>
    </row>
    <row r="23" spans="1:4" ht="30" x14ac:dyDescent="0.25">
      <c r="A23" s="10" t="s">
        <v>108</v>
      </c>
      <c r="B23" s="128"/>
      <c r="C23" s="31">
        <v>0</v>
      </c>
      <c r="D23" s="39">
        <v>112703</v>
      </c>
    </row>
    <row r="24" spans="1:4" ht="15" x14ac:dyDescent="0.25">
      <c r="A24" s="10" t="s">
        <v>45</v>
      </c>
      <c r="B24" s="128"/>
      <c r="C24" s="31">
        <v>2015847</v>
      </c>
      <c r="D24" s="39">
        <v>10028887</v>
      </c>
    </row>
    <row r="25" spans="1:4" ht="15" x14ac:dyDescent="0.25">
      <c r="A25" s="10" t="s">
        <v>109</v>
      </c>
      <c r="B25" s="128">
        <v>24</v>
      </c>
      <c r="C25" s="36">
        <v>2503710</v>
      </c>
      <c r="D25" s="33">
        <v>2122341</v>
      </c>
    </row>
    <row r="26" spans="1:4" ht="15" x14ac:dyDescent="0.25">
      <c r="A26" s="13" t="s">
        <v>46</v>
      </c>
      <c r="B26" s="128"/>
      <c r="C26" s="37">
        <f>SUM(C18:C25)</f>
        <v>27211071</v>
      </c>
      <c r="D26" s="38">
        <f>SUM(D18:D25)</f>
        <v>33780425.678958178</v>
      </c>
    </row>
    <row r="27" spans="1:4" ht="15" x14ac:dyDescent="0.25">
      <c r="A27" s="7" t="s">
        <v>47</v>
      </c>
      <c r="B27" s="128">
        <v>25</v>
      </c>
      <c r="C27" s="40">
        <v>-16927745</v>
      </c>
      <c r="D27" s="41">
        <v>-15421715</v>
      </c>
    </row>
    <row r="28" spans="1:4" ht="29.25" customHeight="1" x14ac:dyDescent="0.25">
      <c r="A28" s="10" t="s">
        <v>110</v>
      </c>
      <c r="B28" s="128"/>
      <c r="C28" s="31">
        <v>-43221</v>
      </c>
      <c r="D28" s="39">
        <v>-27728</v>
      </c>
    </row>
    <row r="29" spans="1:4" ht="45" x14ac:dyDescent="0.25">
      <c r="A29" s="10" t="s">
        <v>111</v>
      </c>
      <c r="B29" s="128"/>
      <c r="C29" s="40">
        <v>-1877998</v>
      </c>
      <c r="D29" s="41">
        <v>35575</v>
      </c>
    </row>
    <row r="30" spans="1:4" ht="15" x14ac:dyDescent="0.25">
      <c r="A30" s="10" t="s">
        <v>48</v>
      </c>
      <c r="B30" s="128"/>
      <c r="C30" s="40">
        <v>-1819994</v>
      </c>
      <c r="D30" s="41">
        <v>-1499924</v>
      </c>
    </row>
    <row r="31" spans="1:4" ht="15" x14ac:dyDescent="0.25">
      <c r="A31" s="13" t="s">
        <v>49</v>
      </c>
      <c r="B31" s="128"/>
      <c r="C31" s="34">
        <f>SUM(C27:C30)</f>
        <v>-20668958</v>
      </c>
      <c r="D31" s="35">
        <f>SUM(D27:D30)</f>
        <v>-16913792</v>
      </c>
    </row>
    <row r="32" spans="1:4" ht="15" x14ac:dyDescent="0.25">
      <c r="A32" s="13" t="s">
        <v>112</v>
      </c>
      <c r="B32" s="128"/>
      <c r="C32" s="31">
        <f>C17+C26+C31</f>
        <v>29200863</v>
      </c>
      <c r="D32" s="32">
        <f>D17+D26+D31</f>
        <v>24974250</v>
      </c>
    </row>
    <row r="33" spans="1:4" ht="15" x14ac:dyDescent="0.25">
      <c r="A33" s="7" t="s">
        <v>50</v>
      </c>
      <c r="B33" s="128">
        <v>26</v>
      </c>
      <c r="C33" s="31">
        <v>-1664573</v>
      </c>
      <c r="D33" s="32">
        <v>-1351539</v>
      </c>
    </row>
    <row r="34" spans="1:4" ht="15" x14ac:dyDescent="0.25">
      <c r="A34" s="13" t="s">
        <v>113</v>
      </c>
      <c r="B34" s="128"/>
      <c r="C34" s="42">
        <f>SUM(C32:C33)</f>
        <v>27536290</v>
      </c>
      <c r="D34" s="43">
        <f>SUM(D32:D33)</f>
        <v>23622711</v>
      </c>
    </row>
    <row r="35" spans="1:4" ht="15" x14ac:dyDescent="0.25">
      <c r="A35" s="13" t="s">
        <v>51</v>
      </c>
      <c r="B35" s="128"/>
      <c r="C35" s="44"/>
      <c r="D35" s="45"/>
    </row>
    <row r="36" spans="1:4" ht="30" x14ac:dyDescent="0.25">
      <c r="A36" s="16" t="s">
        <v>52</v>
      </c>
      <c r="B36" s="128"/>
      <c r="C36" s="31"/>
      <c r="D36" s="32"/>
    </row>
    <row r="37" spans="1:4" ht="30" customHeight="1" x14ac:dyDescent="0.25">
      <c r="A37" s="10" t="s">
        <v>53</v>
      </c>
      <c r="B37" s="128"/>
      <c r="C37" s="31">
        <v>423454</v>
      </c>
      <c r="D37" s="39">
        <v>2349843</v>
      </c>
    </row>
    <row r="38" spans="1:4" ht="43.5" customHeight="1" x14ac:dyDescent="0.25">
      <c r="A38" s="10" t="s">
        <v>54</v>
      </c>
      <c r="B38" s="128"/>
      <c r="C38" s="31">
        <v>425637</v>
      </c>
      <c r="D38" s="39">
        <v>27226</v>
      </c>
    </row>
    <row r="39" spans="1:4" ht="45" x14ac:dyDescent="0.25">
      <c r="A39" s="10" t="s">
        <v>55</v>
      </c>
      <c r="B39" s="128"/>
      <c r="C39" s="46">
        <v>-515689</v>
      </c>
      <c r="D39" s="47">
        <v>-25887</v>
      </c>
    </row>
    <row r="40" spans="1:4" ht="15" x14ac:dyDescent="0.25">
      <c r="A40" s="13" t="s">
        <v>114</v>
      </c>
      <c r="B40" s="128"/>
      <c r="C40" s="42">
        <f>SUM(C37:C39)</f>
        <v>333402</v>
      </c>
      <c r="D40" s="43">
        <f>SUM(D37:D39)</f>
        <v>2351182</v>
      </c>
    </row>
    <row r="41" spans="1:4" ht="15.75" thickBot="1" x14ac:dyDescent="0.3">
      <c r="A41" s="13" t="s">
        <v>115</v>
      </c>
      <c r="B41" s="128"/>
      <c r="C41" s="48">
        <f>C34+C40</f>
        <v>27869692</v>
      </c>
      <c r="D41" s="49">
        <f>D34+D40</f>
        <v>25973893</v>
      </c>
    </row>
    <row r="42" spans="1:4" ht="15.75" thickTop="1" x14ac:dyDescent="0.25">
      <c r="A42" s="13"/>
      <c r="B42" s="127"/>
      <c r="C42" s="50"/>
      <c r="D42" s="50"/>
    </row>
    <row r="43" spans="1:4" ht="15" x14ac:dyDescent="0.25">
      <c r="A43" s="13"/>
      <c r="B43" s="134"/>
      <c r="C43" s="50"/>
      <c r="D43" s="50"/>
    </row>
    <row r="44" spans="1:4" ht="15" x14ac:dyDescent="0.25">
      <c r="A44" s="13"/>
      <c r="B44" s="134"/>
      <c r="C44" s="50"/>
      <c r="D44" s="50"/>
    </row>
    <row r="45" spans="1:4" ht="15" x14ac:dyDescent="0.25">
      <c r="A45" s="27" t="s">
        <v>34</v>
      </c>
      <c r="B45" s="135"/>
      <c r="C45" s="27" t="s">
        <v>34</v>
      </c>
      <c r="D45" s="51"/>
    </row>
    <row r="46" spans="1:4" ht="15" x14ac:dyDescent="0.25">
      <c r="A46" s="28" t="s">
        <v>35</v>
      </c>
      <c r="B46" s="136"/>
      <c r="C46" s="28" t="s">
        <v>36</v>
      </c>
      <c r="D46" s="52"/>
    </row>
    <row r="47" spans="1:4" ht="15" x14ac:dyDescent="0.25">
      <c r="A47" s="29" t="s">
        <v>37</v>
      </c>
      <c r="B47" s="136"/>
      <c r="C47" s="28" t="s">
        <v>38</v>
      </c>
      <c r="D47" s="52"/>
    </row>
    <row r="48" spans="1:4" ht="15" x14ac:dyDescent="0.25">
      <c r="A48" s="1"/>
      <c r="B48" s="129"/>
      <c r="C48" s="1"/>
      <c r="D48" s="1"/>
    </row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0" hidden="1" customHeight="1" x14ac:dyDescent="0.25"/>
    <row r="55" ht="0" hidden="1" customHeight="1" x14ac:dyDescent="0.25"/>
    <row r="56" ht="0" hidden="1" customHeight="1" x14ac:dyDescent="0.25"/>
    <row r="57" ht="0" hidden="1" customHeight="1" x14ac:dyDescent="0.25"/>
    <row r="58" ht="0" hidden="1" customHeight="1" x14ac:dyDescent="0.25"/>
    <row r="59" ht="0" hidden="1" customHeight="1" x14ac:dyDescent="0.25"/>
    <row r="60" ht="0" hidden="1" customHeight="1" x14ac:dyDescent="0.25"/>
    <row r="61" ht="0" hidden="1" customHeight="1" x14ac:dyDescent="0.25"/>
    <row r="62" ht="0" hidden="1" customHeight="1" x14ac:dyDescent="0.25"/>
    <row r="63" ht="0" hidden="1" customHeight="1" x14ac:dyDescent="0.25"/>
    <row r="64" ht="0" hidden="1" customHeight="1" x14ac:dyDescent="0.25"/>
    <row r="65" ht="0" hidden="1" customHeight="1" x14ac:dyDescent="0.25"/>
    <row r="66" ht="0" hidden="1" customHeight="1" x14ac:dyDescent="0.25"/>
    <row r="67" ht="0" hidden="1" customHeight="1" x14ac:dyDescent="0.25"/>
    <row r="68" ht="0" hidden="1" customHeight="1" x14ac:dyDescent="0.25"/>
    <row r="69" ht="0" hidden="1" customHeight="1" x14ac:dyDescent="0.25"/>
    <row r="70" ht="0" hidden="1" customHeight="1" x14ac:dyDescent="0.25"/>
    <row r="71" ht="0" hidden="1" customHeight="1" x14ac:dyDescent="0.25"/>
    <row r="72" ht="0" hidden="1" customHeight="1" x14ac:dyDescent="0.25"/>
    <row r="73" ht="0" hidden="1" customHeight="1" x14ac:dyDescent="0.25"/>
    <row r="74" ht="0" hidden="1" customHeight="1" x14ac:dyDescent="0.25"/>
    <row r="75" ht="0" hidden="1" customHeight="1" x14ac:dyDescent="0.25"/>
    <row r="76" ht="0" hidden="1" customHeight="1" x14ac:dyDescent="0.25"/>
    <row r="77" ht="0" hidden="1" customHeight="1" x14ac:dyDescent="0.25"/>
    <row r="78" ht="0" hidden="1" customHeight="1" x14ac:dyDescent="0.25"/>
    <row r="79" ht="0" hidden="1" customHeight="1" x14ac:dyDescent="0.25"/>
    <row r="80" ht="0" hidden="1" customHeight="1" x14ac:dyDescent="0.25"/>
    <row r="81" ht="0" hidden="1" customHeight="1" x14ac:dyDescent="0.25"/>
    <row r="82" ht="0" hidden="1" customHeight="1" x14ac:dyDescent="0.25"/>
    <row r="83" ht="0" hidden="1" customHeight="1" x14ac:dyDescent="0.25"/>
    <row r="84" ht="0" hidden="1" customHeight="1" x14ac:dyDescent="0.25"/>
    <row r="85" ht="0" hidden="1" customHeight="1" x14ac:dyDescent="0.25"/>
    <row r="86" ht="0" hidden="1" customHeight="1" x14ac:dyDescent="0.25"/>
    <row r="87" ht="0" hidden="1" customHeight="1" x14ac:dyDescent="0.25"/>
    <row r="88" ht="0" hidden="1" customHeight="1" x14ac:dyDescent="0.25"/>
    <row r="89" ht="0" hidden="1" customHeight="1" x14ac:dyDescent="0.25"/>
    <row r="90" ht="0" hidden="1" customHeight="1" x14ac:dyDescent="0.25"/>
    <row r="91" ht="0" hidden="1" customHeight="1" x14ac:dyDescent="0.25"/>
    <row r="92" ht="0" hidden="1" customHeight="1" x14ac:dyDescent="0.25"/>
    <row r="93" ht="0" hidden="1" customHeight="1" x14ac:dyDescent="0.25"/>
    <row r="94" ht="0" hidden="1" customHeight="1" x14ac:dyDescent="0.25"/>
    <row r="95" ht="0" hidden="1" customHeight="1" x14ac:dyDescent="0.25"/>
    <row r="96" ht="0" hidden="1" customHeight="1" x14ac:dyDescent="0.25"/>
    <row r="97" ht="0" hidden="1" customHeight="1" x14ac:dyDescent="0.25"/>
    <row r="98" ht="0" hidden="1" customHeight="1" x14ac:dyDescent="0.25"/>
    <row r="99" ht="0" hidden="1" customHeight="1" x14ac:dyDescent="0.25"/>
    <row r="100" ht="0" hidden="1" customHeight="1" x14ac:dyDescent="0.25"/>
    <row r="101" ht="0" hidden="1" customHeight="1" x14ac:dyDescent="0.25"/>
    <row r="102" ht="0" hidden="1" customHeight="1" x14ac:dyDescent="0.25"/>
    <row r="103" ht="0" hidden="1" customHeight="1" x14ac:dyDescent="0.25"/>
    <row r="104" ht="0" hidden="1" customHeight="1" x14ac:dyDescent="0.25"/>
    <row r="105" ht="0" hidden="1" customHeight="1" x14ac:dyDescent="0.25"/>
    <row r="106" ht="0" hidden="1" customHeight="1" x14ac:dyDescent="0.25"/>
    <row r="107" ht="0" hidden="1" customHeight="1" x14ac:dyDescent="0.25"/>
    <row r="108" ht="0" hidden="1" customHeight="1" x14ac:dyDescent="0.25"/>
    <row r="109" ht="0" hidden="1" customHeight="1" x14ac:dyDescent="0.25"/>
    <row r="110" ht="0" hidden="1" customHeight="1" x14ac:dyDescent="0.25"/>
    <row r="111" ht="0" hidden="1" customHeight="1" x14ac:dyDescent="0.25"/>
    <row r="112" ht="0" hidden="1" customHeight="1" x14ac:dyDescent="0.25"/>
    <row r="113" ht="0" hidden="1" customHeight="1" x14ac:dyDescent="0.25"/>
    <row r="114" ht="0" hidden="1" customHeight="1" x14ac:dyDescent="0.25"/>
    <row r="115" ht="0" hidden="1" customHeight="1" x14ac:dyDescent="0.25"/>
    <row r="116" ht="0" hidden="1" customHeight="1" x14ac:dyDescent="0.25"/>
    <row r="117" ht="0" hidden="1" customHeight="1" x14ac:dyDescent="0.25"/>
    <row r="118" ht="0" hidden="1" customHeight="1" x14ac:dyDescent="0.25"/>
    <row r="119" ht="0" hidden="1" customHeight="1" x14ac:dyDescent="0.25"/>
    <row r="120" ht="0" hidden="1" customHeight="1" x14ac:dyDescent="0.25"/>
    <row r="121" ht="0" hidden="1" customHeight="1" x14ac:dyDescent="0.25"/>
    <row r="122" ht="0" hidden="1" customHeight="1" x14ac:dyDescent="0.25"/>
    <row r="123" ht="0" hidden="1" customHeight="1" x14ac:dyDescent="0.25"/>
    <row r="124" ht="0" hidden="1" customHeight="1" x14ac:dyDescent="0.25"/>
    <row r="125" ht="0" hidden="1" customHeight="1" x14ac:dyDescent="0.25"/>
    <row r="126" ht="0" hidden="1" customHeight="1" x14ac:dyDescent="0.25"/>
    <row r="127" ht="0" hidden="1" customHeight="1" x14ac:dyDescent="0.25"/>
    <row r="128" ht="0" hidden="1" customHeight="1" x14ac:dyDescent="0.25"/>
    <row r="129" ht="0" hidden="1" customHeight="1" x14ac:dyDescent="0.25"/>
    <row r="130" ht="0" hidden="1" customHeight="1" x14ac:dyDescent="0.25"/>
    <row r="131" ht="0" hidden="1" customHeight="1" x14ac:dyDescent="0.25"/>
    <row r="132" ht="0" hidden="1" customHeight="1" x14ac:dyDescent="0.25"/>
    <row r="133" ht="0" hidden="1" customHeight="1" x14ac:dyDescent="0.25"/>
    <row r="134" ht="0" hidden="1" customHeight="1" x14ac:dyDescent="0.25"/>
    <row r="135" ht="0" hidden="1" customHeight="1" x14ac:dyDescent="0.25"/>
    <row r="136" ht="0" hidden="1" customHeight="1" x14ac:dyDescent="0.25"/>
    <row r="137" ht="0" hidden="1" customHeight="1" x14ac:dyDescent="0.25"/>
    <row r="138" ht="0" hidden="1" customHeight="1" x14ac:dyDescent="0.25"/>
    <row r="139" ht="0" hidden="1" customHeight="1" x14ac:dyDescent="0.25"/>
    <row r="140" ht="0" hidden="1" customHeight="1" x14ac:dyDescent="0.25"/>
    <row r="141" ht="0" hidden="1" customHeight="1" x14ac:dyDescent="0.25"/>
    <row r="142" ht="0" hidden="1" customHeight="1" x14ac:dyDescent="0.25"/>
    <row r="143" ht="0" hidden="1" customHeight="1" x14ac:dyDescent="0.25"/>
    <row r="144" ht="0" hidden="1" customHeight="1" x14ac:dyDescent="0.25"/>
    <row r="145" ht="0" hidden="1" customHeight="1" x14ac:dyDescent="0.25"/>
    <row r="146" ht="0" hidden="1" customHeight="1" x14ac:dyDescent="0.25"/>
    <row r="147" ht="0" hidden="1" customHeight="1" x14ac:dyDescent="0.25"/>
    <row r="148" ht="0" hidden="1" customHeight="1" x14ac:dyDescent="0.25"/>
    <row r="149" ht="0" hidden="1" customHeight="1" x14ac:dyDescent="0.25"/>
    <row r="150" ht="0" hidden="1" customHeight="1" x14ac:dyDescent="0.25"/>
    <row r="151" ht="0" hidden="1" customHeight="1" x14ac:dyDescent="0.25"/>
    <row r="152" ht="0" hidden="1" customHeight="1" x14ac:dyDescent="0.25"/>
    <row r="153" ht="0" hidden="1" customHeight="1" x14ac:dyDescent="0.25"/>
    <row r="154" ht="0" hidden="1" customHeight="1" x14ac:dyDescent="0.25"/>
    <row r="155" ht="0" hidden="1" customHeight="1" x14ac:dyDescent="0.25"/>
    <row r="156" ht="0" hidden="1" customHeight="1" x14ac:dyDescent="0.25"/>
    <row r="157" ht="0" hidden="1" customHeight="1" x14ac:dyDescent="0.25"/>
    <row r="158" ht="0" hidden="1" customHeight="1" x14ac:dyDescent="0.25"/>
    <row r="159" ht="0" hidden="1" customHeight="1" x14ac:dyDescent="0.25"/>
    <row r="160" ht="0" hidden="1" customHeight="1" x14ac:dyDescent="0.25"/>
    <row r="161" ht="0" hidden="1" customHeight="1" x14ac:dyDescent="0.25"/>
    <row r="162" ht="0" hidden="1" customHeight="1" x14ac:dyDescent="0.25"/>
    <row r="163" ht="0" hidden="1" customHeight="1" x14ac:dyDescent="0.25"/>
    <row r="164" ht="0" hidden="1" customHeight="1" x14ac:dyDescent="0.25"/>
    <row r="165" ht="0" hidden="1" customHeight="1" x14ac:dyDescent="0.25"/>
    <row r="166" ht="0" hidden="1" customHeight="1" x14ac:dyDescent="0.25"/>
    <row r="167" ht="0" hidden="1" customHeight="1" x14ac:dyDescent="0.25"/>
    <row r="168" ht="0" hidden="1" customHeight="1" x14ac:dyDescent="0.25"/>
    <row r="169" ht="0" hidden="1" customHeight="1" x14ac:dyDescent="0.25"/>
    <row r="170" ht="0" hidden="1" customHeight="1" x14ac:dyDescent="0.25"/>
    <row r="171" ht="0" hidden="1" customHeight="1" x14ac:dyDescent="0.25"/>
    <row r="172" ht="0" hidden="1" customHeight="1" x14ac:dyDescent="0.25"/>
    <row r="173" ht="0" hidden="1" customHeight="1" x14ac:dyDescent="0.25"/>
    <row r="174" ht="0" hidden="1" customHeight="1" x14ac:dyDescent="0.25"/>
    <row r="175" ht="0" hidden="1" customHeight="1" x14ac:dyDescent="0.25"/>
    <row r="176" ht="0" hidden="1" customHeight="1" x14ac:dyDescent="0.25"/>
    <row r="177" ht="0" hidden="1" customHeight="1" x14ac:dyDescent="0.25"/>
    <row r="178" ht="0" hidden="1" customHeight="1" x14ac:dyDescent="0.25"/>
    <row r="179" ht="0" hidden="1" customHeight="1" x14ac:dyDescent="0.25"/>
    <row r="180" ht="0" hidden="1" customHeight="1" x14ac:dyDescent="0.25"/>
    <row r="181" ht="0" hidden="1" customHeight="1" x14ac:dyDescent="0.25"/>
    <row r="182" ht="0" hidden="1" customHeight="1" x14ac:dyDescent="0.25"/>
    <row r="183" ht="0" hidden="1" customHeight="1" x14ac:dyDescent="0.25"/>
    <row r="184" ht="0" hidden="1" customHeight="1" x14ac:dyDescent="0.25"/>
    <row r="185" ht="0" hidden="1" customHeight="1" x14ac:dyDescent="0.25"/>
    <row r="186" ht="0" hidden="1" customHeight="1" x14ac:dyDescent="0.25"/>
    <row r="187" ht="0" hidden="1" customHeight="1" x14ac:dyDescent="0.25"/>
    <row r="188" ht="0" hidden="1" customHeight="1" x14ac:dyDescent="0.25"/>
    <row r="189" ht="0" hidden="1" customHeight="1" x14ac:dyDescent="0.25"/>
    <row r="190" ht="0" hidden="1" customHeight="1" x14ac:dyDescent="0.25"/>
    <row r="191" ht="0" hidden="1" customHeight="1" x14ac:dyDescent="0.25"/>
    <row r="192" ht="0" hidden="1" customHeight="1" x14ac:dyDescent="0.25"/>
    <row r="193" ht="0" hidden="1" customHeight="1" x14ac:dyDescent="0.25"/>
    <row r="194" ht="0" hidden="1" customHeight="1" x14ac:dyDescent="0.25"/>
    <row r="195" ht="0" hidden="1" customHeight="1" x14ac:dyDescent="0.25"/>
    <row r="196" ht="0" hidden="1" customHeight="1" x14ac:dyDescent="0.25"/>
    <row r="197" ht="0" hidden="1" customHeight="1" x14ac:dyDescent="0.25"/>
    <row r="198" ht="0" hidden="1" customHeight="1" x14ac:dyDescent="0.25"/>
    <row r="199" ht="0" hidden="1" customHeight="1" x14ac:dyDescent="0.25"/>
    <row r="200" ht="0" hidden="1" customHeight="1" x14ac:dyDescent="0.25"/>
    <row r="201" ht="0" hidden="1" customHeight="1" x14ac:dyDescent="0.25"/>
    <row r="202" ht="0" hidden="1" customHeight="1" x14ac:dyDescent="0.25"/>
    <row r="203" ht="0" hidden="1" customHeight="1" x14ac:dyDescent="0.25"/>
    <row r="204" ht="0" hidden="1" customHeight="1" x14ac:dyDescent="0.25"/>
    <row r="205" ht="0" hidden="1" customHeight="1" x14ac:dyDescent="0.25"/>
    <row r="206" ht="0" hidden="1" customHeight="1" x14ac:dyDescent="0.25"/>
    <row r="207" ht="0" hidden="1" customHeight="1" x14ac:dyDescent="0.25"/>
    <row r="208" ht="0" hidden="1" customHeight="1" x14ac:dyDescent="0.25"/>
    <row r="209" ht="0" hidden="1" customHeight="1" x14ac:dyDescent="0.25"/>
    <row r="210" ht="0" hidden="1" customHeight="1" x14ac:dyDescent="0.25"/>
    <row r="211" ht="0" hidden="1" customHeight="1" x14ac:dyDescent="0.25"/>
    <row r="212" ht="0" hidden="1" customHeight="1" x14ac:dyDescent="0.25"/>
    <row r="213" ht="0" hidden="1" customHeight="1" x14ac:dyDescent="0.25"/>
    <row r="214" ht="0" hidden="1" customHeight="1" x14ac:dyDescent="0.25"/>
    <row r="215" ht="0" hidden="1" customHeight="1" x14ac:dyDescent="0.25"/>
    <row r="216" ht="0" hidden="1" customHeight="1" x14ac:dyDescent="0.25"/>
    <row r="217" ht="0" hidden="1" customHeight="1" x14ac:dyDescent="0.25"/>
    <row r="218" ht="0" hidden="1" customHeight="1" x14ac:dyDescent="0.25"/>
    <row r="219" ht="0" hidden="1" customHeight="1" x14ac:dyDescent="0.25"/>
    <row r="220" ht="0" hidden="1" customHeight="1" x14ac:dyDescent="0.25"/>
    <row r="221" ht="0" hidden="1" customHeight="1" x14ac:dyDescent="0.25"/>
    <row r="222" ht="0" hidden="1" customHeight="1" x14ac:dyDescent="0.25"/>
    <row r="223" ht="0" hidden="1" customHeight="1" x14ac:dyDescent="0.25"/>
    <row r="224" ht="0" hidden="1" customHeight="1" x14ac:dyDescent="0.25"/>
    <row r="225" ht="0" hidden="1" customHeight="1" x14ac:dyDescent="0.25"/>
    <row r="226" ht="0" hidden="1" customHeight="1" x14ac:dyDescent="0.25"/>
    <row r="227" ht="0" hidden="1" customHeight="1" x14ac:dyDescent="0.25"/>
    <row r="228" ht="0" hidden="1" customHeight="1" x14ac:dyDescent="0.25"/>
    <row r="229" ht="0" hidden="1" customHeight="1" x14ac:dyDescent="0.25"/>
    <row r="230" ht="0" hidden="1" customHeight="1" x14ac:dyDescent="0.25"/>
    <row r="231" ht="0" hidden="1" customHeight="1" x14ac:dyDescent="0.25"/>
    <row r="232" ht="0" hidden="1" customHeight="1" x14ac:dyDescent="0.25"/>
    <row r="233" ht="0" hidden="1" customHeight="1" x14ac:dyDescent="0.25"/>
    <row r="234" ht="0" hidden="1" customHeight="1" x14ac:dyDescent="0.25"/>
    <row r="235" ht="0" hidden="1" customHeight="1" x14ac:dyDescent="0.25"/>
    <row r="236" ht="0" hidden="1" customHeight="1" x14ac:dyDescent="0.25"/>
    <row r="237" ht="0" hidden="1" customHeight="1" x14ac:dyDescent="0.25"/>
    <row r="238" ht="0" hidden="1" customHeight="1" x14ac:dyDescent="0.25"/>
    <row r="239" ht="0" hidden="1" customHeight="1" x14ac:dyDescent="0.25"/>
    <row r="240" ht="0" hidden="1" customHeight="1" x14ac:dyDescent="0.25"/>
    <row r="241" ht="0" hidden="1" customHeight="1" x14ac:dyDescent="0.25"/>
    <row r="242" ht="0" hidden="1" customHeight="1" x14ac:dyDescent="0.25"/>
    <row r="243" ht="0" hidden="1" customHeight="1" x14ac:dyDescent="0.25"/>
    <row r="244" ht="0" hidden="1" customHeight="1" x14ac:dyDescent="0.25"/>
    <row r="245" ht="0" hidden="1" customHeight="1" x14ac:dyDescent="0.25"/>
    <row r="246" ht="0" hidden="1" customHeight="1" x14ac:dyDescent="0.25"/>
    <row r="247" ht="0" hidden="1" customHeight="1" x14ac:dyDescent="0.25"/>
    <row r="248" ht="0" hidden="1" customHeight="1" x14ac:dyDescent="0.25"/>
    <row r="249" ht="0" hidden="1" customHeight="1" x14ac:dyDescent="0.25"/>
    <row r="250" ht="0" hidden="1" customHeight="1" x14ac:dyDescent="0.25"/>
    <row r="251" ht="0" hidden="1" customHeight="1" x14ac:dyDescent="0.25"/>
    <row r="252" ht="0" hidden="1" customHeight="1" x14ac:dyDescent="0.25"/>
    <row r="253" ht="0" hidden="1" customHeight="1" x14ac:dyDescent="0.25"/>
    <row r="254" ht="0" hidden="1" customHeight="1" x14ac:dyDescent="0.25"/>
    <row r="255" ht="0" hidden="1" customHeight="1" x14ac:dyDescent="0.25"/>
    <row r="256" ht="0" hidden="1" customHeight="1" x14ac:dyDescent="0.25"/>
    <row r="257" ht="0" hidden="1" customHeight="1" x14ac:dyDescent="0.25"/>
    <row r="258" ht="0" hidden="1" customHeight="1" x14ac:dyDescent="0.25"/>
    <row r="259" ht="0" hidden="1" customHeight="1" x14ac:dyDescent="0.25"/>
    <row r="260" ht="0" hidden="1" customHeight="1" x14ac:dyDescent="0.25"/>
    <row r="261" ht="0" hidden="1" customHeight="1" x14ac:dyDescent="0.25"/>
    <row r="262" ht="0" hidden="1" customHeight="1" x14ac:dyDescent="0.25"/>
    <row r="263" ht="0" hidden="1" customHeight="1" x14ac:dyDescent="0.25"/>
    <row r="264" ht="0" hidden="1" customHeight="1" x14ac:dyDescent="0.25"/>
    <row r="265" ht="0" hidden="1" customHeight="1" x14ac:dyDescent="0.25"/>
    <row r="266" ht="0" hidden="1" customHeight="1" x14ac:dyDescent="0.25"/>
    <row r="267" ht="0" hidden="1" customHeight="1" x14ac:dyDescent="0.25"/>
    <row r="268" ht="0" hidden="1" customHeight="1" x14ac:dyDescent="0.25"/>
    <row r="269" ht="0" hidden="1" customHeight="1" x14ac:dyDescent="0.25"/>
    <row r="270" ht="0" hidden="1" customHeight="1" x14ac:dyDescent="0.25"/>
    <row r="271" ht="0" hidden="1" customHeight="1" x14ac:dyDescent="0.25"/>
    <row r="272" ht="0" hidden="1" customHeight="1" x14ac:dyDescent="0.25"/>
    <row r="273" ht="0" hidden="1" customHeight="1" x14ac:dyDescent="0.25"/>
    <row r="274" ht="0" hidden="1" customHeight="1" x14ac:dyDescent="0.25"/>
    <row r="275" ht="0" hidden="1" customHeight="1" x14ac:dyDescent="0.25"/>
    <row r="276" ht="0" hidden="1" customHeight="1" x14ac:dyDescent="0.25"/>
    <row r="277" ht="0" hidden="1" customHeight="1" x14ac:dyDescent="0.25"/>
    <row r="278" ht="0" hidden="1" customHeight="1" x14ac:dyDescent="0.25"/>
    <row r="279" ht="0" hidden="1" customHeight="1" x14ac:dyDescent="0.25"/>
    <row r="280" ht="0" hidden="1" customHeight="1" x14ac:dyDescent="0.25"/>
    <row r="281" ht="0" hidden="1" customHeight="1" x14ac:dyDescent="0.25"/>
    <row r="282" ht="0" hidden="1" customHeight="1" x14ac:dyDescent="0.25"/>
    <row r="283" ht="0" hidden="1" customHeight="1" x14ac:dyDescent="0.25"/>
    <row r="284" ht="0" hidden="1" customHeight="1" x14ac:dyDescent="0.25"/>
    <row r="285" ht="0" hidden="1" customHeight="1" x14ac:dyDescent="0.25"/>
    <row r="286" ht="0" hidden="1" customHeight="1" x14ac:dyDescent="0.25"/>
    <row r="287" ht="0" hidden="1" customHeight="1" x14ac:dyDescent="0.25"/>
    <row r="288" ht="0" hidden="1" customHeight="1" x14ac:dyDescent="0.25"/>
    <row r="289" ht="0" hidden="1" customHeight="1" x14ac:dyDescent="0.25"/>
    <row r="290" ht="0" hidden="1" customHeight="1" x14ac:dyDescent="0.25"/>
    <row r="291" ht="0" hidden="1" customHeight="1" x14ac:dyDescent="0.25"/>
    <row r="292" ht="0" hidden="1" customHeight="1" x14ac:dyDescent="0.25"/>
    <row r="293" ht="0" hidden="1" customHeight="1" x14ac:dyDescent="0.25"/>
    <row r="294" ht="0" hidden="1" customHeight="1" x14ac:dyDescent="0.25"/>
    <row r="295" ht="0" hidden="1" customHeight="1" x14ac:dyDescent="0.25"/>
    <row r="296" ht="0" hidden="1" customHeight="1" x14ac:dyDescent="0.25"/>
    <row r="297" ht="0" hidden="1" customHeight="1" x14ac:dyDescent="0.25"/>
    <row r="298" ht="0" hidden="1" customHeight="1" x14ac:dyDescent="0.25"/>
    <row r="299" ht="0" hidden="1" customHeight="1" x14ac:dyDescent="0.25"/>
    <row r="300" ht="0" hidden="1" customHeight="1" x14ac:dyDescent="0.25"/>
    <row r="301" ht="0" hidden="1" customHeight="1" x14ac:dyDescent="0.25"/>
    <row r="302" ht="0" hidden="1" customHeight="1" x14ac:dyDescent="0.25"/>
    <row r="303" ht="0" hidden="1" customHeight="1" x14ac:dyDescent="0.25"/>
    <row r="304" ht="0" hidden="1" customHeight="1" x14ac:dyDescent="0.25"/>
    <row r="305" ht="0" hidden="1" customHeight="1" x14ac:dyDescent="0.25"/>
    <row r="306" ht="0" hidden="1" customHeight="1" x14ac:dyDescent="0.25"/>
    <row r="307" ht="0" hidden="1" customHeight="1" x14ac:dyDescent="0.25"/>
    <row r="308" ht="0" hidden="1" customHeight="1" x14ac:dyDescent="0.25"/>
    <row r="309" ht="0" hidden="1" customHeight="1" x14ac:dyDescent="0.25"/>
    <row r="310" ht="0" hidden="1" customHeight="1" x14ac:dyDescent="0.25"/>
    <row r="311" ht="0" hidden="1" customHeight="1" x14ac:dyDescent="0.25"/>
    <row r="312" ht="0" hidden="1" customHeight="1" x14ac:dyDescent="0.25"/>
    <row r="313" ht="0" hidden="1" customHeight="1" x14ac:dyDescent="0.25"/>
    <row r="314" ht="0" hidden="1" customHeight="1" x14ac:dyDescent="0.25"/>
    <row r="315" ht="0" hidden="1" customHeight="1" x14ac:dyDescent="0.25"/>
    <row r="316" ht="0" hidden="1" customHeight="1" x14ac:dyDescent="0.25"/>
    <row r="317" ht="0" hidden="1" customHeight="1" x14ac:dyDescent="0.25"/>
    <row r="318" ht="0" hidden="1" customHeight="1" x14ac:dyDescent="0.25"/>
    <row r="319" ht="0" hidden="1" customHeight="1" x14ac:dyDescent="0.25"/>
    <row r="320" ht="0" hidden="1" customHeight="1" x14ac:dyDescent="0.25"/>
    <row r="321" ht="0" hidden="1" customHeight="1" x14ac:dyDescent="0.25"/>
    <row r="322" ht="0" hidden="1" customHeight="1" x14ac:dyDescent="0.25"/>
    <row r="323" ht="0" hidden="1" customHeight="1" x14ac:dyDescent="0.25"/>
    <row r="324" ht="0" hidden="1" customHeight="1" x14ac:dyDescent="0.25"/>
    <row r="325" ht="0" hidden="1" customHeight="1" x14ac:dyDescent="0.25"/>
    <row r="326" ht="0" hidden="1" customHeight="1" x14ac:dyDescent="0.25"/>
    <row r="327" ht="0" hidden="1" customHeight="1" x14ac:dyDescent="0.25"/>
    <row r="328" ht="0" hidden="1" customHeight="1" x14ac:dyDescent="0.25"/>
    <row r="329" ht="0" hidden="1" customHeight="1" x14ac:dyDescent="0.25"/>
    <row r="330" ht="0" hidden="1" customHeight="1" x14ac:dyDescent="0.25"/>
    <row r="331" ht="0" hidden="1" customHeight="1" x14ac:dyDescent="0.25"/>
    <row r="332" ht="0" hidden="1" customHeight="1" x14ac:dyDescent="0.25"/>
    <row r="333" ht="0" hidden="1" customHeight="1" x14ac:dyDescent="0.25"/>
    <row r="334" ht="0" hidden="1" customHeight="1" x14ac:dyDescent="0.25"/>
    <row r="335" ht="0" hidden="1" customHeight="1" x14ac:dyDescent="0.25"/>
    <row r="336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spans="9:9" ht="0" hidden="1" customHeight="1" x14ac:dyDescent="0.25"/>
    <row r="626" spans="9:9" ht="0" hidden="1" customHeight="1" x14ac:dyDescent="0.25"/>
    <row r="627" spans="9:9" ht="0" hidden="1" customHeight="1" x14ac:dyDescent="0.25"/>
    <row r="628" spans="9:9" ht="0" hidden="1" customHeight="1" x14ac:dyDescent="0.25"/>
    <row r="629" spans="9:9" ht="0" hidden="1" customHeight="1" x14ac:dyDescent="0.25"/>
    <row r="630" spans="9:9" ht="0" hidden="1" customHeight="1" x14ac:dyDescent="0.25"/>
    <row r="631" spans="9:9" ht="0" hidden="1" customHeight="1" x14ac:dyDescent="0.25"/>
    <row r="632" spans="9:9" ht="0" hidden="1" customHeight="1" x14ac:dyDescent="0.25"/>
    <row r="633" spans="9:9" ht="0" hidden="1" customHeight="1" x14ac:dyDescent="0.25"/>
    <row r="634" spans="9:9" ht="0" hidden="1" customHeight="1" x14ac:dyDescent="0.25"/>
    <row r="635" spans="9:9" ht="0" hidden="1" customHeight="1" x14ac:dyDescent="0.25"/>
    <row r="636" spans="9:9" ht="0" hidden="1" customHeight="1" x14ac:dyDescent="0.25"/>
    <row r="637" spans="9:9" ht="0" hidden="1" customHeight="1" x14ac:dyDescent="0.25">
      <c r="I637" s="53">
        <f>Ф2_конс!C33</f>
        <v>-1664573</v>
      </c>
    </row>
  </sheetData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106"/>
  <sheetViews>
    <sheetView view="pageBreakPreview" topLeftCell="A11" zoomScale="80" zoomScaleNormal="80" zoomScaleSheetLayoutView="80" workbookViewId="0">
      <selection activeCell="B11" sqref="B11"/>
    </sheetView>
  </sheetViews>
  <sheetFormatPr defaultColWidth="0" defaultRowHeight="0" customHeight="1" zeroHeight="1" x14ac:dyDescent="0.25"/>
  <cols>
    <col min="1" max="1" width="75.7109375" style="56" customWidth="1"/>
    <col min="2" max="2" width="8.140625" style="63" customWidth="1"/>
    <col min="3" max="4" width="19.7109375" style="63" customWidth="1"/>
    <col min="5" max="5" width="2.140625" style="56" hidden="1" customWidth="1"/>
    <col min="6" max="6" width="10" style="56" hidden="1" customWidth="1"/>
    <col min="7" max="16384" width="9.140625" style="56" hidden="1"/>
  </cols>
  <sheetData>
    <row r="1" spans="1:5" ht="15" customHeight="1" x14ac:dyDescent="0.25">
      <c r="A1" s="54"/>
      <c r="B1" s="55"/>
      <c r="C1" s="55"/>
      <c r="D1" s="55"/>
    </row>
    <row r="2" spans="1:5" ht="15" customHeight="1" x14ac:dyDescent="0.25">
      <c r="A2" s="54"/>
      <c r="B2" s="55"/>
      <c r="C2" s="55"/>
      <c r="D2" s="55"/>
    </row>
    <row r="3" spans="1:5" ht="15" x14ac:dyDescent="0.25">
      <c r="A3" s="54"/>
      <c r="B3" s="55"/>
      <c r="C3" s="55"/>
      <c r="D3" s="55"/>
    </row>
    <row r="4" spans="1:5" ht="15" x14ac:dyDescent="0.25">
      <c r="A4" s="54"/>
      <c r="B4" s="55"/>
      <c r="C4" s="55"/>
      <c r="D4" s="55"/>
    </row>
    <row r="5" spans="1:5" ht="15" x14ac:dyDescent="0.25">
      <c r="A5" s="54"/>
      <c r="B5" s="55"/>
      <c r="C5" s="55"/>
      <c r="D5" s="55"/>
    </row>
    <row r="6" spans="1:5" ht="15" x14ac:dyDescent="0.25">
      <c r="A6" s="54"/>
      <c r="B6" s="55"/>
      <c r="C6" s="55"/>
      <c r="D6" s="55"/>
    </row>
    <row r="7" spans="1:5" ht="15" customHeight="1" x14ac:dyDescent="0.25">
      <c r="A7" s="58" t="str">
        <f>CONCATENATE("Промежуточный сокращенный консолидированный отчет о движении денежных средств за",IF(MONTH(C10)=12," год"," период"),", ")</f>
        <v xml:space="preserve">Промежуточный сокращенный консолидированный отчет о движении денежных средств за период, </v>
      </c>
      <c r="B7" s="57"/>
      <c r="C7" s="57"/>
      <c r="D7" s="57"/>
    </row>
    <row r="8" spans="1:5" ht="15" x14ac:dyDescent="0.25">
      <c r="A8" s="57" t="str">
        <f>CONCATENATE("закончившийся ",DAY(C10)," ",CHOOSE(MONTH(C10),"января","февраля","марта","апреля","мая","июня","июля","августа","сентября","октября","ноября","декабря")," ",YEAR(C10)," года")</f>
        <v>закончившийся 30 июня 2024 года</v>
      </c>
      <c r="B8" s="57"/>
      <c r="C8" s="57"/>
      <c r="D8" s="57"/>
      <c r="E8" s="57"/>
    </row>
    <row r="9" spans="1:5" ht="15" x14ac:dyDescent="0.25">
      <c r="A9" s="58"/>
      <c r="B9" s="57"/>
      <c r="C9" s="57"/>
      <c r="D9" s="57"/>
      <c r="E9" s="57"/>
    </row>
    <row r="10" spans="1:5" ht="15" x14ac:dyDescent="0.25">
      <c r="A10" s="59"/>
      <c r="B10" s="3"/>
      <c r="C10" s="3">
        <v>45473</v>
      </c>
      <c r="D10" s="3">
        <f>IF((YEAR(C10)/4)=ROUND(YEAR(C10)/4,0),C10-366,C10-365)</f>
        <v>45107</v>
      </c>
    </row>
    <row r="11" spans="1:5" ht="15" x14ac:dyDescent="0.25">
      <c r="A11" s="60" t="s">
        <v>1</v>
      </c>
      <c r="B11" s="133" t="s">
        <v>123</v>
      </c>
      <c r="C11" s="61" t="s">
        <v>2</v>
      </c>
      <c r="D11" s="4" t="s">
        <v>2</v>
      </c>
    </row>
    <row r="12" spans="1:5" ht="15" x14ac:dyDescent="0.25">
      <c r="A12" s="62" t="s">
        <v>56</v>
      </c>
    </row>
    <row r="13" spans="1:5" ht="15" x14ac:dyDescent="0.25">
      <c r="A13" s="64" t="s">
        <v>57</v>
      </c>
      <c r="B13" s="138"/>
      <c r="C13" s="65">
        <v>2321275</v>
      </c>
      <c r="D13" s="66">
        <v>1934625</v>
      </c>
    </row>
    <row r="14" spans="1:5" ht="15" x14ac:dyDescent="0.25">
      <c r="A14" s="59" t="s">
        <v>58</v>
      </c>
      <c r="B14" s="138"/>
      <c r="C14" s="65">
        <v>407666</v>
      </c>
      <c r="D14" s="66">
        <v>873139</v>
      </c>
    </row>
    <row r="15" spans="1:5" ht="30" x14ac:dyDescent="0.25">
      <c r="A15" s="64" t="s">
        <v>59</v>
      </c>
      <c r="B15" s="138"/>
      <c r="C15" s="65">
        <v>10023105</v>
      </c>
      <c r="D15" s="66">
        <v>16030273</v>
      </c>
    </row>
    <row r="16" spans="1:5" ht="30" x14ac:dyDescent="0.25">
      <c r="A16" s="64" t="s">
        <v>60</v>
      </c>
      <c r="B16" s="138"/>
      <c r="C16" s="65">
        <v>1884565</v>
      </c>
      <c r="D16" s="66">
        <v>3249546</v>
      </c>
    </row>
    <row r="17" spans="1:4" ht="15" x14ac:dyDescent="0.25">
      <c r="A17" s="64" t="s">
        <v>61</v>
      </c>
      <c r="B17" s="138"/>
      <c r="C17" s="65">
        <v>89678895</v>
      </c>
      <c r="D17" s="66">
        <v>56154123</v>
      </c>
    </row>
    <row r="18" spans="1:4" ht="30" x14ac:dyDescent="0.25">
      <c r="A18" s="64" t="s">
        <v>62</v>
      </c>
      <c r="B18" s="138"/>
      <c r="C18" s="65">
        <v>55839</v>
      </c>
      <c r="D18" s="66">
        <v>57186</v>
      </c>
    </row>
    <row r="19" spans="1:4" ht="15" x14ac:dyDescent="0.25">
      <c r="A19" s="64" t="s">
        <v>63</v>
      </c>
      <c r="B19" s="138"/>
      <c r="C19" s="65">
        <v>-36551192</v>
      </c>
      <c r="D19" s="66">
        <v>-27764969</v>
      </c>
    </row>
    <row r="20" spans="1:4" ht="15" x14ac:dyDescent="0.25">
      <c r="A20" s="64" t="s">
        <v>64</v>
      </c>
      <c r="B20" s="138"/>
      <c r="C20" s="65">
        <v>-1012606</v>
      </c>
      <c r="D20" s="66">
        <v>-312002</v>
      </c>
    </row>
    <row r="21" spans="1:4" ht="15" x14ac:dyDescent="0.25">
      <c r="A21" s="64" t="s">
        <v>65</v>
      </c>
      <c r="B21" s="138"/>
      <c r="C21" s="65">
        <v>-1373657</v>
      </c>
      <c r="D21" s="66">
        <v>-1628613</v>
      </c>
    </row>
    <row r="22" spans="1:4" ht="15" x14ac:dyDescent="0.25">
      <c r="A22" s="64" t="s">
        <v>66</v>
      </c>
      <c r="B22" s="138"/>
      <c r="C22" s="65">
        <v>-5361891</v>
      </c>
      <c r="D22" s="66">
        <v>-6461693</v>
      </c>
    </row>
    <row r="23" spans="1:4" ht="15" x14ac:dyDescent="0.25">
      <c r="A23" s="64" t="s">
        <v>67</v>
      </c>
      <c r="B23" s="138"/>
      <c r="C23" s="65">
        <v>-13809184</v>
      </c>
      <c r="D23" s="66">
        <v>-13094710</v>
      </c>
    </row>
    <row r="24" spans="1:4" ht="15" x14ac:dyDescent="0.25">
      <c r="A24" s="64" t="s">
        <v>68</v>
      </c>
      <c r="B24" s="138"/>
      <c r="C24" s="65">
        <v>-95414</v>
      </c>
      <c r="D24" s="66">
        <v>0</v>
      </c>
    </row>
    <row r="25" spans="1:4" ht="15" x14ac:dyDescent="0.25">
      <c r="A25" s="64" t="s">
        <v>69</v>
      </c>
      <c r="B25" s="138"/>
      <c r="C25" s="65">
        <v>9622761</v>
      </c>
      <c r="D25" s="66">
        <v>9802256</v>
      </c>
    </row>
    <row r="26" spans="1:4" ht="15" x14ac:dyDescent="0.25">
      <c r="A26" s="64" t="s">
        <v>70</v>
      </c>
      <c r="B26" s="138"/>
      <c r="C26" s="65">
        <v>-5199425</v>
      </c>
      <c r="D26" s="66">
        <v>-1454969</v>
      </c>
    </row>
    <row r="27" spans="1:4" ht="15" x14ac:dyDescent="0.25">
      <c r="A27" s="59" t="s">
        <v>116</v>
      </c>
      <c r="B27" s="138">
        <v>22</v>
      </c>
      <c r="C27" s="65">
        <v>16773211</v>
      </c>
      <c r="D27" s="66">
        <v>14182254</v>
      </c>
    </row>
    <row r="28" spans="1:4" ht="15" x14ac:dyDescent="0.25">
      <c r="A28" s="64" t="s">
        <v>71</v>
      </c>
      <c r="B28" s="138"/>
      <c r="C28" s="65">
        <v>2012350</v>
      </c>
      <c r="D28" s="66">
        <v>4457294</v>
      </c>
    </row>
    <row r="29" spans="1:4" ht="15" x14ac:dyDescent="0.25">
      <c r="A29" s="64" t="s">
        <v>117</v>
      </c>
      <c r="B29" s="138"/>
      <c r="C29" s="65">
        <v>1410954</v>
      </c>
      <c r="D29" s="66">
        <v>1906183</v>
      </c>
    </row>
    <row r="30" spans="1:4" ht="15" x14ac:dyDescent="0.25">
      <c r="A30" s="64" t="s">
        <v>72</v>
      </c>
      <c r="B30" s="138"/>
      <c r="C30" s="65">
        <v>-12823191</v>
      </c>
      <c r="D30" s="66">
        <v>-12745067</v>
      </c>
    </row>
    <row r="31" spans="1:4" ht="30" x14ac:dyDescent="0.25">
      <c r="A31" s="62" t="s">
        <v>73</v>
      </c>
      <c r="B31" s="138"/>
      <c r="C31" s="67">
        <f>SUM(C13:C30)</f>
        <v>57964061</v>
      </c>
      <c r="D31" s="68">
        <f>SUM(D13:D30)</f>
        <v>45184856</v>
      </c>
    </row>
    <row r="32" spans="1:4" ht="15" x14ac:dyDescent="0.25">
      <c r="A32" s="62"/>
      <c r="B32" s="138"/>
      <c r="C32" s="65"/>
      <c r="D32" s="66"/>
    </row>
    <row r="33" spans="1:4" ht="15" x14ac:dyDescent="0.25">
      <c r="A33" s="69" t="str">
        <f>IF(C35&gt;=0,IF(D35&gt;=0,IF(C37&gt;=0,IF(D37&gt;=0,IF(C39&gt;=0,IF(D39&gt;=0,"Чистое уменьшение в операционных активах","Чистое уменьшение/(увеличение) в операционных активах"),"Чистое уменьшение/(увеличение) в операционных активах"),"Чистое уменьшение/(увеличение) в операционных активах"),"Чистое уменьшение/(увеличение) в операционных активах"),"Чистое уменьшение/(увеличение) в операционных активах"),IF(D35&lt;=0,IF(C37&lt;=0,IF(D37&lt;=0,IF(C39&lt;=0,IF(D39&lt;=0,"Чистое увеличение в операционных активах","Чистое (увеличение)/уменьшение в операционных активах"),"Чистое (увеличение)/уменьшение в операционных активах"),"Чистое (увеличение)/уменьшение в операционных активах"),"Чистое (увеличение)/уменьшение в операционных активах"),"Чистое (увеличение)/уменьшение в операционных активах"))</f>
        <v>Чистое (увеличение)/уменьшение в операционных активах</v>
      </c>
      <c r="B33" s="138"/>
      <c r="C33" s="70"/>
      <c r="D33" s="71"/>
    </row>
    <row r="34" spans="1:4" ht="15" x14ac:dyDescent="0.25">
      <c r="A34" s="64" t="s">
        <v>6</v>
      </c>
      <c r="B34" s="138"/>
      <c r="C34" s="70">
        <v>109048</v>
      </c>
      <c r="D34" s="71">
        <v>85199</v>
      </c>
    </row>
    <row r="35" spans="1:4" ht="15" x14ac:dyDescent="0.25">
      <c r="A35" s="64" t="s">
        <v>7</v>
      </c>
      <c r="B35" s="138"/>
      <c r="C35" s="70">
        <v>-1060054</v>
      </c>
      <c r="D35" s="71">
        <v>7204718</v>
      </c>
    </row>
    <row r="36" spans="1:4" ht="15" x14ac:dyDescent="0.25">
      <c r="A36" s="64" t="s">
        <v>9</v>
      </c>
      <c r="B36" s="138"/>
      <c r="C36" s="70">
        <v>0</v>
      </c>
      <c r="D36" s="71">
        <v>263</v>
      </c>
    </row>
    <row r="37" spans="1:4" ht="15" x14ac:dyDescent="0.25">
      <c r="A37" s="64" t="s">
        <v>11</v>
      </c>
      <c r="B37" s="138"/>
      <c r="C37" s="70">
        <v>-170211120</v>
      </c>
      <c r="D37" s="71">
        <v>27370788</v>
      </c>
    </row>
    <row r="38" spans="1:4" ht="15" x14ac:dyDescent="0.25">
      <c r="A38" s="64" t="s">
        <v>16</v>
      </c>
      <c r="B38" s="138"/>
      <c r="C38" s="70">
        <v>-7679897</v>
      </c>
      <c r="D38" s="71">
        <v>1003198</v>
      </c>
    </row>
    <row r="39" spans="1:4" ht="15" x14ac:dyDescent="0.25">
      <c r="A39" s="64" t="s">
        <v>8</v>
      </c>
      <c r="B39" s="138"/>
      <c r="C39" s="70">
        <v>0</v>
      </c>
      <c r="D39" s="71">
        <v>-241289</v>
      </c>
    </row>
    <row r="40" spans="1:4" ht="15" x14ac:dyDescent="0.25">
      <c r="A40" s="69" t="str">
        <f>IF(C41&gt;=0,IF(D41&gt;=0,IF(C42&gt;=0,IF(D42&gt;=0,IF(C43&gt;=0,IF(D43&gt;=0,IF(C44&gt;=0,IF(D44&gt;=0,"Чистое увеличение в операционных обязательствах","Чистое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обязательствах"),IF(D41&lt;=0,IF(C42&lt;=0,IF(D42&lt;=0,IF(C43&lt;=0,IF(D43&lt;=0,IF(C44&lt;=0,IF(D44&lt;=0,"Чистое уменьшение в операционных обязательствах","Чистое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обязательствах"))</f>
        <v>Чистое увеличение/(уменьшение) в операционных обязательствах</v>
      </c>
      <c r="B40" s="138"/>
      <c r="C40" s="65"/>
      <c r="D40" s="66"/>
    </row>
    <row r="41" spans="1:4" ht="15" x14ac:dyDescent="0.25">
      <c r="A41" s="64" t="s">
        <v>19</v>
      </c>
      <c r="B41" s="138"/>
      <c r="C41" s="65">
        <v>41106017</v>
      </c>
      <c r="D41" s="66">
        <v>-178235300</v>
      </c>
    </row>
    <row r="42" spans="1:4" ht="15" x14ac:dyDescent="0.25">
      <c r="A42" s="64" t="s">
        <v>20</v>
      </c>
      <c r="B42" s="138"/>
      <c r="C42" s="65">
        <v>1054748</v>
      </c>
      <c r="D42" s="66">
        <v>-20438079</v>
      </c>
    </row>
    <row r="43" spans="1:4" ht="15" x14ac:dyDescent="0.25">
      <c r="A43" s="64" t="s">
        <v>74</v>
      </c>
      <c r="B43" s="138"/>
      <c r="C43" s="65">
        <v>-112750095</v>
      </c>
      <c r="D43" s="66">
        <v>14657862</v>
      </c>
    </row>
    <row r="44" spans="1:4" ht="15" x14ac:dyDescent="0.25">
      <c r="A44" s="64" t="s">
        <v>26</v>
      </c>
      <c r="B44" s="138"/>
      <c r="C44" s="65">
        <v>-52392</v>
      </c>
      <c r="D44" s="66">
        <v>1410891</v>
      </c>
    </row>
    <row r="45" spans="1:4" ht="30" x14ac:dyDescent="0.25">
      <c r="A45" s="62" t="s">
        <v>118</v>
      </c>
      <c r="B45" s="138"/>
      <c r="C45" s="67">
        <f>SUM(C31:C44)</f>
        <v>-191519684</v>
      </c>
      <c r="D45" s="68">
        <f>SUM(D31:D44)</f>
        <v>-101996893</v>
      </c>
    </row>
    <row r="46" spans="1:4" ht="15" x14ac:dyDescent="0.25">
      <c r="A46" s="62"/>
      <c r="B46" s="138"/>
      <c r="C46" s="65"/>
      <c r="D46" s="66"/>
    </row>
    <row r="47" spans="1:4" ht="15" x14ac:dyDescent="0.25">
      <c r="A47" s="64" t="s">
        <v>75</v>
      </c>
      <c r="B47" s="138"/>
      <c r="C47" s="65">
        <v>-1493</v>
      </c>
      <c r="D47" s="66">
        <v>-2268</v>
      </c>
    </row>
    <row r="48" spans="1:4" ht="15" x14ac:dyDescent="0.25">
      <c r="A48" s="62" t="s">
        <v>119</v>
      </c>
      <c r="B48" s="138"/>
      <c r="C48" s="72">
        <f>SUM(C45:C47)</f>
        <v>-191521177</v>
      </c>
      <c r="D48" s="73">
        <f>SUM(D45:D47)</f>
        <v>-101999161</v>
      </c>
    </row>
    <row r="49" spans="1:4" ht="15" x14ac:dyDescent="0.25">
      <c r="A49" s="62"/>
      <c r="B49" s="138"/>
      <c r="C49" s="65"/>
      <c r="D49" s="66"/>
    </row>
    <row r="50" spans="1:4" ht="15" x14ac:dyDescent="0.25">
      <c r="A50" s="62" t="s">
        <v>76</v>
      </c>
      <c r="B50" s="138"/>
      <c r="C50" s="70"/>
      <c r="D50" s="71"/>
    </row>
    <row r="51" spans="1:4" ht="15" x14ac:dyDescent="0.25">
      <c r="A51" s="64" t="s">
        <v>77</v>
      </c>
      <c r="B51" s="138"/>
      <c r="C51" s="65">
        <v>-309517</v>
      </c>
      <c r="D51" s="66">
        <v>-921998</v>
      </c>
    </row>
    <row r="52" spans="1:4" ht="15" x14ac:dyDescent="0.25">
      <c r="A52" s="64" t="s">
        <v>78</v>
      </c>
      <c r="B52" s="138"/>
      <c r="C52" s="65">
        <v>-502868</v>
      </c>
      <c r="D52" s="66">
        <v>-229290</v>
      </c>
    </row>
    <row r="53" spans="1:4" ht="15" x14ac:dyDescent="0.25">
      <c r="A53" s="64" t="s">
        <v>79</v>
      </c>
      <c r="B53" s="138"/>
      <c r="C53" s="65">
        <v>178571</v>
      </c>
      <c r="D53" s="66">
        <v>0</v>
      </c>
    </row>
    <row r="54" spans="1:4" ht="30" x14ac:dyDescent="0.25">
      <c r="A54" s="64" t="s">
        <v>80</v>
      </c>
      <c r="B54" s="138"/>
      <c r="C54" s="65">
        <v>-226110696</v>
      </c>
      <c r="D54" s="66">
        <v>-771223450</v>
      </c>
    </row>
    <row r="55" spans="1:4" ht="30" x14ac:dyDescent="0.25">
      <c r="A55" s="64" t="s">
        <v>81</v>
      </c>
      <c r="B55" s="138"/>
      <c r="C55" s="65">
        <v>263142186</v>
      </c>
      <c r="D55" s="66">
        <v>816653075</v>
      </c>
    </row>
    <row r="56" spans="1:4" ht="30" x14ac:dyDescent="0.25">
      <c r="A56" s="64" t="s">
        <v>82</v>
      </c>
      <c r="B56" s="138"/>
      <c r="C56" s="65">
        <v>0</v>
      </c>
      <c r="D56" s="66">
        <v>-169117297</v>
      </c>
    </row>
    <row r="57" spans="1:4" ht="30" x14ac:dyDescent="0.25">
      <c r="A57" s="64" t="s">
        <v>83</v>
      </c>
      <c r="B57" s="138"/>
      <c r="C57" s="65">
        <v>28364102</v>
      </c>
      <c r="D57" s="66">
        <v>182739347</v>
      </c>
    </row>
    <row r="58" spans="1:4" ht="16.5" customHeight="1" x14ac:dyDescent="0.25">
      <c r="A58" s="62" t="s">
        <v>120</v>
      </c>
      <c r="B58" s="138"/>
      <c r="C58" s="72">
        <f>SUM(C51:C57)</f>
        <v>64761778</v>
      </c>
      <c r="D58" s="73">
        <f>SUM(D51:D57)</f>
        <v>57900387</v>
      </c>
    </row>
    <row r="59" spans="1:4" ht="15" x14ac:dyDescent="0.25">
      <c r="A59" s="62"/>
      <c r="B59" s="138"/>
      <c r="C59" s="65"/>
      <c r="D59" s="66"/>
    </row>
    <row r="60" spans="1:4" ht="15" x14ac:dyDescent="0.25">
      <c r="A60" s="62" t="s">
        <v>84</v>
      </c>
      <c r="B60" s="138"/>
      <c r="C60" s="70"/>
      <c r="D60" s="71"/>
    </row>
    <row r="61" spans="1:4" ht="15" x14ac:dyDescent="0.25">
      <c r="A61" s="64" t="s">
        <v>85</v>
      </c>
      <c r="B61" s="138"/>
      <c r="C61" s="65">
        <v>23902547</v>
      </c>
      <c r="D61" s="66">
        <v>19276602</v>
      </c>
    </row>
    <row r="62" spans="1:4" ht="15" x14ac:dyDescent="0.25">
      <c r="A62" s="64" t="s">
        <v>86</v>
      </c>
      <c r="B62" s="138"/>
      <c r="C62" s="65">
        <v>-6217331</v>
      </c>
      <c r="D62" s="66">
        <v>0</v>
      </c>
    </row>
    <row r="63" spans="1:4" ht="15" x14ac:dyDescent="0.25">
      <c r="A63" s="64" t="s">
        <v>87</v>
      </c>
      <c r="B63" s="138"/>
      <c r="C63" s="65">
        <v>0</v>
      </c>
      <c r="D63" s="66">
        <v>12940146</v>
      </c>
    </row>
    <row r="64" spans="1:4" ht="15" x14ac:dyDescent="0.25">
      <c r="A64" s="64" t="s">
        <v>88</v>
      </c>
      <c r="B64" s="138"/>
      <c r="C64" s="65">
        <v>0</v>
      </c>
      <c r="D64" s="66">
        <v>-13437911</v>
      </c>
    </row>
    <row r="65" spans="1:5" ht="15" x14ac:dyDescent="0.25">
      <c r="A65" s="64" t="s">
        <v>89</v>
      </c>
      <c r="B65" s="138"/>
      <c r="C65" s="65">
        <v>-24719966</v>
      </c>
      <c r="D65" s="66">
        <v>-18960137</v>
      </c>
    </row>
    <row r="66" spans="1:5" ht="15" x14ac:dyDescent="0.25">
      <c r="A66" s="74" t="s">
        <v>90</v>
      </c>
      <c r="B66" s="138"/>
      <c r="C66" s="65">
        <v>-140701</v>
      </c>
      <c r="D66" s="66">
        <v>-688491</v>
      </c>
    </row>
    <row r="67" spans="1:5" ht="15" x14ac:dyDescent="0.25">
      <c r="A67" s="62" t="s">
        <v>121</v>
      </c>
      <c r="B67" s="138"/>
      <c r="C67" s="67">
        <f>SUM(C61:C66)</f>
        <v>-7175451</v>
      </c>
      <c r="D67" s="68">
        <f>SUM(D61:D66)</f>
        <v>-869791</v>
      </c>
    </row>
    <row r="68" spans="1:5" ht="15" x14ac:dyDescent="0.25">
      <c r="A68" s="64" t="s">
        <v>91</v>
      </c>
      <c r="B68" s="138"/>
      <c r="C68" s="75">
        <v>4706681</v>
      </c>
      <c r="D68" s="76">
        <v>-16232052</v>
      </c>
    </row>
    <row r="69" spans="1:5" ht="15" x14ac:dyDescent="0.25">
      <c r="A69" s="64" t="s">
        <v>92</v>
      </c>
      <c r="B69" s="138"/>
      <c r="C69" s="75">
        <v>43712</v>
      </c>
      <c r="D69" s="76">
        <v>-141645</v>
      </c>
    </row>
    <row r="70" spans="1:5" ht="15" x14ac:dyDescent="0.25">
      <c r="A70" s="62" t="s">
        <v>122</v>
      </c>
      <c r="B70" s="138"/>
      <c r="C70" s="67">
        <f>SUM(C69,C68,C67,C58,C48)</f>
        <v>-129184457</v>
      </c>
      <c r="D70" s="68">
        <f>SUM(D69,D68,D67,D58,D48)</f>
        <v>-61342262</v>
      </c>
    </row>
    <row r="71" spans="1:5" ht="15" x14ac:dyDescent="0.25">
      <c r="A71" s="64" t="str">
        <f>CONCATENATE("Денежные средства и их эквиваленты, на начало отчётного",IF(MONTH(Ф1_конс!C10)=12," года"," периода"))</f>
        <v>Денежные средства и их эквиваленты, на начало отчётного периода</v>
      </c>
      <c r="B71" s="138">
        <v>5</v>
      </c>
      <c r="C71" s="77">
        <v>359164683</v>
      </c>
      <c r="D71" s="78">
        <v>374507746</v>
      </c>
    </row>
    <row r="72" spans="1:5" ht="15.75" thickBot="1" x14ac:dyDescent="0.3">
      <c r="A72" s="62" t="str">
        <f>CONCATENATE("Денежные средства и их эквиваленты, на конец отчётного",IF(MONTH(Ф1_конс!C10)=12," года"," периода"))</f>
        <v>Денежные средства и их эквиваленты, на конец отчётного периода</v>
      </c>
      <c r="B72" s="138">
        <v>5</v>
      </c>
      <c r="C72" s="79">
        <f>SUM(C70:C71)</f>
        <v>229980226</v>
      </c>
      <c r="D72" s="80">
        <f>SUM(D70:D71)</f>
        <v>313165484</v>
      </c>
    </row>
    <row r="73" spans="1:5" ht="15.75" thickTop="1" x14ac:dyDescent="0.25">
      <c r="A73" s="81"/>
      <c r="B73" s="82"/>
      <c r="C73" s="82"/>
      <c r="D73" s="82"/>
    </row>
    <row r="74" spans="1:5" ht="15" x14ac:dyDescent="0.25">
      <c r="A74" s="81"/>
      <c r="B74" s="82"/>
      <c r="C74" s="82"/>
      <c r="D74" s="82"/>
    </row>
    <row r="75" spans="1:5" ht="15" x14ac:dyDescent="0.25">
      <c r="A75" s="83" t="s">
        <v>93</v>
      </c>
      <c r="B75" s="84"/>
      <c r="C75" s="84" t="s">
        <v>93</v>
      </c>
      <c r="E75" s="85"/>
    </row>
    <row r="76" spans="1:5" ht="15" x14ac:dyDescent="0.25">
      <c r="A76" s="28" t="s">
        <v>35</v>
      </c>
      <c r="B76" s="86"/>
      <c r="C76" s="86" t="s">
        <v>36</v>
      </c>
      <c r="D76" s="87"/>
      <c r="E76" s="88"/>
    </row>
    <row r="77" spans="1:5" ht="15" x14ac:dyDescent="0.25">
      <c r="A77" s="86" t="s">
        <v>37</v>
      </c>
      <c r="B77" s="86"/>
      <c r="C77" s="86" t="s">
        <v>38</v>
      </c>
      <c r="D77" s="87"/>
      <c r="E77" s="88"/>
    </row>
    <row r="78" spans="1:5" ht="15.75" hidden="1" customHeight="1" x14ac:dyDescent="0.25">
      <c r="B78" s="89"/>
      <c r="C78" s="89"/>
      <c r="D78" s="89"/>
      <c r="E78" s="90"/>
    </row>
    <row r="79" spans="1:5" ht="15.75" hidden="1" customHeight="1" x14ac:dyDescent="0.25">
      <c r="E79" s="58"/>
    </row>
    <row r="80" spans="1:5" ht="15.75" hidden="1" customHeight="1" x14ac:dyDescent="0.25"/>
    <row r="81" spans="1:4" ht="15.75" hidden="1" customHeight="1" x14ac:dyDescent="0.25"/>
    <row r="82" spans="1:4" ht="15.75" hidden="1" customHeight="1" x14ac:dyDescent="0.25">
      <c r="A82" s="91"/>
      <c r="B82" s="82"/>
      <c r="C82" s="82"/>
      <c r="D82" s="82"/>
    </row>
    <row r="83" spans="1:4" ht="15.75" hidden="1" customHeight="1" x14ac:dyDescent="0.25">
      <c r="B83" s="56"/>
      <c r="C83" s="56"/>
      <c r="D83" s="56"/>
    </row>
    <row r="84" spans="1:4" ht="15.75" hidden="1" customHeight="1" x14ac:dyDescent="0.25">
      <c r="B84" s="56"/>
      <c r="C84" s="56"/>
      <c r="D84" s="56"/>
    </row>
    <row r="85" spans="1:4" ht="15.75" hidden="1" customHeight="1" x14ac:dyDescent="0.25">
      <c r="B85" s="56"/>
      <c r="C85" s="56"/>
      <c r="D85" s="56"/>
    </row>
    <row r="86" spans="1:4" ht="15" hidden="1" customHeight="1" x14ac:dyDescent="0.25">
      <c r="B86" s="56"/>
      <c r="C86" s="56"/>
      <c r="D86" s="56"/>
    </row>
    <row r="87" spans="1:4" ht="15" hidden="1" customHeight="1" x14ac:dyDescent="0.25">
      <c r="B87" s="56"/>
      <c r="C87" s="56"/>
      <c r="D87" s="56"/>
    </row>
    <row r="88" spans="1:4" ht="15" hidden="1" customHeight="1" x14ac:dyDescent="0.25">
      <c r="B88" s="56"/>
      <c r="C88" s="56"/>
      <c r="D88" s="56"/>
    </row>
    <row r="89" spans="1:4" ht="15" hidden="1" customHeight="1" x14ac:dyDescent="0.25">
      <c r="B89" s="56"/>
      <c r="C89" s="56"/>
      <c r="D89" s="56"/>
    </row>
    <row r="90" spans="1:4" ht="15" hidden="1" customHeight="1" x14ac:dyDescent="0.25">
      <c r="B90" s="56"/>
      <c r="C90" s="56"/>
      <c r="D90" s="56"/>
    </row>
    <row r="91" spans="1:4" ht="15" hidden="1" customHeight="1" x14ac:dyDescent="0.25">
      <c r="B91" s="56"/>
      <c r="C91" s="56"/>
      <c r="D91" s="56"/>
    </row>
    <row r="92" spans="1:4" ht="15" hidden="1" customHeight="1" x14ac:dyDescent="0.25">
      <c r="B92" s="56"/>
      <c r="C92" s="56"/>
      <c r="D92" s="56"/>
    </row>
    <row r="93" spans="1:4" ht="15" hidden="1" customHeight="1" x14ac:dyDescent="0.25">
      <c r="B93" s="56"/>
      <c r="C93" s="56"/>
      <c r="D93" s="56"/>
    </row>
    <row r="94" spans="1:4" ht="15" hidden="1" customHeight="1" x14ac:dyDescent="0.25">
      <c r="B94" s="56"/>
      <c r="C94" s="56"/>
      <c r="D94" s="56"/>
    </row>
    <row r="95" spans="1:4" ht="15" hidden="1" customHeight="1" x14ac:dyDescent="0.25">
      <c r="B95" s="56"/>
      <c r="C95" s="56"/>
      <c r="D95" s="56"/>
    </row>
    <row r="96" spans="1:4" ht="15" customHeight="1" x14ac:dyDescent="0.25">
      <c r="B96" s="56"/>
      <c r="C96" s="56"/>
      <c r="D96" s="56"/>
    </row>
    <row r="97" spans="2:4" ht="15" customHeight="1" x14ac:dyDescent="0.25">
      <c r="B97" s="56"/>
      <c r="C97" s="56"/>
      <c r="D97" s="56"/>
    </row>
    <row r="98" spans="2:4" ht="15" customHeight="1" x14ac:dyDescent="0.25">
      <c r="B98" s="56"/>
      <c r="C98" s="56"/>
      <c r="D98" s="56"/>
    </row>
    <row r="99" spans="2:4" ht="15" customHeight="1" x14ac:dyDescent="0.25">
      <c r="B99" s="56"/>
      <c r="C99" s="56"/>
      <c r="D99" s="56"/>
    </row>
    <row r="100" spans="2:4" ht="15" hidden="1" customHeight="1" x14ac:dyDescent="0.25"/>
    <row r="101" spans="2:4" ht="15" hidden="1" customHeight="1" x14ac:dyDescent="0.25"/>
    <row r="102" spans="2:4" ht="15" customHeight="1" x14ac:dyDescent="0.25"/>
    <row r="103" spans="2:4" ht="15" customHeight="1" x14ac:dyDescent="0.25"/>
    <row r="104" spans="2:4" ht="15" customHeight="1" x14ac:dyDescent="0.25"/>
    <row r="105" spans="2:4" ht="15" customHeight="1" x14ac:dyDescent="0.25"/>
    <row r="106" spans="2:4" ht="15" customHeight="1" x14ac:dyDescent="0.25"/>
  </sheetData>
  <printOptions horizontalCentered="1"/>
  <pageMargins left="0.25" right="0.25" top="0.75" bottom="0.75" header="0.3" footer="0.3"/>
  <pageSetup paperSize="9" scale="53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E59"/>
  <sheetViews>
    <sheetView tabSelected="1" view="pageBreakPreview" topLeftCell="A10" zoomScale="85" zoomScaleNormal="80" zoomScaleSheetLayoutView="85" workbookViewId="0">
      <selection activeCell="E16" sqref="E16"/>
    </sheetView>
  </sheetViews>
  <sheetFormatPr defaultColWidth="0" defaultRowHeight="0" customHeight="1" zeroHeight="1" x14ac:dyDescent="0.25"/>
  <cols>
    <col min="1" max="1" width="65.7109375" style="92" customWidth="1"/>
    <col min="2" max="7" width="18.7109375" style="93" customWidth="1"/>
    <col min="8" max="236" width="11.42578125" style="92" hidden="1" customWidth="1"/>
    <col min="237" max="237" width="3.7109375" style="92" hidden="1" customWidth="1"/>
    <col min="238" max="239" width="92.140625" style="92" hidden="1" customWidth="1"/>
    <col min="240" max="16384" width="19.5703125" style="92" hidden="1"/>
  </cols>
  <sheetData>
    <row r="1" spans="1:7" ht="15" x14ac:dyDescent="0.25">
      <c r="C1" s="1"/>
    </row>
    <row r="2" spans="1:7" ht="15" x14ac:dyDescent="0.25">
      <c r="C2" s="1"/>
    </row>
    <row r="3" spans="1:7" ht="15" x14ac:dyDescent="0.25">
      <c r="C3" s="1"/>
    </row>
    <row r="4" spans="1:7" ht="15" x14ac:dyDescent="0.25">
      <c r="A4" s="122"/>
      <c r="B4" s="122"/>
      <c r="C4" s="122"/>
    </row>
    <row r="5" spans="1:7" ht="15" x14ac:dyDescent="0.25">
      <c r="A5" s="94"/>
      <c r="B5" s="95"/>
      <c r="C5" s="95"/>
    </row>
    <row r="6" spans="1:7" ht="15" x14ac:dyDescent="0.25">
      <c r="A6" s="94"/>
      <c r="B6" s="95"/>
      <c r="C6" s="95"/>
    </row>
    <row r="7" spans="1:7" s="98" customFormat="1" ht="15" x14ac:dyDescent="0.25">
      <c r="A7" s="96" t="s">
        <v>102</v>
      </c>
      <c r="B7" s="97"/>
      <c r="C7" s="97"/>
      <c r="D7" s="97"/>
      <c r="E7" s="97"/>
      <c r="F7" s="97"/>
      <c r="G7" s="97"/>
    </row>
    <row r="8" spans="1:7" s="98" customFormat="1" ht="15" x14ac:dyDescent="0.25">
      <c r="A8" s="96"/>
      <c r="B8" s="97"/>
      <c r="C8" s="97"/>
      <c r="D8" s="97"/>
      <c r="E8" s="97"/>
      <c r="F8" s="97"/>
      <c r="G8" s="97"/>
    </row>
    <row r="9" spans="1:7" s="98" customFormat="1" ht="75" x14ac:dyDescent="0.25">
      <c r="A9" s="99" t="s">
        <v>1</v>
      </c>
      <c r="B9" s="100" t="s">
        <v>29</v>
      </c>
      <c r="C9" s="100" t="s">
        <v>94</v>
      </c>
      <c r="D9" s="100" t="s">
        <v>95</v>
      </c>
      <c r="E9" s="101" t="s">
        <v>96</v>
      </c>
      <c r="F9" s="100" t="s">
        <v>31</v>
      </c>
      <c r="G9" s="100" t="s">
        <v>97</v>
      </c>
    </row>
    <row r="10" spans="1:7" s="98" customFormat="1" ht="15" x14ac:dyDescent="0.25">
      <c r="A10" s="102" t="s">
        <v>98</v>
      </c>
      <c r="B10" s="103">
        <v>222554069</v>
      </c>
      <c r="C10" s="103">
        <v>162306</v>
      </c>
      <c r="D10" s="103">
        <v>6935348</v>
      </c>
      <c r="E10" s="103">
        <v>-10672079</v>
      </c>
      <c r="F10" s="103">
        <v>-55874867</v>
      </c>
      <c r="G10" s="103">
        <f>SUM(B10:F10)</f>
        <v>163104777</v>
      </c>
    </row>
    <row r="11" spans="1:7" s="98" customFormat="1" ht="15" x14ac:dyDescent="0.25">
      <c r="A11" s="104" t="str">
        <f>CONCATENATE("Прибыль за",IF(MONTH(Ф1_конс!C10)=12," год"," период"))</f>
        <v>Прибыль за период</v>
      </c>
      <c r="B11" s="105">
        <v>0</v>
      </c>
      <c r="C11" s="105">
        <v>0</v>
      </c>
      <c r="D11" s="105">
        <v>0</v>
      </c>
      <c r="E11" s="105">
        <v>0</v>
      </c>
      <c r="F11" s="106">
        <f>Ф2_конс!C34</f>
        <v>27536290</v>
      </c>
      <c r="G11" s="105">
        <f>SUM(B11:F11)</f>
        <v>27536290</v>
      </c>
    </row>
    <row r="12" spans="1:7" s="98" customFormat="1" ht="15" x14ac:dyDescent="0.25">
      <c r="A12" s="107" t="str">
        <f>CONCATENATE("Прочий совокупный доход за",IF(MONTH(Ф1_конс!C10)=12," год"," период"))</f>
        <v>Прочий совокупный доход за период</v>
      </c>
      <c r="B12" s="105"/>
      <c r="C12" s="105"/>
      <c r="D12" s="105"/>
      <c r="E12" s="105"/>
      <c r="F12" s="105"/>
      <c r="G12" s="105"/>
    </row>
    <row r="13" spans="1:7" s="98" customFormat="1" ht="30" x14ac:dyDescent="0.25">
      <c r="A13" s="104" t="s">
        <v>99</v>
      </c>
      <c r="B13" s="105">
        <v>0</v>
      </c>
      <c r="C13" s="105">
        <v>0</v>
      </c>
      <c r="D13" s="105">
        <v>0</v>
      </c>
      <c r="E13" s="105">
        <f>Ф2_конс!C37</f>
        <v>423454</v>
      </c>
      <c r="F13" s="105">
        <v>0</v>
      </c>
      <c r="G13" s="105">
        <f t="shared" ref="G13:G17" si="0">SUM(B13:F13)</f>
        <v>423454</v>
      </c>
    </row>
    <row r="14" spans="1:7" s="98" customFormat="1" ht="45" x14ac:dyDescent="0.25">
      <c r="A14" s="104" t="s">
        <v>54</v>
      </c>
      <c r="B14" s="105">
        <v>0</v>
      </c>
      <c r="C14" s="105">
        <v>0</v>
      </c>
      <c r="D14" s="105">
        <v>0</v>
      </c>
      <c r="E14" s="105">
        <f>Ф2_конс!C38</f>
        <v>425637</v>
      </c>
      <c r="F14" s="105">
        <v>0</v>
      </c>
      <c r="G14" s="105">
        <f t="shared" si="0"/>
        <v>425637</v>
      </c>
    </row>
    <row r="15" spans="1:7" s="98" customFormat="1" ht="45" x14ac:dyDescent="0.25">
      <c r="A15" s="104" t="s">
        <v>55</v>
      </c>
      <c r="B15" s="105">
        <v>0</v>
      </c>
      <c r="C15" s="105">
        <v>0</v>
      </c>
      <c r="D15" s="105">
        <v>0</v>
      </c>
      <c r="E15" s="105">
        <f>Ф2_конс!C39</f>
        <v>-515689</v>
      </c>
      <c r="F15" s="105">
        <v>0</v>
      </c>
      <c r="G15" s="105">
        <f t="shared" si="0"/>
        <v>-515689</v>
      </c>
    </row>
    <row r="16" spans="1:7" s="98" customFormat="1" ht="15" x14ac:dyDescent="0.25">
      <c r="A16" s="102" t="str">
        <f>CONCATENATE("Итого совокупный доход за",IF(MONTH(Ф1_конс!C10)=12," год"," период"))</f>
        <v>Итого совокупный доход за период</v>
      </c>
      <c r="B16" s="108">
        <f>SUM(B11:B15)</f>
        <v>0</v>
      </c>
      <c r="C16" s="108">
        <f>SUM(C11:C15)</f>
        <v>0</v>
      </c>
      <c r="D16" s="108">
        <f>SUM(D11:D15)</f>
        <v>0</v>
      </c>
      <c r="E16" s="108">
        <f>SUM(E11:E15)</f>
        <v>333402</v>
      </c>
      <c r="F16" s="108">
        <f>SUM(F11:F15)</f>
        <v>27536290</v>
      </c>
      <c r="G16" s="108">
        <f t="shared" si="0"/>
        <v>27869692</v>
      </c>
    </row>
    <row r="17" spans="1:7" s="98" customFormat="1" ht="15" x14ac:dyDescent="0.25">
      <c r="A17" s="104" t="s">
        <v>100</v>
      </c>
      <c r="B17" s="109">
        <v>0</v>
      </c>
      <c r="C17" s="109">
        <v>0</v>
      </c>
      <c r="D17" s="109">
        <v>0</v>
      </c>
      <c r="E17" s="109">
        <v>0</v>
      </c>
      <c r="F17" s="109">
        <v>-24749728</v>
      </c>
      <c r="G17" s="109">
        <f t="shared" si="0"/>
        <v>-24749728</v>
      </c>
    </row>
    <row r="18" spans="1:7" s="98" customFormat="1" ht="15.75" thickBot="1" x14ac:dyDescent="0.3">
      <c r="A18" s="102" t="str">
        <f>CONCATENATE(CONCATENATE(DAY(Ф1_конс!C10)," ",CHOOSE(MONTH(Ф1_конс!C10),"января","февраля","марта","апреля","мая","июня","июля","августа","сентября","октября","ноября","декабря")," ",YEAR(Ф1_конс!C10)," года")," (неаудировано)")</f>
        <v>30 июня 2024 года (неаудировано)</v>
      </c>
      <c r="B18" s="110">
        <f t="shared" ref="B18:G18" si="1">B10+SUM(B16:B16)+SUM(B17:B17)</f>
        <v>222554069</v>
      </c>
      <c r="C18" s="110">
        <f t="shared" si="1"/>
        <v>162306</v>
      </c>
      <c r="D18" s="110">
        <f t="shared" si="1"/>
        <v>6935348</v>
      </c>
      <c r="E18" s="110">
        <f t="shared" si="1"/>
        <v>-10338677</v>
      </c>
      <c r="F18" s="110">
        <f t="shared" si="1"/>
        <v>-53088305</v>
      </c>
      <c r="G18" s="110">
        <f t="shared" si="1"/>
        <v>166224741</v>
      </c>
    </row>
    <row r="19" spans="1:7" s="98" customFormat="1" ht="15.75" thickTop="1" x14ac:dyDescent="0.25">
      <c r="A19" s="96"/>
      <c r="B19" s="97"/>
      <c r="C19" s="97"/>
      <c r="D19" s="97"/>
      <c r="E19" s="97"/>
      <c r="F19" s="97"/>
      <c r="G19" s="111"/>
    </row>
    <row r="20" spans="1:7" ht="75" x14ac:dyDescent="0.25">
      <c r="A20" s="99" t="s">
        <v>1</v>
      </c>
      <c r="B20" s="100" t="s">
        <v>29</v>
      </c>
      <c r="C20" s="100" t="s">
        <v>94</v>
      </c>
      <c r="D20" s="100" t="s">
        <v>95</v>
      </c>
      <c r="E20" s="101" t="s">
        <v>96</v>
      </c>
      <c r="F20" s="100" t="s">
        <v>31</v>
      </c>
      <c r="G20" s="100" t="s">
        <v>97</v>
      </c>
    </row>
    <row r="21" spans="1:7" ht="15" x14ac:dyDescent="0.25">
      <c r="A21" s="102" t="str">
        <f>CONCATENATE(CONCATENATE(DAY(Ф1_конс!D10)," ",CHOOSE(MONTH(Ф1_конс!D10),"января","февраля","марта","апреля","мая","июня","июля","августа","сентября","октября","ноября","декабря")," ",YEAR(Ф1_конс!D10)-1," года")," (аудировано)")</f>
        <v>31 декабря 2022 года (аудировано)</v>
      </c>
      <c r="B21" s="103">
        <v>222554069</v>
      </c>
      <c r="C21" s="103">
        <v>162306</v>
      </c>
      <c r="D21" s="103">
        <v>5609220</v>
      </c>
      <c r="E21" s="103">
        <v>-16047563</v>
      </c>
      <c r="F21" s="103">
        <v>-92712672</v>
      </c>
      <c r="G21" s="103">
        <f>SUM(B21:F21)</f>
        <v>119565360</v>
      </c>
    </row>
    <row r="22" spans="1:7" ht="15" x14ac:dyDescent="0.25">
      <c r="A22" s="104" t="str">
        <f>CONCATENATE("Прибыль за",IF(MONTH(Ф1_конс!C10)=12," год"," период"))</f>
        <v>Прибыль за период</v>
      </c>
      <c r="B22" s="112">
        <v>0</v>
      </c>
      <c r="C22" s="112">
        <v>0</v>
      </c>
      <c r="D22" s="112">
        <v>0</v>
      </c>
      <c r="E22" s="112">
        <v>0</v>
      </c>
      <c r="F22" s="112">
        <f>Ф2_конс!D34</f>
        <v>23622711</v>
      </c>
      <c r="G22" s="112">
        <f>SUM(B22:F22)</f>
        <v>23622711</v>
      </c>
    </row>
    <row r="23" spans="1:7" s="113" customFormat="1" ht="15" x14ac:dyDescent="0.25">
      <c r="A23" s="107" t="str">
        <f>CONCATENATE("Прочий совокупный доход за",IF(MONTH(Ф1_конс!C10)=12," год"," период"))</f>
        <v>Прочий совокупный доход за период</v>
      </c>
      <c r="B23" s="112"/>
      <c r="C23" s="112"/>
      <c r="D23" s="112"/>
      <c r="E23" s="112"/>
      <c r="F23" s="112"/>
      <c r="G23" s="112"/>
    </row>
    <row r="24" spans="1:7" s="113" customFormat="1" ht="30" x14ac:dyDescent="0.25">
      <c r="A24" s="104" t="s">
        <v>99</v>
      </c>
      <c r="B24" s="112">
        <v>0</v>
      </c>
      <c r="C24" s="112">
        <v>0</v>
      </c>
      <c r="D24" s="112">
        <v>0</v>
      </c>
      <c r="E24" s="112">
        <f>Ф2_конс!D37</f>
        <v>2349843</v>
      </c>
      <c r="F24" s="112">
        <v>0</v>
      </c>
      <c r="G24" s="112">
        <f>SUM(B24:F24)</f>
        <v>2349843</v>
      </c>
    </row>
    <row r="25" spans="1:7" s="113" customFormat="1" ht="45" x14ac:dyDescent="0.25">
      <c r="A25" s="104" t="s">
        <v>54</v>
      </c>
      <c r="B25" s="112">
        <v>0</v>
      </c>
      <c r="C25" s="112">
        <v>0</v>
      </c>
      <c r="D25" s="112">
        <v>0</v>
      </c>
      <c r="E25" s="112">
        <f>Ф2_конс!D38</f>
        <v>27226</v>
      </c>
      <c r="F25" s="112">
        <v>0</v>
      </c>
      <c r="G25" s="112">
        <f>SUM(B25:F25)</f>
        <v>27226</v>
      </c>
    </row>
    <row r="26" spans="1:7" s="113" customFormat="1" ht="45" x14ac:dyDescent="0.25">
      <c r="A26" s="104" t="s">
        <v>55</v>
      </c>
      <c r="B26" s="112">
        <v>0</v>
      </c>
      <c r="C26" s="112">
        <v>0</v>
      </c>
      <c r="D26" s="112">
        <v>0</v>
      </c>
      <c r="E26" s="112">
        <f>Ф2_конс!D39</f>
        <v>-25887</v>
      </c>
      <c r="F26" s="112">
        <v>0</v>
      </c>
      <c r="G26" s="112">
        <f>SUM(B26:F26)</f>
        <v>-25887</v>
      </c>
    </row>
    <row r="27" spans="1:7" s="113" customFormat="1" ht="15" x14ac:dyDescent="0.25">
      <c r="A27" s="102" t="str">
        <f>CONCATENATE("Итого совокупный доход за",IF(MONTH(Ф1_конс!C10)=12," год"," период"))</f>
        <v>Итого совокупный доход за период</v>
      </c>
      <c r="B27" s="103">
        <f>SUM(B24:B26)</f>
        <v>0</v>
      </c>
      <c r="C27" s="103">
        <f>SUM(C24:C26)</f>
        <v>0</v>
      </c>
      <c r="D27" s="103">
        <f>SUM(D24:D26)</f>
        <v>0</v>
      </c>
      <c r="E27" s="103">
        <f>SUM(E24:E26)</f>
        <v>2351182</v>
      </c>
      <c r="F27" s="103">
        <f>F22</f>
        <v>23622711</v>
      </c>
      <c r="G27" s="103">
        <f>SUM(G24:G26,G22)</f>
        <v>25973893</v>
      </c>
    </row>
    <row r="28" spans="1:7" s="113" customFormat="1" ht="15" x14ac:dyDescent="0.25">
      <c r="A28" s="104" t="s">
        <v>100</v>
      </c>
      <c r="B28" s="114">
        <v>0</v>
      </c>
      <c r="C28" s="114">
        <v>0</v>
      </c>
      <c r="D28" s="114">
        <v>0</v>
      </c>
      <c r="E28" s="114">
        <v>0</v>
      </c>
      <c r="F28" s="114">
        <v>-19111281</v>
      </c>
      <c r="G28" s="114">
        <f>SUM(B28:F28)</f>
        <v>-19111281</v>
      </c>
    </row>
    <row r="29" spans="1:7" s="113" customFormat="1" ht="15" x14ac:dyDescent="0.25">
      <c r="A29" s="104" t="s">
        <v>101</v>
      </c>
      <c r="B29" s="114">
        <v>0</v>
      </c>
      <c r="C29" s="114">
        <v>0</v>
      </c>
      <c r="D29" s="114">
        <v>0</v>
      </c>
      <c r="E29" s="114">
        <v>0</v>
      </c>
      <c r="F29" s="114">
        <v>-150316</v>
      </c>
      <c r="G29" s="114">
        <f>SUM(B29:F29)</f>
        <v>-150316</v>
      </c>
    </row>
    <row r="30" spans="1:7" s="113" customFormat="1" ht="15.75" thickBot="1" x14ac:dyDescent="0.3">
      <c r="A30" s="102" t="str">
        <f>CONCATENATE(CONCATENATE(DAY(Ф2_конс!D10)," ",CHOOSE(MONTH(Ф2_конс!D10),"января","февраля","марта","апреля","мая","июня","июля","августа","сентября","октября","ноября","декабря")," ",YEAR(Ф2_конс!D10)," года")," (неаудировано)")</f>
        <v>30 июня 2023 года (неаудировано)</v>
      </c>
      <c r="B30" s="115">
        <f>SUM(B21:B21,B27:B29)</f>
        <v>222554069</v>
      </c>
      <c r="C30" s="115">
        <f>SUM(C21:C21,C27:C29)</f>
        <v>162306</v>
      </c>
      <c r="D30" s="115">
        <f>SUM(D21:D21,D27:D29)</f>
        <v>5609220</v>
      </c>
      <c r="E30" s="115">
        <f>SUM(E21:E21,E27:E29)</f>
        <v>-13696381</v>
      </c>
      <c r="F30" s="115">
        <f>SUM(F21:F21,F27:F29)</f>
        <v>-88351558</v>
      </c>
      <c r="G30" s="115">
        <f>SUM(G21:G21,G27:XFD29)</f>
        <v>126277656</v>
      </c>
    </row>
    <row r="31" spans="1:7" s="113" customFormat="1" ht="15.75" thickTop="1" x14ac:dyDescent="0.2">
      <c r="A31" s="116"/>
      <c r="B31" s="117"/>
      <c r="C31" s="117"/>
      <c r="D31" s="117"/>
      <c r="E31" s="117"/>
      <c r="F31" s="117"/>
      <c r="G31" s="117"/>
    </row>
    <row r="32" spans="1:7" ht="15" x14ac:dyDescent="0.25">
      <c r="D32" s="86"/>
    </row>
    <row r="33" spans="1:7" ht="15" x14ac:dyDescent="0.25">
      <c r="D33" s="86"/>
    </row>
    <row r="34" spans="1:7" ht="15" x14ac:dyDescent="0.25">
      <c r="A34" s="83" t="s">
        <v>93</v>
      </c>
      <c r="B34" s="118" t="s">
        <v>93</v>
      </c>
      <c r="C34" s="118"/>
      <c r="D34" s="86"/>
    </row>
    <row r="35" spans="1:7" ht="15" hidden="1" x14ac:dyDescent="0.25">
      <c r="B35" s="119"/>
      <c r="C35" s="119"/>
      <c r="D35" s="90"/>
    </row>
    <row r="36" spans="1:7" ht="15" hidden="1" x14ac:dyDescent="0.25"/>
    <row r="37" spans="1:7" ht="15" hidden="1" x14ac:dyDescent="0.25"/>
    <row r="38" spans="1:7" ht="15" hidden="1" x14ac:dyDescent="0.25"/>
    <row r="39" spans="1:7" ht="15" hidden="1" x14ac:dyDescent="0.25"/>
    <row r="40" spans="1:7" ht="15" hidden="1" x14ac:dyDescent="0.25"/>
    <row r="41" spans="1:7" s="113" customFormat="1" ht="15" hidden="1" x14ac:dyDescent="0.25">
      <c r="A41" s="92"/>
      <c r="B41" s="93"/>
      <c r="C41" s="93"/>
      <c r="D41" s="118"/>
      <c r="E41" s="118"/>
      <c r="F41" s="118"/>
      <c r="G41" s="118"/>
    </row>
    <row r="42" spans="1:7" s="113" customFormat="1" ht="15" hidden="1" x14ac:dyDescent="0.25">
      <c r="A42" s="92"/>
      <c r="B42" s="93"/>
      <c r="C42" s="93"/>
      <c r="D42" s="118"/>
      <c r="E42" s="118"/>
      <c r="F42" s="118"/>
      <c r="G42" s="118"/>
    </row>
    <row r="43" spans="1:7" ht="15" x14ac:dyDescent="0.25">
      <c r="A43" s="86" t="s">
        <v>35</v>
      </c>
      <c r="B43" s="86" t="s">
        <v>36</v>
      </c>
      <c r="C43" s="86"/>
    </row>
    <row r="44" spans="1:7" ht="15" x14ac:dyDescent="0.25">
      <c r="A44" s="86" t="s">
        <v>37</v>
      </c>
      <c r="B44" s="86" t="s">
        <v>38</v>
      </c>
      <c r="C44" s="86"/>
    </row>
    <row r="45" spans="1:7" ht="15" hidden="1" x14ac:dyDescent="0.25"/>
    <row r="46" spans="1:7" ht="15" hidden="1" x14ac:dyDescent="0.25"/>
    <row r="47" spans="1:7" ht="15" hidden="1" x14ac:dyDescent="0.25"/>
    <row r="48" spans="1:7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customHeight="1" x14ac:dyDescent="0.25"/>
    <row r="59" ht="15" customHeight="1" x14ac:dyDescent="0.25"/>
  </sheetData>
  <mergeCells count="1">
    <mergeCell ref="A4:C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landscape" r:id="rId1"/>
  <rowBreaks count="2" manualBreakCount="2">
    <brk id="44" max="16383" man="1"/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Ф1_конс</vt:lpstr>
      <vt:lpstr>Ф2_конс</vt:lpstr>
      <vt:lpstr>Ф3_конс</vt:lpstr>
      <vt:lpstr>Ф4_конс</vt:lpstr>
      <vt:lpstr>Ф4_конс!Print_Area</vt:lpstr>
    </vt:vector>
  </TitlesOfParts>
  <Company>BankRBK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Алиханов Шохан Валиханович</dc:creator>
  <cp:lastModifiedBy>Алиханов Шохан Валиханович</cp:lastModifiedBy>
  <dcterms:created xsi:type="dcterms:W3CDTF">2024-07-29T06:31:25Z</dcterms:created>
  <dcterms:modified xsi:type="dcterms:W3CDTF">2024-08-07T11:32:16Z</dcterms:modified>
</cp:coreProperties>
</file>