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3040" windowHeight="9264" tabRatio="729" activeTab="2"/>
  </bookViews>
  <sheets>
    <sheet name="баланс" sheetId="16" r:id="rId1"/>
    <sheet name="опиу аудит" sheetId="25" r:id="rId2"/>
    <sheet name="Отчет ДДС " sheetId="3" r:id="rId3"/>
    <sheet name="Отчет об измен.в кап. " sheetId="4" r:id="rId4"/>
  </sheets>
  <definedNames>
    <definedName name="_xlnm.Print_Area" localSheetId="0">баланс!$A$2:$E$47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E11" i="25"/>
  <c r="D14" i="16" l="1"/>
  <c r="E5" i="25" l="1"/>
  <c r="E14" i="25"/>
  <c r="B20" i="3"/>
  <c r="C44" i="3"/>
  <c r="E20" i="25" l="1"/>
  <c r="E29" i="16" l="1"/>
  <c r="E19" i="16"/>
  <c r="B26" i="3" l="1"/>
  <c r="E22" i="25" l="1"/>
  <c r="E24" i="25" s="1"/>
  <c r="C10" i="4"/>
  <c r="D9" i="4"/>
  <c r="D7" i="4"/>
  <c r="D5" i="4"/>
  <c r="D39" i="16"/>
  <c r="D10" i="4" l="1"/>
  <c r="B44" i="3"/>
  <c r="E14" i="16"/>
  <c r="D34" i="16" l="1"/>
  <c r="D14" i="25" l="1"/>
  <c r="D29" i="16" l="1"/>
  <c r="D40" i="16" s="1"/>
  <c r="D13" i="4" l="1"/>
  <c r="D35" i="16" l="1"/>
  <c r="D19" i="16" l="1"/>
  <c r="D20" i="16" s="1"/>
  <c r="E39" i="16"/>
  <c r="E34" i="16"/>
  <c r="B40" i="3"/>
  <c r="C35" i="3"/>
  <c r="B35" i="3"/>
  <c r="B38" i="3" s="1"/>
  <c r="C26" i="3"/>
  <c r="C20" i="3"/>
  <c r="D5" i="25" l="1"/>
  <c r="E40" i="16"/>
  <c r="E35" i="16"/>
  <c r="E20" i="16"/>
  <c r="D20" i="25" l="1"/>
  <c r="D22" i="25" s="1"/>
  <c r="D24" i="25" l="1"/>
  <c r="C12" i="4" s="1"/>
  <c r="C15" i="4" l="1"/>
  <c r="D15" i="4" s="1"/>
  <c r="D12" i="4"/>
</calcChain>
</file>

<file path=xl/sharedStrings.xml><?xml version="1.0" encoding="utf-8"?>
<sst xmlns="http://schemas.openxmlformats.org/spreadsheetml/2006/main" count="171" uniqueCount="127">
  <si>
    <t>ТОО "FinQ"</t>
  </si>
  <si>
    <t>В тысячах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</si>
  <si>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</si>
  <si>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</si>
  <si>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</si>
  <si>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</si>
  <si>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>Запасы</t>
  </si>
  <si>
    <t>Итого краткосрочные активы</t>
  </si>
  <si>
    <t xml:space="preserve"> </t>
  </si>
  <si>
    <t>Долгосрочные активы</t>
  </si>
  <si>
    <t xml:space="preserve">Нематериальные активы     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</si>
  <si>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</si>
  <si>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</si>
  <si>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</si>
  <si>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</si>
  <si>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</si>
  <si>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Итого краткосрочные обязательства</t>
  </si>
  <si>
    <t>Долгосрочные обязательства</t>
  </si>
  <si>
    <t>Отложенные налоговые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</si>
  <si>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</si>
  <si>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</si>
  <si>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</si>
  <si>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</si>
  <si>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</si>
  <si>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</si>
  <si>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</si>
  <si>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</si>
  <si>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</si>
  <si>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</si>
  <si>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Ли В. В. ________________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</si>
  <si>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</si>
  <si>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</si>
  <si>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</si>
  <si>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Процентные расходы</t>
  </si>
  <si>
    <t>Денежные потоки от операционной деятельности</t>
  </si>
  <si>
    <t>Платежи по факторинговым операциям</t>
  </si>
  <si>
    <t xml:space="preserve">Авансы, выданные </t>
  </si>
  <si>
    <t>Выплаты по заработной плате</t>
  </si>
  <si>
    <t>Платежи по операциям РЕПО</t>
  </si>
  <si>
    <t>Предоставление займов</t>
  </si>
  <si>
    <t>Расчеты с поставщиками и подрядчиками</t>
  </si>
  <si>
    <t>Расчеты с бюджетом</t>
  </si>
  <si>
    <t>Проценты полученные</t>
  </si>
  <si>
    <t>Проценты выплаченные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</si>
  <si>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</si>
  <si>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</si>
  <si>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</si>
  <si>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</si>
  <si>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Операции по вкладам в банках</t>
  </si>
  <si>
    <t>Операции по ценным бумагам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</si>
  <si>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</si>
  <si>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</si>
  <si>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устанвый капитал</t>
  </si>
  <si>
    <t>Получение займов</t>
  </si>
  <si>
    <t>Погашение займов</t>
  </si>
  <si>
    <t>Выпуск облигаций</t>
  </si>
  <si>
    <t>Выплата дивиденд</t>
  </si>
  <si>
    <t>Чистые денежные потоки, использованные в финансовой деятельности</t>
  </si>
  <si>
    <t xml:space="preserve">Чистое увеличение / уменьшение денежных средств </t>
  </si>
  <si>
    <t>Влияние ожидаемых кредитных убытков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</si>
  <si>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</si>
  <si>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</si>
  <si>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</si>
  <si>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</si>
  <si>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Прибыль/(убыток) за год</t>
  </si>
  <si>
    <t>Выплата дивидендов</t>
  </si>
  <si>
    <t>На 31 декабря 2022 г.</t>
  </si>
  <si>
    <t>Прибыль/(убыток) за период</t>
  </si>
  <si>
    <t>Прочие расходы</t>
  </si>
  <si>
    <t>Процентные доходы по предоставленным займам</t>
  </si>
  <si>
    <t>На 31 декабря 2023 г.</t>
  </si>
  <si>
    <t>на 31.12.2023г.</t>
  </si>
  <si>
    <t>Комиссии полученные</t>
  </si>
  <si>
    <t>Влияние ожидаемых кредитных убытков на денежные средства</t>
  </si>
  <si>
    <t>Комиссии по факторинговым услугам</t>
  </si>
  <si>
    <t>Доходы по операциям РЕПО</t>
  </si>
  <si>
    <t>Доходы от изменения стоимости финансовых активов, оцениваемых по ССПУ</t>
  </si>
  <si>
    <t>Чистые доходы по кредитным убыткам</t>
  </si>
  <si>
    <t>Процентные доходы по вкладам в банках</t>
  </si>
  <si>
    <t>Прочие доходы</t>
  </si>
  <si>
    <t>Финансовые и операционные расходы</t>
  </si>
  <si>
    <t>Общие и административные расходы</t>
  </si>
  <si>
    <t>Чистые расходы по кредитным убыткам</t>
  </si>
  <si>
    <t>Чистые расходы от выбытия активов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</si>
  <si>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</si>
  <si>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</si>
  <si>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</si>
  <si>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</si>
  <si>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</si>
  <si>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>__________________________________</t>
  </si>
  <si>
    <t>____________________________</t>
  </si>
  <si>
    <t xml:space="preserve">Ли В.В.  </t>
  </si>
  <si>
    <t>Жукеш Г.К.</t>
  </si>
  <si>
    <t xml:space="preserve">Генеральный директор </t>
  </si>
  <si>
    <t>Жүкеш Г. Қ._______________</t>
  </si>
  <si>
    <t>Краткосрочная торговая и прочая дебиторская задолженность</t>
  </si>
  <si>
    <t>Займы выданные-краткосрочная часть</t>
  </si>
  <si>
    <t>Прочие краткосрочные активы</t>
  </si>
  <si>
    <t>Займы выданные-долгосрочная часть</t>
  </si>
  <si>
    <t>Финансовые инструменты, оцениваемые по справедливой стоимости через прибыли и убытки</t>
  </si>
  <si>
    <t>Дебиторская задолженность по сделкам РЕПО</t>
  </si>
  <si>
    <t>Краткосрочная торговая и прочая кредиторская задолженность</t>
  </si>
  <si>
    <t>вознаграждение по займам</t>
  </si>
  <si>
    <t>вознаграждение по долгосрочным ценным бумагам</t>
  </si>
  <si>
    <t>оценочные обязательства</t>
  </si>
  <si>
    <t>Обязательства по налогам и другим обязательным платежам в бюджет</t>
  </si>
  <si>
    <t>Обязательства по текущему корпоративному подоходному налогу</t>
  </si>
  <si>
    <t>Эмиссия акции</t>
  </si>
  <si>
    <t>Чистые доходы от выбытия активов</t>
  </si>
  <si>
    <t>22</t>
  </si>
  <si>
    <t>16</t>
  </si>
  <si>
    <t>поступления от погашении займов</t>
  </si>
  <si>
    <t>прочие выплаты</t>
  </si>
  <si>
    <t>прочие поступления</t>
  </si>
  <si>
    <t>подоходный налог уплаченный</t>
  </si>
  <si>
    <t>поступления дохода выше номинальной стоимости</t>
  </si>
  <si>
    <t>влияние изменении валютных курсов на денежные срадства</t>
  </si>
  <si>
    <t>остаток денежных средств и их эквивалентов на конец периода</t>
  </si>
  <si>
    <t>остаток денежных средств и их эквивалентов на начало года</t>
  </si>
  <si>
    <t>на 30.06.2024 г.</t>
  </si>
  <si>
    <t>ОТЧЕТ О ПРИБЫЛИ ИЛИ УБЫТКЕ И ПРОЧЕМ СОВОКУПНОМ ДОХОДЕ
по состоянию на 30.06.2024 года.</t>
  </si>
  <si>
    <t>ОТЧЕТ О ДВИЖЕНИИ ДЕНЕЖНЫХ СРЕДСТВ
 по состоянию на 30.06.2024 года</t>
  </si>
  <si>
    <t>на 30.06.2023 г.</t>
  </si>
  <si>
    <t xml:space="preserve">ОТЧЕТ ОБ ИЗМЕНЕНИЯХ В КАПИТАЛЕ  
 по состоянию на 30.06.2024 года </t>
  </si>
  <si>
    <t>На 30 июня 2024 г.</t>
  </si>
  <si>
    <t>ОТЧЕТ О ФИНАНСОВОМ ПОЛОЖЕНИИ 
по состоянию на 30.06.2024 года</t>
  </si>
  <si>
    <t>Доход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</si>
</sst>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</cellStyleXfs>
  <cellXfs count="126">
    <xf numFmtId="0" fontId="0" fillId="0" borderId="0" xfId="0"/>
    <xf numFmtId="166" fontId="0" fillId="0" borderId="0" xfId="0" applyNumberForma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2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166" fontId="2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6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0" fontId="13" fillId="0" borderId="2" xfId="0" applyFont="1" applyBorder="1" applyAlignment="1">
      <alignment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4" fillId="0" borderId="0" xfId="0" applyNumberFormat="1" applyFont="1"/>
    <xf numFmtId="0" fontId="1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0" borderId="0" xfId="0" applyFont="1"/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justify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3" fontId="14" fillId="0" borderId="0" xfId="0" applyNumberFormat="1" applyFont="1"/>
    <xf numFmtId="0" fontId="13" fillId="2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1" fillId="0" borderId="0" xfId="0" applyFont="1"/>
    <xf numFmtId="0" fontId="14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2" fillId="0" borderId="4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Comma 3" xfId="4"/>
    <cellStyle name="Normal 2 2" xfId="2"/>
    <cellStyle name="Normal 2 2 2" xfId="5"/>
    <cellStyle name="Normal 3 2" xfId="3"/>
    <cellStyle name="Normal 4 2 2" xfId="6"/>
    <cellStyle name="Normal_WP" xfId="7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47"/>
  <sheetViews>
    <sheetView topLeftCell="A25" zoomScaleNormal="100" workbookViewId="0">
      <selection activeCell="D32" sqref="D32"/>
    </sheetView>
  </sheetViews>
  <sheetFormatPr defaultColWidth="8.88671875" defaultRowHeight="19.95" customHeight="1"/>
  <cols>
    <col min="1" max="1" width="6.33203125" style="37" customWidth="1"/>
    <col min="2" max="2" width="46.5546875" style="37" customWidth="1"/>
    <col min="3" max="3" width="10.21875" style="74" customWidth="1"/>
    <col min="4" max="4" width="16.77734375" style="37" customWidth="1"/>
    <col min="5" max="5" width="17.33203125" style="37" customWidth="1"/>
    <col min="6" max="16384" width="8.88671875" style="37"/>
  </cols>
  <sheetData>
    <row r="1" spans="2:6" ht="18" customHeight="1">
      <c r="B1" s="38" t="s">
        <v>0</v>
      </c>
    </row>
    <row r="2" spans="2:6" ht="19.95" customHeight="1">
      <c r="B2" s="104" t="s">
        <v>125</v>
      </c>
      <c r="C2" s="105"/>
      <c r="D2" s="105"/>
      <c r="E2" s="105"/>
    </row>
    <row r="3" spans="2:6" ht="13.2" customHeight="1">
      <c r="B3" s="105"/>
      <c r="C3" s="105"/>
      <c r="D3" s="105"/>
      <c r="E3" s="105"/>
    </row>
    <row r="4" spans="2:6" ht="19.95" customHeight="1">
      <c r="B4" s="60" t="s">
        <v>1</v>
      </c>
      <c r="C4" s="89" t="s">
        <v>2</v>
      </c>
      <c r="D4" s="61" t="s">
        <v>119</v>
      </c>
      <c r="E4" s="62" t="s">
        <v>71</v>
      </c>
    </row>
    <row r="5" spans="2:6" ht="19.95" customHeight="1">
      <c r="B5" s="40" t="s">
        <v>3</v>
      </c>
      <c r="C5" s="63"/>
      <c r="D5" s="63"/>
      <c r="E5" s="64"/>
    </row>
    <row r="6" spans="2:6" ht="19.95" customHeight="1">
      <c r="B6" s="40" t="s">
        <v>4</v>
      </c>
      <c r="C6" s="63"/>
      <c r="D6" s="63"/>
      <c r="E6" s="64"/>
    </row>
    <row r="7" spans="2:6" ht="19.95" customHeight="1">
      <c r="B7" s="42" t="s">
        <v>5</v>
      </c>
      <c r="C7" s="63">
        <v>14</v>
      </c>
      <c r="D7" s="65">
        <v>81121.272839999991</v>
      </c>
      <c r="E7" s="66">
        <v>18876</v>
      </c>
    </row>
    <row r="8" spans="2:6" ht="19.95" customHeight="1">
      <c r="B8" s="42" t="s">
        <v>95</v>
      </c>
      <c r="C8" s="63">
        <v>15</v>
      </c>
      <c r="D8" s="65">
        <v>407251.75534000003</v>
      </c>
      <c r="E8" s="66">
        <v>2108766</v>
      </c>
    </row>
    <row r="9" spans="2:6" ht="19.95" customHeight="1">
      <c r="B9" s="42" t="s">
        <v>96</v>
      </c>
      <c r="C9" s="91" t="s">
        <v>110</v>
      </c>
      <c r="D9" s="65">
        <v>2447852.3255699999</v>
      </c>
      <c r="E9" s="66">
        <v>2108355</v>
      </c>
      <c r="F9" s="45"/>
    </row>
    <row r="10" spans="2:6" ht="22.2" customHeight="1">
      <c r="B10" s="42" t="s">
        <v>100</v>
      </c>
      <c r="C10" s="63">
        <v>17</v>
      </c>
      <c r="D10" s="66">
        <v>1228731.9675999999</v>
      </c>
      <c r="E10" s="66">
        <v>325279</v>
      </c>
      <c r="F10" s="45"/>
    </row>
    <row r="11" spans="2:6" ht="19.95" customHeight="1">
      <c r="B11" s="42" t="s">
        <v>6</v>
      </c>
      <c r="C11" s="63"/>
      <c r="D11" s="67">
        <v>847.68637999999999</v>
      </c>
      <c r="E11" s="63">
        <v>83</v>
      </c>
    </row>
    <row r="12" spans="2:6" ht="19.95" customHeight="1">
      <c r="B12" s="42" t="s">
        <v>97</v>
      </c>
      <c r="C12" s="63">
        <v>18</v>
      </c>
      <c r="D12" s="66">
        <v>46891.020680000001</v>
      </c>
      <c r="E12" s="66">
        <v>11680</v>
      </c>
    </row>
    <row r="13" spans="2:6" ht="24" customHeight="1" thickBot="1">
      <c r="B13" s="42" t="s">
        <v>99</v>
      </c>
      <c r="C13" s="63"/>
      <c r="D13" s="66"/>
      <c r="E13" s="66"/>
    </row>
    <row r="14" spans="2:6" ht="19.95" customHeight="1" thickBot="1">
      <c r="B14" s="46" t="s">
        <v>7</v>
      </c>
      <c r="C14" s="90" t="s">
        <v>8</v>
      </c>
      <c r="D14" s="68">
        <f>SUM(D7:D13)</f>
        <v>4212696.0284099998</v>
      </c>
      <c r="E14" s="68">
        <f>SUM(E7:E13)</f>
        <v>4573039</v>
      </c>
    </row>
    <row r="15" spans="2:6" ht="20.399999999999999" customHeight="1">
      <c r="B15" s="48" t="s">
        <v>9</v>
      </c>
      <c r="C15" s="63"/>
      <c r="D15" s="63"/>
      <c r="E15" s="63"/>
    </row>
    <row r="16" spans="2:6" ht="19.95" customHeight="1">
      <c r="B16" s="42" t="s">
        <v>11</v>
      </c>
      <c r="C16" s="63"/>
      <c r="D16" s="66">
        <v>37708.561470000001</v>
      </c>
      <c r="E16" s="66">
        <v>38537</v>
      </c>
    </row>
    <row r="17" spans="2:7" ht="19.95" customHeight="1">
      <c r="B17" s="42" t="s">
        <v>10</v>
      </c>
      <c r="C17" s="63"/>
      <c r="D17" s="66">
        <v>42684.092019999996</v>
      </c>
      <c r="E17" s="66">
        <v>34553</v>
      </c>
    </row>
    <row r="18" spans="2:7" ht="19.95" customHeight="1">
      <c r="B18" s="42" t="s">
        <v>98</v>
      </c>
      <c r="C18" s="91" t="s">
        <v>109</v>
      </c>
      <c r="D18" s="66">
        <v>138888.9075</v>
      </c>
      <c r="E18" s="66">
        <v>361111</v>
      </c>
    </row>
    <row r="19" spans="2:7" ht="19.95" customHeight="1">
      <c r="B19" s="46" t="s">
        <v>12</v>
      </c>
      <c r="C19" s="90" t="s">
        <v>8</v>
      </c>
      <c r="D19" s="68">
        <f>SUM(D16:D18)</f>
        <v>219281.56099</v>
      </c>
      <c r="E19" s="68">
        <f>E17++E16+E18</f>
        <v>434201</v>
      </c>
    </row>
    <row r="20" spans="2:7" ht="19.95" customHeight="1">
      <c r="B20" s="49" t="s">
        <v>13</v>
      </c>
      <c r="C20" s="79" t="s">
        <v>8</v>
      </c>
      <c r="D20" s="69">
        <f>D14+D19</f>
        <v>4431977.5893999999</v>
      </c>
      <c r="E20" s="69">
        <f>E14+E19</f>
        <v>5007240</v>
      </c>
      <c r="G20" s="45"/>
    </row>
    <row r="21" spans="2:7" ht="19.95" customHeight="1">
      <c r="B21" s="48" t="s">
        <v>14</v>
      </c>
      <c r="C21" s="63"/>
      <c r="D21" s="39" t="s">
        <v>8</v>
      </c>
      <c r="E21" s="39" t="s">
        <v>8</v>
      </c>
    </row>
    <row r="22" spans="2:7" ht="19.95" customHeight="1">
      <c r="B22" s="48" t="s">
        <v>15</v>
      </c>
      <c r="C22" s="63"/>
      <c r="D22" s="39"/>
      <c r="E22" s="39"/>
    </row>
    <row r="23" spans="2:7" ht="19.95" customHeight="1">
      <c r="B23" s="42" t="s">
        <v>101</v>
      </c>
      <c r="C23" s="63">
        <v>23</v>
      </c>
      <c r="D23" s="44">
        <v>81924.571989999997</v>
      </c>
      <c r="E23" s="44">
        <v>300060</v>
      </c>
    </row>
    <row r="24" spans="2:7" ht="19.95" customHeight="1">
      <c r="B24" s="42" t="s">
        <v>103</v>
      </c>
      <c r="C24" s="63"/>
      <c r="D24" s="44">
        <v>345000</v>
      </c>
      <c r="E24" s="44">
        <v>175250</v>
      </c>
    </row>
    <row r="25" spans="2:7" ht="19.95" customHeight="1">
      <c r="B25" s="42" t="s">
        <v>102</v>
      </c>
      <c r="C25" s="63">
        <v>24</v>
      </c>
      <c r="D25" s="44">
        <v>175673.97336</v>
      </c>
      <c r="E25" s="44">
        <v>123564</v>
      </c>
    </row>
    <row r="26" spans="2:7" ht="19.95" customHeight="1">
      <c r="B26" s="42" t="s">
        <v>106</v>
      </c>
      <c r="C26" s="63"/>
      <c r="D26" s="43">
        <v>208.62391</v>
      </c>
      <c r="E26" s="44">
        <v>59040</v>
      </c>
    </row>
    <row r="27" spans="2:7" ht="19.95" customHeight="1">
      <c r="B27" s="42" t="s">
        <v>105</v>
      </c>
      <c r="C27" s="63">
        <v>25</v>
      </c>
      <c r="D27" s="44">
        <v>4009.6183700000001</v>
      </c>
      <c r="E27" s="44">
        <v>19552</v>
      </c>
    </row>
    <row r="28" spans="2:7" ht="19.95" customHeight="1" thickBot="1">
      <c r="B28" s="42" t="s">
        <v>104</v>
      </c>
      <c r="C28" s="63"/>
      <c r="D28" s="43">
        <v>15716.402460000001</v>
      </c>
      <c r="E28" s="44">
        <v>11598</v>
      </c>
    </row>
    <row r="29" spans="2:7" ht="19.95" customHeight="1">
      <c r="B29" s="46" t="s">
        <v>16</v>
      </c>
      <c r="C29" s="90" t="s">
        <v>8</v>
      </c>
      <c r="D29" s="47">
        <f>SUM(D23:D28)</f>
        <v>622533.19009000005</v>
      </c>
      <c r="E29" s="47">
        <f>SUM(E23:E28)</f>
        <v>689064</v>
      </c>
    </row>
    <row r="30" spans="2:7" ht="19.95" customHeight="1">
      <c r="B30" s="48" t="s">
        <v>17</v>
      </c>
      <c r="C30" s="63"/>
      <c r="D30" s="63"/>
      <c r="E30" s="41"/>
    </row>
    <row r="31" spans="2:7" ht="19.95" customHeight="1">
      <c r="B31" s="51" t="s">
        <v>18</v>
      </c>
      <c r="C31" s="87"/>
      <c r="D31" s="70">
        <v>2428.43181</v>
      </c>
      <c r="E31" s="52">
        <v>2428</v>
      </c>
    </row>
    <row r="32" spans="2:7" ht="19.95" customHeight="1">
      <c r="B32" s="51" t="s">
        <v>19</v>
      </c>
      <c r="C32" s="87">
        <v>24</v>
      </c>
      <c r="D32" s="70">
        <v>524965.07642000006</v>
      </c>
      <c r="E32" s="52">
        <v>991941</v>
      </c>
    </row>
    <row r="33" spans="2:5" ht="19.95" customHeight="1">
      <c r="B33" s="51" t="s">
        <v>20</v>
      </c>
      <c r="C33" s="87">
        <v>26</v>
      </c>
      <c r="D33" s="70">
        <v>3000000</v>
      </c>
      <c r="E33" s="52">
        <v>3000000</v>
      </c>
    </row>
    <row r="34" spans="2:5" ht="19.95" customHeight="1">
      <c r="B34" s="49" t="s">
        <v>21</v>
      </c>
      <c r="C34" s="79" t="s">
        <v>8</v>
      </c>
      <c r="D34" s="69">
        <f>SUM(D31:D33)</f>
        <v>3527393.5082299998</v>
      </c>
      <c r="E34" s="50">
        <f>SUM(E31:E33)</f>
        <v>3994369</v>
      </c>
    </row>
    <row r="35" spans="2:5" ht="19.95" customHeight="1">
      <c r="B35" s="48" t="s">
        <v>22</v>
      </c>
      <c r="C35" s="72"/>
      <c r="D35" s="71">
        <f>D29+D34</f>
        <v>4149926.69832</v>
      </c>
      <c r="E35" s="53">
        <f>E29+E34</f>
        <v>4683433</v>
      </c>
    </row>
    <row r="36" spans="2:5" ht="19.95" customHeight="1">
      <c r="B36" s="48" t="s">
        <v>23</v>
      </c>
      <c r="C36" s="63"/>
      <c r="D36" s="72"/>
      <c r="E36" s="39"/>
    </row>
    <row r="37" spans="2:5" ht="19.95" customHeight="1">
      <c r="B37" s="42" t="s">
        <v>24</v>
      </c>
      <c r="C37" s="63">
        <v>27</v>
      </c>
      <c r="D37" s="66">
        <v>300000</v>
      </c>
      <c r="E37" s="44">
        <v>300000</v>
      </c>
    </row>
    <row r="38" spans="2:5" ht="19.95" customHeight="1">
      <c r="B38" s="42" t="s">
        <v>25</v>
      </c>
      <c r="C38" s="63"/>
      <c r="D38" s="66">
        <v>-17949.127649999999</v>
      </c>
      <c r="E38" s="44">
        <v>23807</v>
      </c>
    </row>
    <row r="39" spans="2:5" ht="19.95" customHeight="1">
      <c r="B39" s="46" t="s">
        <v>26</v>
      </c>
      <c r="C39" s="90" t="s">
        <v>8</v>
      </c>
      <c r="D39" s="47">
        <f>D37+D38</f>
        <v>282050.87235000002</v>
      </c>
      <c r="E39" s="47">
        <f>E37+E38</f>
        <v>323807</v>
      </c>
    </row>
    <row r="40" spans="2:5" ht="19.95" customHeight="1">
      <c r="B40" s="49" t="s">
        <v>27</v>
      </c>
      <c r="C40" s="79" t="s">
        <v>8</v>
      </c>
      <c r="D40" s="50">
        <f>D29+D34+D39</f>
        <v>4431977.5706700003</v>
      </c>
      <c r="E40" s="50">
        <f>E29+E34+E39</f>
        <v>5007240</v>
      </c>
    </row>
    <row r="41" spans="2:5" ht="19.95" customHeight="1">
      <c r="B41" s="54"/>
      <c r="C41" s="63"/>
      <c r="D41" s="44"/>
      <c r="E41" s="41"/>
    </row>
    <row r="42" spans="2:5" ht="19.95" customHeight="1">
      <c r="B42" s="55"/>
      <c r="C42" s="104"/>
      <c r="D42" s="104"/>
      <c r="E42" s="73"/>
    </row>
    <row r="43" spans="2:5" ht="19.95" customHeight="1">
      <c r="B43" s="56" t="s">
        <v>28</v>
      </c>
      <c r="C43" s="106" t="s">
        <v>32</v>
      </c>
      <c r="D43" s="107"/>
      <c r="E43" s="107"/>
    </row>
    <row r="44" spans="2:5" ht="19.95" customHeight="1">
      <c r="B44" s="56" t="s">
        <v>29</v>
      </c>
      <c r="C44" s="108" t="s">
        <v>94</v>
      </c>
      <c r="D44" s="108"/>
    </row>
    <row r="46" spans="2:5" ht="19.95" customHeight="1">
      <c r="B46" s="109" t="s">
        <v>30</v>
      </c>
      <c r="C46" s="109"/>
      <c r="D46" s="109"/>
      <c r="E46" s="109"/>
    </row>
    <row r="47" spans="2:5" ht="19.95" customHeight="1">
      <c r="B47" s="57"/>
      <c r="C47" s="76"/>
      <c r="D47" s="54"/>
      <c r="E47" s="54"/>
    </row>
  </sheetData>
  <mergeCells count="5">
    <mergeCell ref="B2:E3"/>
    <mergeCell ref="C42:D42"/>
    <mergeCell ref="C43:E43"/>
    <mergeCell ref="C44:D44"/>
    <mergeCell ref="B46:E46"/>
  </mergeCells>
  <pageMargins left="0.25" right="0.25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32"/>
  <sheetViews>
    <sheetView workbookViewId="0">
      <selection activeCell="J12" sqref="J12"/>
    </sheetView>
  </sheetViews>
  <sheetFormatPr defaultColWidth="8.88671875" defaultRowHeight="18" customHeight="1"/>
  <cols>
    <col min="1" max="1" width="5.44140625" style="54" customWidth="1"/>
    <col min="2" max="2" width="41.88671875" style="54" customWidth="1"/>
    <col min="3" max="3" width="12.33203125" style="76" customWidth="1"/>
    <col min="4" max="4" width="12.109375" style="96" customWidth="1"/>
    <col min="5" max="5" width="12.33203125" style="96" customWidth="1"/>
    <col min="6" max="16384" width="8.88671875" style="54"/>
  </cols>
  <sheetData>
    <row r="1" spans="2:7" ht="18" customHeight="1">
      <c r="B1" s="77" t="s">
        <v>0</v>
      </c>
    </row>
    <row r="2" spans="2:7" ht="18" customHeight="1">
      <c r="B2" s="104" t="s">
        <v>120</v>
      </c>
      <c r="C2" s="104"/>
      <c r="D2" s="104"/>
      <c r="E2" s="104"/>
    </row>
    <row r="3" spans="2:7" ht="18" customHeight="1">
      <c r="B3" s="104"/>
      <c r="C3" s="104"/>
      <c r="D3" s="104"/>
      <c r="E3" s="104"/>
    </row>
    <row r="4" spans="2:7" ht="18" customHeight="1" thickBot="1">
      <c r="B4" s="58" t="s">
        <v>1</v>
      </c>
      <c r="C4" s="75" t="s">
        <v>2</v>
      </c>
      <c r="D4" s="78">
        <v>45473</v>
      </c>
      <c r="E4" s="78">
        <v>45107</v>
      </c>
    </row>
    <row r="5" spans="2:7" ht="18" customHeight="1" thickBot="1">
      <c r="B5" s="58" t="s">
        <v>126</v>
      </c>
      <c r="C5" s="79"/>
      <c r="D5" s="97">
        <f>D6+D7+D8+D9+D10+D11+D13</f>
        <v>375609.52258999995</v>
      </c>
      <c r="E5" s="97">
        <f>E6+E7+E8+E9+E10+E11+E13+E12</f>
        <v>560252</v>
      </c>
    </row>
    <row r="6" spans="2:7" ht="18" customHeight="1">
      <c r="B6" s="80" t="s">
        <v>74</v>
      </c>
      <c r="C6" s="81">
        <v>5</v>
      </c>
      <c r="D6" s="98">
        <v>107296.29818</v>
      </c>
      <c r="E6" s="98">
        <v>239878</v>
      </c>
    </row>
    <row r="7" spans="2:7" ht="18" customHeight="1">
      <c r="B7" s="82" t="s">
        <v>69</v>
      </c>
      <c r="C7" s="63">
        <v>6</v>
      </c>
      <c r="D7" s="99">
        <v>220694.44800999999</v>
      </c>
      <c r="E7" s="99">
        <v>223330</v>
      </c>
    </row>
    <row r="8" spans="2:7" ht="18" customHeight="1">
      <c r="B8" s="82" t="s">
        <v>75</v>
      </c>
      <c r="C8" s="63">
        <v>7</v>
      </c>
      <c r="D8" s="99">
        <v>46772.015310000003</v>
      </c>
      <c r="E8" s="99">
        <v>23039</v>
      </c>
    </row>
    <row r="9" spans="2:7" ht="26.4" customHeight="1">
      <c r="B9" s="56" t="s">
        <v>76</v>
      </c>
      <c r="C9" s="63">
        <v>19</v>
      </c>
      <c r="D9" s="99">
        <v>-31684.50993</v>
      </c>
      <c r="E9" s="99">
        <v>17829</v>
      </c>
    </row>
    <row r="10" spans="2:7" ht="18" customHeight="1">
      <c r="B10" s="82" t="s">
        <v>77</v>
      </c>
      <c r="C10" s="63">
        <v>8</v>
      </c>
      <c r="D10" s="99">
        <v>20169</v>
      </c>
      <c r="E10" s="99">
        <v>45496</v>
      </c>
      <c r="G10" s="84"/>
    </row>
    <row r="11" spans="2:7" ht="18" customHeight="1">
      <c r="B11" s="82" t="s">
        <v>78</v>
      </c>
      <c r="C11" s="63">
        <v>9</v>
      </c>
      <c r="D11" s="99">
        <v>10020.00641</v>
      </c>
      <c r="E11" s="99">
        <f>10593+87</f>
        <v>10680</v>
      </c>
    </row>
    <row r="12" spans="2:7" ht="18" customHeight="1">
      <c r="B12" s="82" t="s">
        <v>108</v>
      </c>
      <c r="C12" s="63">
        <v>12</v>
      </c>
      <c r="D12" s="99"/>
      <c r="E12" s="99"/>
    </row>
    <row r="13" spans="2:7" ht="18" customHeight="1" thickBot="1">
      <c r="B13" s="82" t="s">
        <v>79</v>
      </c>
      <c r="C13" s="63"/>
      <c r="D13" s="99">
        <v>2342.2646100000002</v>
      </c>
      <c r="E13" s="99"/>
    </row>
    <row r="14" spans="2:7" ht="18" customHeight="1" thickBot="1">
      <c r="B14" s="83" t="s">
        <v>80</v>
      </c>
      <c r="C14" s="81"/>
      <c r="D14" s="100">
        <f>D15+D16+D17+D18+D19</f>
        <v>-406365.99705000001</v>
      </c>
      <c r="E14" s="100">
        <f>E15+E16+E17+E18+E19</f>
        <v>-447421</v>
      </c>
    </row>
    <row r="15" spans="2:7" ht="18" customHeight="1">
      <c r="B15" s="80" t="s">
        <v>33</v>
      </c>
      <c r="C15" s="81">
        <v>10</v>
      </c>
      <c r="D15" s="98">
        <v>-221859.58979999999</v>
      </c>
      <c r="E15" s="98">
        <v>-250902</v>
      </c>
      <c r="G15" s="84"/>
    </row>
    <row r="16" spans="2:7" ht="18" customHeight="1">
      <c r="B16" s="82" t="s">
        <v>81</v>
      </c>
      <c r="C16" s="63">
        <v>11</v>
      </c>
      <c r="D16" s="99">
        <v>-126616.22798000001</v>
      </c>
      <c r="E16" s="99">
        <v>-130927</v>
      </c>
      <c r="F16" s="92"/>
      <c r="G16" s="84"/>
    </row>
    <row r="17" spans="2:5" ht="18" customHeight="1">
      <c r="B17" s="82" t="s">
        <v>68</v>
      </c>
      <c r="C17" s="63"/>
      <c r="D17" s="99">
        <v>-33024.179270000001</v>
      </c>
      <c r="E17" s="99"/>
    </row>
    <row r="18" spans="2:5" ht="18" customHeight="1">
      <c r="B18" s="82" t="s">
        <v>82</v>
      </c>
      <c r="C18" s="63">
        <v>8</v>
      </c>
      <c r="D18" s="99">
        <v>-24866</v>
      </c>
      <c r="E18" s="99">
        <v>-65592</v>
      </c>
    </row>
    <row r="19" spans="2:5" ht="18" customHeight="1" thickBot="1">
      <c r="B19" s="82" t="s">
        <v>83</v>
      </c>
      <c r="C19" s="63">
        <v>12</v>
      </c>
      <c r="D19" s="101"/>
      <c r="E19" s="99"/>
    </row>
    <row r="20" spans="2:5" ht="18" customHeight="1">
      <c r="B20" s="83" t="s">
        <v>84</v>
      </c>
      <c r="C20" s="85"/>
      <c r="D20" s="100">
        <f>D5+D14</f>
        <v>-30756.474460000056</v>
      </c>
      <c r="E20" s="100">
        <f>E5+E14</f>
        <v>112831</v>
      </c>
    </row>
    <row r="21" spans="2:5" ht="18" customHeight="1" thickBot="1">
      <c r="B21" s="86" t="s">
        <v>85</v>
      </c>
      <c r="C21" s="87">
        <v>13</v>
      </c>
      <c r="D21" s="102"/>
      <c r="E21" s="103">
        <v>-720</v>
      </c>
    </row>
    <row r="22" spans="2:5" ht="18" customHeight="1" thickBot="1">
      <c r="B22" s="88" t="s">
        <v>86</v>
      </c>
      <c r="C22" s="87"/>
      <c r="D22" s="97">
        <f>D20</f>
        <v>-30756.474460000056</v>
      </c>
      <c r="E22" s="97">
        <f>E20+E21</f>
        <v>112111</v>
      </c>
    </row>
    <row r="23" spans="2:5" ht="18" customHeight="1" thickBot="1">
      <c r="B23" s="88" t="s">
        <v>87</v>
      </c>
      <c r="C23" s="79"/>
      <c r="D23" s="102" t="s">
        <v>31</v>
      </c>
      <c r="E23" s="102" t="s">
        <v>31</v>
      </c>
    </row>
    <row r="24" spans="2:5" ht="18" customHeight="1" thickBot="1">
      <c r="B24" s="88" t="s">
        <v>88</v>
      </c>
      <c r="C24" s="79"/>
      <c r="D24" s="97">
        <f>D22</f>
        <v>-30756.474460000056</v>
      </c>
      <c r="E24" s="97">
        <f>E22</f>
        <v>112111</v>
      </c>
    </row>
    <row r="26" spans="2:5" ht="18" customHeight="1">
      <c r="B26" s="57"/>
    </row>
    <row r="27" spans="2:5" ht="18" customHeight="1">
      <c r="B27" s="82" t="s">
        <v>89</v>
      </c>
      <c r="C27" s="110" t="s">
        <v>90</v>
      </c>
      <c r="D27" s="110"/>
    </row>
    <row r="28" spans="2:5" ht="18" customHeight="1">
      <c r="B28" s="82" t="s">
        <v>91</v>
      </c>
      <c r="C28" s="110" t="s">
        <v>92</v>
      </c>
      <c r="D28" s="110"/>
    </row>
    <row r="29" spans="2:5" ht="18" customHeight="1">
      <c r="B29" s="94" t="s">
        <v>93</v>
      </c>
      <c r="C29" s="111" t="s">
        <v>32</v>
      </c>
      <c r="D29" s="111"/>
    </row>
    <row r="30" spans="2:5" ht="18" customHeight="1">
      <c r="B30" s="57"/>
    </row>
    <row r="31" spans="2:5" ht="18" customHeight="1">
      <c r="B31" s="57" t="s">
        <v>30</v>
      </c>
    </row>
    <row r="32" spans="2:5" ht="18" customHeight="1">
      <c r="B32" s="57"/>
    </row>
  </sheetData>
  <mergeCells count="4">
    <mergeCell ref="C28:D28"/>
    <mergeCell ref="C29:D29"/>
    <mergeCell ref="C27:D27"/>
    <mergeCell ref="B2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E55"/>
  <sheetViews>
    <sheetView tabSelected="1" topLeftCell="A22" zoomScale="85" zoomScaleNormal="85" workbookViewId="0">
      <selection activeCell="I43" sqref="I43"/>
    </sheetView>
  </sheetViews>
  <sheetFormatPr defaultColWidth="8.88671875" defaultRowHeight="14.4"/>
  <cols>
    <col min="1" max="1" width="61.33203125" customWidth="1"/>
    <col min="2" max="2" width="15.44140625" customWidth="1"/>
    <col min="3" max="3" width="13.6640625" customWidth="1"/>
    <col min="5" max="5" width="9.88671875" customWidth="1"/>
  </cols>
  <sheetData>
    <row r="1" spans="1:4">
      <c r="A1" s="7" t="s">
        <v>0</v>
      </c>
    </row>
    <row r="2" spans="1:4">
      <c r="A2" s="112" t="s">
        <v>121</v>
      </c>
      <c r="B2" s="113"/>
      <c r="C2" s="113"/>
    </row>
    <row r="3" spans="1:4" ht="24" customHeight="1">
      <c r="A3" s="113"/>
      <c r="B3" s="113"/>
      <c r="C3" s="113"/>
    </row>
    <row r="4" spans="1:4" ht="27.6">
      <c r="A4" s="20" t="s">
        <v>1</v>
      </c>
      <c r="B4" s="59" t="s">
        <v>119</v>
      </c>
      <c r="C4" s="59" t="s">
        <v>122</v>
      </c>
      <c r="D4" s="21"/>
    </row>
    <row r="5" spans="1:4">
      <c r="A5" s="5" t="s">
        <v>34</v>
      </c>
      <c r="B5" s="22"/>
      <c r="C5" s="22"/>
    </row>
    <row r="6" spans="1:4">
      <c r="A6" s="4" t="s">
        <v>72</v>
      </c>
      <c r="B6" s="93"/>
      <c r="C6" s="22"/>
    </row>
    <row r="7" spans="1:4" ht="18.600000000000001" customHeight="1">
      <c r="A7" s="4" t="s">
        <v>35</v>
      </c>
      <c r="B7" s="23">
        <v>1551531</v>
      </c>
      <c r="C7" s="24">
        <v>1213676</v>
      </c>
    </row>
    <row r="8" spans="1:4" ht="17.399999999999999" customHeight="1">
      <c r="A8" s="4" t="s">
        <v>36</v>
      </c>
      <c r="B8" s="23">
        <v>-2201</v>
      </c>
      <c r="C8" s="24">
        <v>27077</v>
      </c>
    </row>
    <row r="9" spans="1:4" ht="17.399999999999999" customHeight="1">
      <c r="A9" s="4" t="s">
        <v>111</v>
      </c>
      <c r="B9" s="23">
        <v>2376349</v>
      </c>
      <c r="C9" s="24"/>
    </row>
    <row r="10" spans="1:4" ht="17.399999999999999" customHeight="1">
      <c r="A10" s="4" t="s">
        <v>39</v>
      </c>
      <c r="B10" s="23">
        <v>-2455000</v>
      </c>
      <c r="C10" s="1">
        <v>-1278333</v>
      </c>
    </row>
    <row r="11" spans="1:4" ht="20.399999999999999" customHeight="1">
      <c r="A11" s="4" t="s">
        <v>37</v>
      </c>
      <c r="B11" s="23">
        <v>-51212</v>
      </c>
      <c r="C11" s="1">
        <v>-73808</v>
      </c>
    </row>
    <row r="12" spans="1:4" ht="20.399999999999999" customHeight="1">
      <c r="A12" s="4" t="s">
        <v>38</v>
      </c>
      <c r="B12" s="23">
        <f>5343979-6164802</f>
        <v>-820823</v>
      </c>
      <c r="C12" s="1">
        <v>-1139060</v>
      </c>
    </row>
    <row r="13" spans="1:4" ht="20.399999999999999" customHeight="1">
      <c r="A13" s="4" t="s">
        <v>113</v>
      </c>
      <c r="B13" s="23">
        <v>247344</v>
      </c>
      <c r="C13" s="1"/>
    </row>
    <row r="14" spans="1:4" ht="18.600000000000001" customHeight="1">
      <c r="A14" s="4" t="s">
        <v>112</v>
      </c>
      <c r="B14" s="23"/>
    </row>
    <row r="15" spans="1:4" ht="18.600000000000001" customHeight="1">
      <c r="A15" s="4" t="s">
        <v>40</v>
      </c>
      <c r="B15" s="23">
        <v>-67559</v>
      </c>
      <c r="C15" s="23">
        <v>-32923</v>
      </c>
    </row>
    <row r="16" spans="1:4" ht="18.600000000000001" customHeight="1">
      <c r="A16" s="4" t="s">
        <v>41</v>
      </c>
      <c r="B16" s="23">
        <v>-50583</v>
      </c>
      <c r="C16" s="1">
        <v>-92762</v>
      </c>
    </row>
    <row r="17" spans="1:5" ht="18.600000000000001" customHeight="1">
      <c r="A17" s="4" t="s">
        <v>114</v>
      </c>
      <c r="B17" s="23">
        <v>-58864</v>
      </c>
      <c r="C17" s="1"/>
    </row>
    <row r="18" spans="1:5" ht="18.600000000000001" customHeight="1">
      <c r="A18" s="4" t="s">
        <v>42</v>
      </c>
      <c r="B18" s="23">
        <v>231686</v>
      </c>
      <c r="C18" s="1">
        <v>142941</v>
      </c>
    </row>
    <row r="19" spans="1:5" ht="18.600000000000001" customHeight="1">
      <c r="A19" s="4" t="s">
        <v>43</v>
      </c>
      <c r="B19" s="23"/>
      <c r="C19" s="23">
        <v>-6436</v>
      </c>
    </row>
    <row r="20" spans="1:5" ht="28.95" customHeight="1">
      <c r="A20" s="25" t="s">
        <v>44</v>
      </c>
      <c r="B20" s="26">
        <f>B7+B8+B11+B10+B15+B16+B18+B19+B12+B9+B6+B13+B14+B17</f>
        <v>900668</v>
      </c>
      <c r="C20" s="26">
        <f>C7+C8+C11+C12+C10+C15+C16+C18+C19</f>
        <v>-1239628</v>
      </c>
    </row>
    <row r="21" spans="1:5">
      <c r="A21" s="5" t="s">
        <v>45</v>
      </c>
      <c r="B21" s="27"/>
      <c r="C21" s="28"/>
    </row>
    <row r="22" spans="1:5" ht="18.600000000000001" customHeight="1">
      <c r="A22" s="4" t="s">
        <v>46</v>
      </c>
      <c r="B22" s="23">
        <v>-3085</v>
      </c>
      <c r="C22" s="23">
        <v>-2227</v>
      </c>
    </row>
    <row r="23" spans="1:5" ht="20.399999999999999" customHeight="1">
      <c r="A23" s="4" t="s">
        <v>47</v>
      </c>
      <c r="B23" s="23">
        <v>-7040</v>
      </c>
      <c r="C23" s="23">
        <v>-7184</v>
      </c>
    </row>
    <row r="24" spans="1:5" ht="20.399999999999999" customHeight="1">
      <c r="A24" s="4" t="s">
        <v>48</v>
      </c>
      <c r="B24" s="23"/>
      <c r="C24" s="23">
        <v>20753</v>
      </c>
    </row>
    <row r="25" spans="1:5" ht="19.95" customHeight="1">
      <c r="A25" s="4" t="s">
        <v>49</v>
      </c>
      <c r="B25" s="23">
        <v>-317298</v>
      </c>
      <c r="C25" s="23">
        <v>1121498</v>
      </c>
      <c r="E25" s="1"/>
    </row>
    <row r="26" spans="1:5" ht="20.399999999999999" customHeight="1">
      <c r="A26" s="114" t="s">
        <v>50</v>
      </c>
      <c r="B26" s="29">
        <f>B25+B23+B22+B24</f>
        <v>-327423</v>
      </c>
      <c r="C26" s="29">
        <f>C25+C23+C24+C22</f>
        <v>1132840</v>
      </c>
      <c r="D26" s="30"/>
      <c r="E26" s="1"/>
    </row>
    <row r="27" spans="1:5" ht="9" customHeight="1">
      <c r="A27" s="114"/>
      <c r="B27" s="31"/>
      <c r="C27" s="23"/>
      <c r="E27" s="1"/>
    </row>
    <row r="28" spans="1:5">
      <c r="A28" s="25" t="s">
        <v>51</v>
      </c>
      <c r="B28" s="32"/>
      <c r="C28" s="33"/>
      <c r="E28" s="1"/>
    </row>
    <row r="29" spans="1:5">
      <c r="A29" s="4" t="s">
        <v>52</v>
      </c>
      <c r="C29" s="34"/>
    </row>
    <row r="30" spans="1:5">
      <c r="A30" s="12" t="s">
        <v>53</v>
      </c>
      <c r="B30" s="23"/>
      <c r="C30" s="23">
        <v>490000</v>
      </c>
    </row>
    <row r="31" spans="1:5">
      <c r="A31" s="12" t="s">
        <v>54</v>
      </c>
      <c r="B31" s="23">
        <v>-500000</v>
      </c>
      <c r="C31" s="23">
        <v>-240000</v>
      </c>
    </row>
    <row r="32" spans="1:5">
      <c r="A32" s="12" t="s">
        <v>115</v>
      </c>
      <c r="B32" s="23"/>
      <c r="C32" s="23"/>
    </row>
    <row r="33" spans="1:5">
      <c r="A33" s="12" t="s">
        <v>55</v>
      </c>
      <c r="B33" s="23"/>
      <c r="C33" s="23"/>
    </row>
    <row r="34" spans="1:5">
      <c r="A34" s="12" t="s">
        <v>56</v>
      </c>
      <c r="B34" s="23">
        <v>-11000</v>
      </c>
      <c r="C34" s="23">
        <v>-211292</v>
      </c>
    </row>
    <row r="35" spans="1:5" ht="29.4" customHeight="1">
      <c r="A35" s="114" t="s">
        <v>57</v>
      </c>
      <c r="B35" s="28">
        <f>B30+B31+B34</f>
        <v>-511000</v>
      </c>
      <c r="C35" s="28">
        <f>C30+C31+C34+C33</f>
        <v>38708</v>
      </c>
    </row>
    <row r="36" spans="1:5" ht="14.4" hidden="1" customHeight="1">
      <c r="A36" s="114"/>
      <c r="B36" s="28"/>
      <c r="C36" s="28" t="s">
        <v>31</v>
      </c>
    </row>
    <row r="37" spans="1:5" hidden="1">
      <c r="B37" s="23" t="s">
        <v>31</v>
      </c>
      <c r="C37" s="23"/>
    </row>
    <row r="38" spans="1:5" ht="25.2" customHeight="1">
      <c r="A38" s="114" t="s">
        <v>58</v>
      </c>
      <c r="B38" s="28">
        <f>B20+B26+B35</f>
        <v>62245</v>
      </c>
      <c r="C38" s="28">
        <v>-68080</v>
      </c>
    </row>
    <row r="39" spans="1:5" ht="6.6" hidden="1" customHeight="1">
      <c r="A39" s="115"/>
      <c r="B39" s="33"/>
      <c r="C39" s="33" t="s">
        <v>31</v>
      </c>
    </row>
    <row r="40" spans="1:5" hidden="1">
      <c r="A40" s="4" t="s">
        <v>59</v>
      </c>
      <c r="B40" s="28">
        <f>-2498</f>
        <v>-2498</v>
      </c>
      <c r="C40" s="28"/>
    </row>
    <row r="41" spans="1:5">
      <c r="A41" s="4" t="s">
        <v>116</v>
      </c>
      <c r="B41" s="28"/>
      <c r="C41" s="28"/>
    </row>
    <row r="42" spans="1:5">
      <c r="A42" s="4" t="s">
        <v>73</v>
      </c>
      <c r="B42" s="28"/>
      <c r="C42" s="28"/>
    </row>
    <row r="43" spans="1:5" ht="19.95" customHeight="1">
      <c r="A43" s="4" t="s">
        <v>118</v>
      </c>
      <c r="B43" s="13">
        <v>18876</v>
      </c>
      <c r="C43" s="23">
        <v>398020</v>
      </c>
      <c r="E43" s="1"/>
    </row>
    <row r="44" spans="1:5" ht="18.600000000000001" customHeight="1">
      <c r="A44" s="116" t="s">
        <v>117</v>
      </c>
      <c r="B44" s="117">
        <f>баланс!D7</f>
        <v>81121.272839999991</v>
      </c>
      <c r="C44" s="35">
        <f>C43+C38</f>
        <v>329940</v>
      </c>
    </row>
    <row r="45" spans="1:5" ht="2.4" customHeight="1">
      <c r="A45" s="115"/>
      <c r="B45" s="118"/>
      <c r="C45" s="32" t="s">
        <v>31</v>
      </c>
    </row>
    <row r="46" spans="1:5">
      <c r="A46" s="16"/>
      <c r="B46" s="16"/>
      <c r="C46" s="36"/>
    </row>
    <row r="47" spans="1:5">
      <c r="A47" s="119"/>
      <c r="B47" s="120"/>
      <c r="C47" s="120"/>
    </row>
    <row r="48" spans="1:5">
      <c r="B48" s="1"/>
    </row>
    <row r="49" spans="1:4">
      <c r="A49" s="18"/>
      <c r="B49" s="121"/>
      <c r="C49" s="121"/>
      <c r="D49" s="16"/>
    </row>
    <row r="50" spans="1:4" ht="14.4" customHeight="1">
      <c r="A50" s="19" t="s">
        <v>28</v>
      </c>
      <c r="B50" s="122" t="s">
        <v>32</v>
      </c>
      <c r="C50" s="123"/>
      <c r="D50" s="123"/>
    </row>
    <row r="51" spans="1:4">
      <c r="A51" s="19"/>
      <c r="B51" s="19"/>
    </row>
    <row r="52" spans="1:4" s="95" customFormat="1" ht="14.4" customHeight="1">
      <c r="A52" s="19" t="s">
        <v>29</v>
      </c>
      <c r="B52" s="124" t="s">
        <v>94</v>
      </c>
      <c r="C52" s="124"/>
      <c r="D52" s="6"/>
    </row>
    <row r="53" spans="1:4">
      <c r="A53" s="3"/>
      <c r="B53" s="6"/>
      <c r="C53" s="6"/>
      <c r="D53" s="6"/>
    </row>
    <row r="54" spans="1:4">
      <c r="A54" s="12"/>
      <c r="B54" s="6"/>
      <c r="C54" s="6"/>
      <c r="D54" s="6"/>
    </row>
    <row r="55" spans="1:4">
      <c r="A55" s="125" t="s">
        <v>30</v>
      </c>
      <c r="B55" s="125"/>
      <c r="C55" s="125"/>
      <c r="D55" s="125"/>
    </row>
  </sheetData>
  <mergeCells count="11">
    <mergeCell ref="A47:C47"/>
    <mergeCell ref="B49:C49"/>
    <mergeCell ref="B50:D50"/>
    <mergeCell ref="B52:C52"/>
    <mergeCell ref="A55:D55"/>
    <mergeCell ref="A2:C3"/>
    <mergeCell ref="A26:A27"/>
    <mergeCell ref="A35:A36"/>
    <mergeCell ref="A38:A39"/>
    <mergeCell ref="A44:A45"/>
    <mergeCell ref="B44:B4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workbookViewId="0">
      <selection activeCell="D15" sqref="D15"/>
    </sheetView>
  </sheetViews>
  <sheetFormatPr defaultColWidth="8.88671875" defaultRowHeight="14.4"/>
  <cols>
    <col min="1" max="1" width="34.88671875" customWidth="1"/>
    <col min="2" max="2" width="21.88671875" customWidth="1"/>
    <col min="3" max="3" width="21.33203125" customWidth="1"/>
    <col min="4" max="4" width="19.33203125" customWidth="1"/>
  </cols>
  <sheetData>
    <row r="1" spans="1:4">
      <c r="A1" s="7" t="s">
        <v>0</v>
      </c>
    </row>
    <row r="2" spans="1:4">
      <c r="A2" s="112" t="s">
        <v>123</v>
      </c>
      <c r="B2" s="113"/>
      <c r="C2" s="113"/>
      <c r="D2" s="113"/>
    </row>
    <row r="3" spans="1:4" ht="30.6" customHeight="1">
      <c r="A3" s="113"/>
      <c r="B3" s="113"/>
      <c r="C3" s="113"/>
      <c r="D3" s="113"/>
    </row>
    <row r="4" spans="1:4" ht="26.4" customHeight="1">
      <c r="A4" s="2" t="s">
        <v>1</v>
      </c>
      <c r="B4" s="8" t="s">
        <v>60</v>
      </c>
      <c r="C4" s="9" t="s">
        <v>61</v>
      </c>
      <c r="D4" s="8" t="s">
        <v>62</v>
      </c>
    </row>
    <row r="5" spans="1:4">
      <c r="A5" s="10" t="s">
        <v>66</v>
      </c>
      <c r="B5" s="11">
        <v>300000</v>
      </c>
      <c r="C5" s="11">
        <v>195441</v>
      </c>
      <c r="D5" s="11">
        <f>B5+C5</f>
        <v>495441</v>
      </c>
    </row>
    <row r="6" spans="1:4">
      <c r="A6" s="12" t="s">
        <v>63</v>
      </c>
      <c r="B6" s="13" t="s">
        <v>31</v>
      </c>
      <c r="C6" s="13" t="s">
        <v>31</v>
      </c>
      <c r="D6" s="11" t="s">
        <v>31</v>
      </c>
    </row>
    <row r="7" spans="1:4" ht="18.600000000000001" customHeight="1">
      <c r="A7" s="12" t="s">
        <v>64</v>
      </c>
      <c r="B7" s="13" t="s">
        <v>31</v>
      </c>
      <c r="C7" s="13">
        <v>134918</v>
      </c>
      <c r="D7" s="11">
        <f>C7</f>
        <v>134918</v>
      </c>
    </row>
    <row r="8" spans="1:4" ht="18.600000000000001" customHeight="1">
      <c r="A8" s="12" t="s">
        <v>107</v>
      </c>
      <c r="B8" s="13"/>
      <c r="C8" s="13"/>
      <c r="D8" s="11"/>
    </row>
    <row r="9" spans="1:4" ht="18.600000000000001" customHeight="1">
      <c r="A9" s="12" t="s">
        <v>65</v>
      </c>
      <c r="B9" s="13"/>
      <c r="C9" s="13">
        <v>-306552</v>
      </c>
      <c r="D9" s="11">
        <f>C9</f>
        <v>-306552</v>
      </c>
    </row>
    <row r="10" spans="1:4">
      <c r="A10" s="14" t="s">
        <v>70</v>
      </c>
      <c r="B10" s="15">
        <v>300000</v>
      </c>
      <c r="C10" s="15">
        <f>C5+C7+C9</f>
        <v>23807</v>
      </c>
      <c r="D10" s="15">
        <f>D5+D7+D9</f>
        <v>323807</v>
      </c>
    </row>
    <row r="11" spans="1:4">
      <c r="A11" s="12" t="s">
        <v>63</v>
      </c>
      <c r="B11" s="13" t="s">
        <v>31</v>
      </c>
      <c r="C11" s="13" t="s">
        <v>31</v>
      </c>
      <c r="D11" s="11" t="s">
        <v>31</v>
      </c>
    </row>
    <row r="12" spans="1:4">
      <c r="A12" s="12" t="s">
        <v>67</v>
      </c>
      <c r="B12" s="13" t="s">
        <v>31</v>
      </c>
      <c r="C12" s="13">
        <f>'опиу аудит'!D24</f>
        <v>-30756.474460000056</v>
      </c>
      <c r="D12" s="11">
        <f>C12</f>
        <v>-30756.474460000056</v>
      </c>
    </row>
    <row r="13" spans="1:4">
      <c r="A13" s="12" t="s">
        <v>65</v>
      </c>
      <c r="B13" s="13"/>
      <c r="C13" s="13">
        <v>-11000</v>
      </c>
      <c r="D13" s="11">
        <f>C13</f>
        <v>-11000</v>
      </c>
    </row>
    <row r="14" spans="1:4">
      <c r="A14" s="12" t="s">
        <v>107</v>
      </c>
      <c r="B14" s="13"/>
      <c r="C14" s="13"/>
      <c r="D14" s="11"/>
    </row>
    <row r="15" spans="1:4">
      <c r="A15" s="14" t="s">
        <v>124</v>
      </c>
      <c r="B15" s="15">
        <v>300000</v>
      </c>
      <c r="C15" s="15">
        <f>C10+C12+C13</f>
        <v>-17949.474460000056</v>
      </c>
      <c r="D15" s="15">
        <f>B15+C15</f>
        <v>282050.52553999994</v>
      </c>
    </row>
    <row r="16" spans="1:4">
      <c r="A16" s="16"/>
      <c r="B16" s="16"/>
      <c r="C16" s="16"/>
      <c r="D16" s="16"/>
    </row>
    <row r="17" spans="1:8">
      <c r="A17" s="120"/>
      <c r="B17" s="120"/>
      <c r="C17" s="120"/>
      <c r="D17" s="120"/>
    </row>
    <row r="18" spans="1:8">
      <c r="A18" s="16"/>
      <c r="B18" s="16"/>
      <c r="C18" s="16"/>
      <c r="D18" s="16"/>
    </row>
    <row r="19" spans="1:8">
      <c r="H19" s="17"/>
    </row>
    <row r="20" spans="1:8">
      <c r="A20" s="18"/>
      <c r="B20" s="121"/>
      <c r="C20" s="121"/>
      <c r="D20" s="16"/>
    </row>
    <row r="21" spans="1:8">
      <c r="A21" s="19" t="s">
        <v>28</v>
      </c>
      <c r="B21" s="122" t="s">
        <v>32</v>
      </c>
      <c r="C21" s="123"/>
      <c r="D21" s="123"/>
    </row>
    <row r="22" spans="1:8">
      <c r="A22" s="19"/>
      <c r="B22" s="19"/>
    </row>
    <row r="23" spans="1:8" ht="14.4" customHeight="1">
      <c r="A23" s="19" t="s">
        <v>29</v>
      </c>
      <c r="B23" s="124" t="s">
        <v>94</v>
      </c>
      <c r="C23" s="124"/>
      <c r="D23" s="6"/>
    </row>
    <row r="24" spans="1:8">
      <c r="A24" s="3"/>
      <c r="B24" s="6"/>
      <c r="C24" s="6"/>
      <c r="D24" s="6"/>
    </row>
    <row r="25" spans="1:8" ht="13.95" customHeight="1">
      <c r="A25" s="12"/>
      <c r="B25" s="6"/>
      <c r="C25" s="6"/>
      <c r="D25" s="6"/>
    </row>
    <row r="26" spans="1:8">
      <c r="A26" s="125" t="s">
        <v>30</v>
      </c>
      <c r="B26" s="125"/>
      <c r="C26" s="125"/>
      <c r="D26" s="125"/>
    </row>
  </sheetData>
  <mergeCells count="6">
    <mergeCell ref="A26:D26"/>
    <mergeCell ref="A2:D3"/>
    <mergeCell ref="A17:D17"/>
    <mergeCell ref="B20:C20"/>
    <mergeCell ref="B21:D21"/>
    <mergeCell ref="B23:C23"/>
  </mergeCells>
  <pageMargins left="0.39305555555555599" right="0.1569444444444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 аудит</vt:lpstr>
      <vt:lpstr>Отчет ДДС </vt:lpstr>
      <vt:lpstr>Отчет об измен.в кап. </vt:lpstr>
      <vt:lpstr>баланс!Область_печати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Chernousova</cp:lastModifiedBy>
  <cp:lastPrinted>2024-08-13T11:30:36Z</cp:lastPrinted>
  <dcterms:created xsi:type="dcterms:W3CDTF">2015-06-05T18:19:00Z</dcterms:created>
  <dcterms:modified xsi:type="dcterms:W3CDTF">2024-08-19T09:59:58Z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93C84356996A445094249BEC0BD92426</vt:lpwstr>
  </property>
  <property fmtid="{D5CDD505-2E9C-101B-9397-08002B2CF9AE}" pid="3" name="KSOProductBuildVer">
    <vt:lpwstr>1049-12.2.0.13266</vt:lpwstr>
  </property>
</Properties>
</file>