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ДЕПАРТАМЕНТ ЛИСТИНГА\EMITENTS\02 NonFINANCIAL\FINQ\2024\Finance\1_kv\"/>
    </mc:Choice>
  </mc:AlternateContent>
  <xr:revisionPtr revIDLastSave="0" documentId="8_{83B1AB9D-0664-491C-8186-D67AD048C4B8}" xr6:coauthVersionLast="47" xr6:coauthVersionMax="47" xr10:uidLastSave="{00000000-0000-0000-0000-000000000000}"/>
  <bookViews>
    <workbookView xWindow="-120" yWindow="-120" windowWidth="29040" windowHeight="15840" tabRatio="729" activeTab="3" xr2:uid="{00000000-000D-0000-FFFF-FFFF00000000}"/>
  </bookViews>
  <sheets>
    <sheet name="баланс" sheetId="26" r:id="rId1"/>
    <sheet name="опиу аудит" sheetId="27" r:id="rId2"/>
    <sheet name="отчет ДДС" sheetId="28" r:id="rId3"/>
    <sheet name="отчет об измен.в кап." sheetId="29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9" l="1"/>
  <c r="D15" i="29" l="1"/>
  <c r="D13" i="29"/>
  <c r="D12" i="29"/>
  <c r="C10" i="29"/>
  <c r="D9" i="29"/>
  <c r="D7" i="29"/>
  <c r="D5" i="29"/>
  <c r="D10" i="29" s="1"/>
  <c r="B40" i="28"/>
  <c r="C35" i="28"/>
  <c r="B35" i="28"/>
  <c r="C26" i="28"/>
  <c r="B26" i="28"/>
  <c r="C20" i="28"/>
  <c r="B16" i="28"/>
  <c r="B7" i="28"/>
  <c r="B20" i="28" s="1"/>
  <c r="B38" i="28" s="1"/>
  <c r="E14" i="27"/>
  <c r="D14" i="27"/>
  <c r="E13" i="27"/>
  <c r="D13" i="27"/>
  <c r="D6" i="27"/>
  <c r="D5" i="27" s="1"/>
  <c r="D20" i="27" s="1"/>
  <c r="D22" i="27" s="1"/>
  <c r="D24" i="27" s="1"/>
  <c r="E5" i="27"/>
  <c r="E20" i="27" s="1"/>
  <c r="E22" i="27" s="1"/>
  <c r="E24" i="27" s="1"/>
  <c r="E39" i="26"/>
  <c r="D39" i="26"/>
  <c r="E34" i="26"/>
  <c r="D34" i="26"/>
  <c r="E29" i="26"/>
  <c r="E40" i="26" s="1"/>
  <c r="D29" i="26"/>
  <c r="E19" i="26"/>
  <c r="D19" i="26"/>
  <c r="E12" i="26"/>
  <c r="E14" i="26" s="1"/>
  <c r="E20" i="26" s="1"/>
  <c r="D14" i="26"/>
  <c r="C38" i="28" l="1"/>
  <c r="C44" i="28" s="1"/>
  <c r="D20" i="26"/>
  <c r="D35" i="26"/>
  <c r="D40" i="26"/>
  <c r="E35" i="26"/>
</calcChain>
</file>

<file path=xl/sharedStrings.xml><?xml version="1.0" encoding="utf-8"?>
<sst xmlns="http://schemas.openxmlformats.org/spreadsheetml/2006/main" count="169" uniqueCount="124">
  <si>
    <t>ТОО "FinQ"</t>
  </si>
  <si>
    <t>В тысячах тенге</t>
  </si>
  <si>
    <t>прим.</t>
  </si>
  <si>
    <t>АКТИВЫ</t>
  </si>
  <si>
    <t>Краткосрочные активы</t>
  </si>
  <si>
    <t>Денежные средства и эквиваленты денежных средств</t>
  </si>
  <si>
    <t>Запасы</t>
  </si>
  <si>
    <t>Итого краткосрочные активы</t>
  </si>
  <si>
    <t xml:space="preserve"> </t>
  </si>
  <si>
    <t>Долгосрочные активы</t>
  </si>
  <si>
    <t xml:space="preserve">Нематериальные активы     </t>
  </si>
  <si>
    <t>Основные средства</t>
  </si>
  <si>
    <t>Итого долгосрочные активы</t>
  </si>
  <si>
    <t>ВСЕГО АКТИВЫ</t>
  </si>
  <si>
    <t>КАПИТАЛ И ОБЯЗАТЕЛЬСТВА</t>
  </si>
  <si>
    <t>Краткосрочные обязательства</t>
  </si>
  <si>
    <t>Итого краткосрочные обязательства</t>
  </si>
  <si>
    <t>Долгосрочные обязательства</t>
  </si>
  <si>
    <t>Отложенные налоговые обязательства</t>
  </si>
  <si>
    <t>Займы полученные</t>
  </si>
  <si>
    <t>Долговые ценные бумаги выпущенные</t>
  </si>
  <si>
    <t>Итого долгосрочные обязательства</t>
  </si>
  <si>
    <t>ВСЕГО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</si>
  <si>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</si>
  <si>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</si>
  <si>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</si>
  <si>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</si>
  <si>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ВСЕГО КАПИТАЛ И ОБЯЗАТЕЛЬСТВА</t>
  </si>
  <si>
    <t>Генеральный директор</t>
  </si>
  <si>
    <t>Ли В. В. ________________</t>
  </si>
  <si>
    <t>Пояснительные примечания составляют неотъемлемую часть данной финансовой отчетности</t>
  </si>
  <si>
    <t>-</t>
  </si>
  <si>
    <t>Главный бухгалтер</t>
  </si>
  <si>
    <t>Процентные расходы</t>
  </si>
  <si>
    <t>Денежные потоки от операционной деятельности</t>
  </si>
  <si>
    <t>Платежи по факторинговым операциям</t>
  </si>
  <si>
    <t xml:space="preserve">Авансы, выданные </t>
  </si>
  <si>
    <t>Выплаты по заработной плате</t>
  </si>
  <si>
    <t>Платежи по операциям РЕПО</t>
  </si>
  <si>
    <t>Предоставление займов</t>
  </si>
  <si>
    <t>Расчеты с поставщиками и подрядчиками</t>
  </si>
  <si>
    <t>Расчеты с бюджетом</t>
  </si>
  <si>
    <t>Проценты полученные</t>
  </si>
  <si>
    <t>Проценты выплаченные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</si>
  <si>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</si>
  <si>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</si>
  <si>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</si>
  <si>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</si>
  <si>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Операции по вкладам в банках</t>
  </si>
  <si>
    <t>Операции по ценным бумагам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</si>
  <si>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</si>
  <si>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</si>
  <si>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устанвый капитал</t>
  </si>
  <si>
    <t>Получение займов</t>
  </si>
  <si>
    <t>Погашение займов</t>
  </si>
  <si>
    <t>Выпуск облигаций</t>
  </si>
  <si>
    <t>Выплата дивиденд</t>
  </si>
  <si>
    <t>Чистые денежные потоки, использованные в финансовой деятельности</t>
  </si>
  <si>
    <t xml:space="preserve">Чистое увеличение / уменьшение денежных средств </t>
  </si>
  <si>
    <t>Влияние ожидаемых кредитных убытков</t>
  </si>
  <si>
    <t xml:space="preserve">Уставный капитал </t>
  </si>
  <si>
    <t xml:space="preserve">Нераспределеный убыток </t>
  </si>
  <si>
    <t xml:space="preserve">Итого </t>
  </si>
  <si>
    <t xml:space="preserve">Взнос в уставный капитал </t>
  </si>
  <si>
    <t>Прибыль/(убыток) за год</t>
  </si>
  <si>
    <t>Выплата дивидендов</t>
  </si>
  <si>
    <t>На 31 декабря 2022 г.</t>
  </si>
  <si>
    <t>Прибыль/(убыток) за период</t>
  </si>
  <si>
    <t>Прочие расходы</t>
  </si>
  <si>
    <t>Процентные доходы по предоставленным займам</t>
  </si>
  <si>
    <t>На 31 декабря 2023 г.</t>
  </si>
  <si>
    <t>на 31.12.2023г.</t>
  </si>
  <si>
    <t>Наименование</t>
  </si>
  <si>
    <t>Комиссии полученные</t>
  </si>
  <si>
    <t>Влияние ожидаемых кредитных убытков на денежные средства</t>
  </si>
  <si>
    <t>ОТЧЕТ О ПРИБЫЛИ ИЛИ УБЫТКЕ И ПРОЧЕМ СОВОКУПНОМ ДОХОДЕ
по состоянию на 31.03.2024 года.</t>
  </si>
  <si>
    <t xml:space="preserve">ОТЧЕТ ОБ ИЗМЕНЕНИЯХ В КАПИТАЛЕ  
 по состоянию на 31.03.2024 года </t>
  </si>
  <si>
    <t>ОТЧЕТ О ФИНАНСОВОМ ПОЛОЖЕНИИ 
по состоянию на 31.03.2024 года</t>
  </si>
  <si>
    <t>на 31.03.2024 г.</t>
  </si>
  <si>
    <t>На 31 марта 2024 г.</t>
  </si>
  <si>
    <t>Комиссии по факторинговым услугам</t>
  </si>
  <si>
    <t>Доходы по операциям РЕПО</t>
  </si>
  <si>
    <t>Доходы от изменения стоимости финансовых активов, оцениваемых по ССПУ</t>
  </si>
  <si>
    <t>Чистые доходы по кредитным убыткам</t>
  </si>
  <si>
    <t>Процентные доходы по вкладам в банках</t>
  </si>
  <si>
    <t>Прочие доходы</t>
  </si>
  <si>
    <t>Доход</t>
  </si>
  <si>
    <t>Примечания</t>
  </si>
  <si>
    <t>Финансовые и операционные расходы</t>
  </si>
  <si>
    <t>Общие и административные расходы</t>
  </si>
  <si>
    <t>Чистые расходы по кредитным убыткам</t>
  </si>
  <si>
    <t>Чистые расходы от выбытия активов</t>
  </si>
  <si>
    <t>Прибыль/(убыток) до налогообложения</t>
  </si>
  <si>
    <t xml:space="preserve">Расходы по налогу на прибыль </t>
  </si>
  <si>
    <t>Прибыль/ (убыток) за период</t>
  </si>
  <si>
    <t>Прочий совокупный доход за период</t>
  </si>
  <si>
    <t>Итого совокупный доход/(убыток) за период</t>
  </si>
  <si>
    <t>на 31.03.2023 г.</t>
  </si>
  <si>
    <t>ОТЧЕТ О ДВИЖЕНИИ ДЕНЕЖНЫХ СРЕДСТВ
 по состоянию на 31.03.2024 года</t>
  </si>
  <si>
    <t>Жүкеш Г. Қ._______________</t>
  </si>
  <si>
    <t>Краткосрочная торговая и прочая дебиторская задолженность</t>
  </si>
  <si>
    <t>Займы выданные-краткосрочная часть</t>
  </si>
  <si>
    <t>Прочие краткосрочные активы</t>
  </si>
  <si>
    <t>Займы выданные-долгосрочная часть</t>
  </si>
  <si>
    <t>Финансовые инструменты, оцениваемые по справедливой стоимости через прибыли и убытки</t>
  </si>
  <si>
    <t>Дебиторская задолженность по сделкам РЕПО</t>
  </si>
  <si>
    <t>Краткосрочная торговая и прочая кредиторская задолженность</t>
  </si>
  <si>
    <t>вознаграждение по займам</t>
  </si>
  <si>
    <t>вознаграждение по долгосрочным ценным бумагам</t>
  </si>
  <si>
    <t>оценочные обязательства</t>
  </si>
  <si>
    <t>Обязательства по налогам и другим обязательным платежам в бюджет</t>
  </si>
  <si>
    <t>Обязательства по текущему корпоративному подоходному налогу</t>
  </si>
  <si>
    <t>Эмиссия акции</t>
  </si>
  <si>
    <t>Чистые доходы от выбытия активов</t>
  </si>
  <si>
    <t>22</t>
  </si>
  <si>
    <t>16</t>
  </si>
  <si>
    <t>поступления от погашении займов</t>
  </si>
  <si>
    <t>прочие выплаты</t>
  </si>
  <si>
    <t>прочие поступления</t>
  </si>
  <si>
    <t>подоходный налог уплаченный</t>
  </si>
  <si>
    <t>поступления дохода выше номинальной стоимости</t>
  </si>
  <si>
    <t>влияние изменении валютных курсов на денежные срадства</t>
  </si>
  <si>
    <t>остаток денежных средств и их эквивалентов на конец периода</t>
  </si>
  <si>
    <t>остаток денежных средств и их эквивалентов на начало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</si>
</sst>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\ ##0.00_-;\-* #\ ##0.00_-;_-* &quot;-&quot;??_-;_-@_-"/>
    <numFmt numFmtId="165" formatCode="_ * #\ ##0.00_)\ _₽_ ;_ * \(#\ ##0.00\)\ _₽_ ;_ * &quot;-&quot;??_)\ _₽_ ;_ @_ "/>
    <numFmt numFmtId="166" formatCode="#\ ##0"/>
  </numFmts>
  <fonts count="19">
    <font>
      <sz val="11"/>
      <color theme="1"/>
      <name val="Calibri"/>
      <charset val="13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MS Sans Serif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165" fontId="16" fillId="0" borderId="0" applyFont="0" applyFill="0" applyBorder="0" applyAlignment="0" applyProtection="0"/>
    <xf numFmtId="0" fontId="14" fillId="0" borderId="0"/>
    <xf numFmtId="0" fontId="13" fillId="0" borderId="0"/>
    <xf numFmtId="0" fontId="15" fillId="0" borderId="0"/>
  </cellStyleXfs>
  <cellXfs count="120">
    <xf numFmtId="0" fontId="0" fillId="0" borderId="0" xfId="0"/>
    <xf numFmtId="166" fontId="0" fillId="0" borderId="0" xfId="0" applyNumberFormat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66" fontId="1" fillId="0" borderId="2" xfId="0" applyNumberFormat="1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166" fontId="3" fillId="2" borderId="0" xfId="0" applyNumberFormat="1" applyFont="1" applyFill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166" fontId="1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3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right" vertical="center" wrapText="1"/>
    </xf>
    <xf numFmtId="166" fontId="1" fillId="0" borderId="0" xfId="1" applyNumberFormat="1" applyFont="1" applyFill="1" applyBorder="1" applyAlignment="1">
      <alignment horizontal="right" vertical="center" wrapText="1"/>
    </xf>
    <xf numFmtId="166" fontId="1" fillId="0" borderId="4" xfId="0" applyNumberFormat="1" applyFont="1" applyBorder="1" applyAlignment="1">
      <alignment horizontal="right" vertical="center" wrapText="1"/>
    </xf>
    <xf numFmtId="166" fontId="5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6" fontId="1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9" fillId="0" borderId="0" xfId="0" applyNumberFormat="1" applyFont="1"/>
    <xf numFmtId="0" fontId="10" fillId="0" borderId="2" xfId="0" applyFont="1" applyBorder="1" applyAlignment="1">
      <alignment vertical="center" wrapText="1"/>
    </xf>
    <xf numFmtId="166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6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6" fontId="11" fillId="0" borderId="1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6" fontId="12" fillId="2" borderId="0" xfId="0" applyNumberFormat="1" applyFont="1" applyFill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11" fillId="0" borderId="0" xfId="0" applyNumberFormat="1" applyFont="1"/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0" borderId="0" xfId="0" applyFont="1"/>
    <xf numFmtId="1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justify" vertical="center"/>
    </xf>
    <xf numFmtId="0" fontId="11" fillId="2" borderId="5" xfId="0" applyFont="1" applyFill="1" applyBorder="1" applyAlignment="1">
      <alignment horizontal="center" vertical="center"/>
    </xf>
    <xf numFmtId="3" fontId="11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horizontal="justify" vertical="center"/>
    </xf>
    <xf numFmtId="3" fontId="11" fillId="0" borderId="0" xfId="0" applyNumberFormat="1" applyFont="1" applyAlignment="1">
      <alignment horizontal="right" vertical="center"/>
    </xf>
    <xf numFmtId="0" fontId="10" fillId="0" borderId="5" xfId="0" applyFont="1" applyBorder="1" applyAlignment="1">
      <alignment horizontal="justify" vertical="center"/>
    </xf>
    <xf numFmtId="3" fontId="10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3" fontId="11" fillId="0" borderId="0" xfId="0" applyNumberFormat="1" applyFont="1"/>
    <xf numFmtId="4" fontId="11" fillId="0" borderId="0" xfId="0" applyNumberFormat="1" applyFont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/>
    </xf>
    <xf numFmtId="0" fontId="17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" fontId="11" fillId="0" borderId="0" xfId="0" applyNumberFormat="1" applyFont="1"/>
    <xf numFmtId="3" fontId="3" fillId="0" borderId="0" xfId="0" applyNumberFormat="1" applyFont="1" applyAlignment="1">
      <alignment horizontal="right" vertical="center" wrapText="1"/>
    </xf>
    <xf numFmtId="0" fontId="18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9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6" fontId="1" fillId="0" borderId="4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8">
    <cellStyle name="Comma 3" xfId="4" xr:uid="{00000000-0005-0000-0000-000000000000}"/>
    <cellStyle name="Normal 2 2" xfId="2" xr:uid="{00000000-0005-0000-0000-000001000000}"/>
    <cellStyle name="Normal 2 2 2" xfId="5" xr:uid="{00000000-0005-0000-0000-000002000000}"/>
    <cellStyle name="Normal 3 2" xfId="3" xr:uid="{00000000-0005-0000-0000-000003000000}"/>
    <cellStyle name="Normal 4 2 2" xfId="6" xr:uid="{00000000-0005-0000-0000-000004000000}"/>
    <cellStyle name="Normal_WP" xfId="7" xr:uid="{00000000-0005-0000-0000-00000500000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D4BE-8D79-4C07-8B82-ECC8B3C5D202}">
  <sheetPr>
    <pageSetUpPr fitToPage="1"/>
  </sheetPr>
  <dimension ref="B1:G47"/>
  <sheetViews>
    <sheetView topLeftCell="A20" workbookViewId="0">
      <selection activeCell="D38" sqref="D38"/>
    </sheetView>
  </sheetViews>
  <sheetFormatPr defaultColWidth="8.85546875" defaultRowHeight="12"/>
  <cols>
    <col min="1" max="1" width="6.28515625" style="36" customWidth="1"/>
    <col min="2" max="2" width="50.7109375" style="36" customWidth="1"/>
    <col min="3" max="3" width="12.28515625" style="70" customWidth="1"/>
    <col min="4" max="4" width="19" style="36" customWidth="1"/>
    <col min="5" max="5" width="20.7109375" style="36" customWidth="1"/>
    <col min="6" max="16384" width="8.85546875" style="36"/>
  </cols>
  <sheetData>
    <row r="1" spans="2:6" ht="19.899999999999999" customHeight="1">
      <c r="B1" s="73" t="s">
        <v>0</v>
      </c>
    </row>
    <row r="2" spans="2:6" ht="19.899999999999999" customHeight="1">
      <c r="B2" s="101" t="s">
        <v>77</v>
      </c>
      <c r="C2" s="102"/>
      <c r="D2" s="102"/>
      <c r="E2" s="102"/>
    </row>
    <row r="3" spans="2:6" ht="19.899999999999999" customHeight="1">
      <c r="B3" s="102"/>
      <c r="C3" s="102"/>
      <c r="D3" s="102"/>
      <c r="E3" s="102"/>
    </row>
    <row r="4" spans="2:6" ht="19.899999999999999" customHeight="1" thickBot="1">
      <c r="B4" s="58" t="s">
        <v>1</v>
      </c>
      <c r="C4" s="93" t="s">
        <v>2</v>
      </c>
      <c r="D4" s="99" t="s">
        <v>78</v>
      </c>
      <c r="E4" s="100" t="s">
        <v>71</v>
      </c>
    </row>
    <row r="5" spans="2:6" ht="19.899999999999999" customHeight="1">
      <c r="B5" s="38" t="s">
        <v>3</v>
      </c>
      <c r="C5" s="59"/>
      <c r="D5" s="59"/>
      <c r="E5" s="60"/>
    </row>
    <row r="6" spans="2:6" ht="19.899999999999999" customHeight="1">
      <c r="B6" s="38" t="s">
        <v>4</v>
      </c>
      <c r="C6" s="59"/>
      <c r="D6" s="59"/>
      <c r="E6" s="60"/>
    </row>
    <row r="7" spans="2:6" ht="19.899999999999999" customHeight="1">
      <c r="B7" s="40" t="s">
        <v>5</v>
      </c>
      <c r="C7" s="59">
        <v>14</v>
      </c>
      <c r="D7" s="61">
        <v>501312</v>
      </c>
      <c r="E7" s="62">
        <v>18876</v>
      </c>
    </row>
    <row r="8" spans="2:6" ht="19.899999999999999" customHeight="1">
      <c r="B8" s="40" t="s">
        <v>100</v>
      </c>
      <c r="C8" s="59">
        <v>15</v>
      </c>
      <c r="D8" s="61">
        <v>415986</v>
      </c>
      <c r="E8" s="62">
        <v>2108766</v>
      </c>
    </row>
    <row r="9" spans="2:6" ht="19.899999999999999" customHeight="1">
      <c r="B9" s="40" t="s">
        <v>101</v>
      </c>
      <c r="C9" s="95" t="s">
        <v>115</v>
      </c>
      <c r="D9" s="61">
        <v>2837118</v>
      </c>
      <c r="E9" s="62">
        <v>2108355</v>
      </c>
      <c r="F9" s="43"/>
    </row>
    <row r="10" spans="2:6" ht="22.15" customHeight="1">
      <c r="B10" s="40" t="s">
        <v>105</v>
      </c>
      <c r="C10" s="59">
        <v>17</v>
      </c>
      <c r="D10" s="62">
        <v>661967</v>
      </c>
      <c r="E10" s="62">
        <v>325279</v>
      </c>
    </row>
    <row r="11" spans="2:6" ht="19.899999999999999" customHeight="1">
      <c r="B11" s="40" t="s">
        <v>6</v>
      </c>
      <c r="C11" s="59"/>
      <c r="D11" s="63">
        <v>570</v>
      </c>
      <c r="E11" s="59">
        <v>83</v>
      </c>
    </row>
    <row r="12" spans="2:6" ht="19.899999999999999" customHeight="1">
      <c r="B12" s="40" t="s">
        <v>102</v>
      </c>
      <c r="C12" s="59">
        <v>18</v>
      </c>
      <c r="D12" s="62">
        <v>20174</v>
      </c>
      <c r="E12" s="62">
        <f>11680</f>
        <v>11680</v>
      </c>
    </row>
    <row r="13" spans="2:6" ht="24" customHeight="1" thickBot="1">
      <c r="B13" s="40" t="s">
        <v>104</v>
      </c>
      <c r="C13" s="59"/>
      <c r="D13" s="62"/>
      <c r="E13" s="62"/>
    </row>
    <row r="14" spans="2:6" ht="19.899999999999999" customHeight="1" thickBot="1">
      <c r="B14" s="44" t="s">
        <v>7</v>
      </c>
      <c r="C14" s="94" t="s">
        <v>8</v>
      </c>
      <c r="D14" s="64">
        <f>SUM(D7:D13)</f>
        <v>4437127</v>
      </c>
      <c r="E14" s="64">
        <f>SUM(E7:E13)</f>
        <v>4573039</v>
      </c>
    </row>
    <row r="15" spans="2:6" ht="20.45" customHeight="1">
      <c r="B15" s="46" t="s">
        <v>9</v>
      </c>
      <c r="C15" s="59"/>
      <c r="D15" s="59"/>
      <c r="E15" s="59"/>
    </row>
    <row r="16" spans="2:6" ht="19.899999999999999" customHeight="1">
      <c r="B16" s="40" t="s">
        <v>11</v>
      </c>
      <c r="C16" s="59"/>
      <c r="D16" s="62">
        <v>37438</v>
      </c>
      <c r="E16" s="62">
        <v>38537</v>
      </c>
    </row>
    <row r="17" spans="2:7" ht="19.899999999999999" customHeight="1">
      <c r="B17" s="40" t="s">
        <v>10</v>
      </c>
      <c r="C17" s="59"/>
      <c r="D17" s="62">
        <v>44766</v>
      </c>
      <c r="E17" s="62">
        <v>34553</v>
      </c>
    </row>
    <row r="18" spans="2:7" ht="19.899999999999999" customHeight="1" thickBot="1">
      <c r="B18" s="40" t="s">
        <v>103</v>
      </c>
      <c r="C18" s="95" t="s">
        <v>114</v>
      </c>
      <c r="D18" s="62">
        <v>361111</v>
      </c>
      <c r="E18" s="62">
        <v>361111</v>
      </c>
    </row>
    <row r="19" spans="2:7" ht="19.899999999999999" customHeight="1" thickBot="1">
      <c r="B19" s="44" t="s">
        <v>12</v>
      </c>
      <c r="C19" s="94" t="s">
        <v>8</v>
      </c>
      <c r="D19" s="64">
        <f>SUM(D16:D18)</f>
        <v>443315</v>
      </c>
      <c r="E19" s="64">
        <f>E17++E16+E18</f>
        <v>434201</v>
      </c>
    </row>
    <row r="20" spans="2:7" ht="19.899999999999999" customHeight="1" thickBot="1">
      <c r="B20" s="47" t="s">
        <v>13</v>
      </c>
      <c r="C20" s="75" t="s">
        <v>8</v>
      </c>
      <c r="D20" s="65">
        <f>D14+D19</f>
        <v>4880442</v>
      </c>
      <c r="E20" s="65">
        <f>E14+E19</f>
        <v>5007240</v>
      </c>
      <c r="G20" s="43"/>
    </row>
    <row r="21" spans="2:7" ht="19.899999999999999" customHeight="1">
      <c r="B21" s="46" t="s">
        <v>14</v>
      </c>
      <c r="C21" s="59"/>
      <c r="D21" s="37" t="s">
        <v>8</v>
      </c>
      <c r="E21" s="37" t="s">
        <v>8</v>
      </c>
    </row>
    <row r="22" spans="2:7" ht="19.899999999999999" customHeight="1">
      <c r="B22" s="46" t="s">
        <v>15</v>
      </c>
      <c r="C22" s="59"/>
      <c r="D22" s="37"/>
      <c r="E22" s="37"/>
    </row>
    <row r="23" spans="2:7" ht="19.899999999999999" customHeight="1">
      <c r="B23" s="40" t="s">
        <v>106</v>
      </c>
      <c r="C23" s="59">
        <v>23</v>
      </c>
      <c r="D23" s="42">
        <v>41682</v>
      </c>
      <c r="E23" s="42">
        <v>300060</v>
      </c>
    </row>
    <row r="24" spans="2:7" ht="19.899999999999999" customHeight="1">
      <c r="B24" s="40" t="s">
        <v>108</v>
      </c>
      <c r="C24" s="59"/>
      <c r="D24" s="42">
        <v>261500</v>
      </c>
      <c r="E24" s="42">
        <v>175250</v>
      </c>
    </row>
    <row r="25" spans="2:7" ht="19.899999999999999" customHeight="1">
      <c r="B25" s="40" t="s">
        <v>107</v>
      </c>
      <c r="C25" s="59">
        <v>24</v>
      </c>
      <c r="D25" s="42">
        <v>155660</v>
      </c>
      <c r="E25" s="42">
        <v>123564</v>
      </c>
    </row>
    <row r="26" spans="2:7" ht="19.899999999999999" customHeight="1">
      <c r="B26" s="40" t="s">
        <v>111</v>
      </c>
      <c r="C26" s="59"/>
      <c r="D26" s="41">
        <v>59040</v>
      </c>
      <c r="E26" s="42">
        <v>59040</v>
      </c>
    </row>
    <row r="27" spans="2:7" ht="19.899999999999999" customHeight="1">
      <c r="B27" s="40" t="s">
        <v>110</v>
      </c>
      <c r="C27" s="59">
        <v>25</v>
      </c>
      <c r="D27" s="42">
        <v>13403</v>
      </c>
      <c r="E27" s="42">
        <v>19552</v>
      </c>
    </row>
    <row r="28" spans="2:7" ht="19.899999999999999" customHeight="1" thickBot="1">
      <c r="B28" s="40" t="s">
        <v>109</v>
      </c>
      <c r="C28" s="59"/>
      <c r="D28" s="41">
        <v>16953</v>
      </c>
      <c r="E28" s="42">
        <v>11598</v>
      </c>
    </row>
    <row r="29" spans="2:7" ht="19.899999999999999" customHeight="1" thickBot="1">
      <c r="B29" s="44" t="s">
        <v>16</v>
      </c>
      <c r="C29" s="94" t="s">
        <v>8</v>
      </c>
      <c r="D29" s="45">
        <f>SUM(D23:D28)</f>
        <v>548238</v>
      </c>
      <c r="E29" s="45">
        <f>SUM(E23:E28)</f>
        <v>689064</v>
      </c>
    </row>
    <row r="30" spans="2:7" ht="19.899999999999999" customHeight="1">
      <c r="B30" s="46" t="s">
        <v>17</v>
      </c>
      <c r="C30" s="59"/>
      <c r="D30" s="59"/>
      <c r="E30" s="39"/>
    </row>
    <row r="31" spans="2:7" ht="19.899999999999999" customHeight="1" thickBot="1">
      <c r="B31" s="49" t="s">
        <v>18</v>
      </c>
      <c r="C31" s="89"/>
      <c r="D31" s="66">
        <v>2428</v>
      </c>
      <c r="E31" s="50">
        <v>2428</v>
      </c>
    </row>
    <row r="32" spans="2:7" ht="19.899999999999999" customHeight="1" thickBot="1">
      <c r="B32" s="49" t="s">
        <v>19</v>
      </c>
      <c r="C32" s="89">
        <v>24</v>
      </c>
      <c r="D32" s="66">
        <v>999144</v>
      </c>
      <c r="E32" s="50">
        <v>991941</v>
      </c>
    </row>
    <row r="33" spans="2:5" ht="19.899999999999999" customHeight="1" thickBot="1">
      <c r="B33" s="49" t="s">
        <v>20</v>
      </c>
      <c r="C33" s="89">
        <v>26</v>
      </c>
      <c r="D33" s="66">
        <v>3000000</v>
      </c>
      <c r="E33" s="50">
        <v>3000000</v>
      </c>
    </row>
    <row r="34" spans="2:5" ht="19.899999999999999" customHeight="1" thickBot="1">
      <c r="B34" s="47" t="s">
        <v>21</v>
      </c>
      <c r="C34" s="75" t="s">
        <v>8</v>
      </c>
      <c r="D34" s="65">
        <f>SUM(D31:D33)</f>
        <v>4001572</v>
      </c>
      <c r="E34" s="48">
        <f>SUM(E31:E33)</f>
        <v>3994369</v>
      </c>
    </row>
    <row r="35" spans="2:5" ht="19.899999999999999" customHeight="1">
      <c r="B35" s="46" t="s">
        <v>22</v>
      </c>
      <c r="C35" s="68"/>
      <c r="D35" s="67">
        <f>D29+D34</f>
        <v>4549810</v>
      </c>
      <c r="E35" s="51">
        <f>E29+E34</f>
        <v>4683433</v>
      </c>
    </row>
    <row r="36" spans="2:5" ht="19.899999999999999" customHeight="1">
      <c r="B36" s="46" t="s">
        <v>23</v>
      </c>
      <c r="C36" s="59"/>
      <c r="D36" s="68"/>
      <c r="E36" s="37"/>
    </row>
    <row r="37" spans="2:5" ht="19.899999999999999" customHeight="1">
      <c r="B37" s="40" t="s">
        <v>24</v>
      </c>
      <c r="C37" s="59">
        <v>27</v>
      </c>
      <c r="D37" s="62">
        <v>300000</v>
      </c>
      <c r="E37" s="42">
        <v>300000</v>
      </c>
    </row>
    <row r="38" spans="2:5" ht="19.899999999999999" customHeight="1" thickBot="1">
      <c r="B38" s="40" t="s">
        <v>25</v>
      </c>
      <c r="C38" s="59"/>
      <c r="D38" s="62">
        <v>30632</v>
      </c>
      <c r="E38" s="42">
        <v>23807</v>
      </c>
    </row>
    <row r="39" spans="2:5" ht="19.899999999999999" customHeight="1" thickBot="1">
      <c r="B39" s="44" t="s">
        <v>26</v>
      </c>
      <c r="C39" s="94" t="s">
        <v>8</v>
      </c>
      <c r="D39" s="45">
        <f>D37+D38</f>
        <v>330632</v>
      </c>
      <c r="E39" s="45">
        <f>E37+E38</f>
        <v>323807</v>
      </c>
    </row>
    <row r="40" spans="2:5" ht="19.899999999999999" customHeight="1" thickBot="1">
      <c r="B40" s="47" t="s">
        <v>27</v>
      </c>
      <c r="C40" s="75" t="s">
        <v>8</v>
      </c>
      <c r="D40" s="48">
        <f>D29+D34+D39</f>
        <v>4880442</v>
      </c>
      <c r="E40" s="48">
        <f>E29+E34+E39</f>
        <v>5007240</v>
      </c>
    </row>
    <row r="41" spans="2:5" ht="19.899999999999999" customHeight="1">
      <c r="B41" s="52"/>
      <c r="C41" s="59"/>
      <c r="D41" s="42"/>
      <c r="E41" s="39"/>
    </row>
    <row r="42" spans="2:5" ht="19.899999999999999" customHeight="1">
      <c r="B42" s="53"/>
      <c r="C42" s="101"/>
      <c r="D42" s="101"/>
      <c r="E42" s="69"/>
    </row>
    <row r="43" spans="2:5" ht="19.899999999999999" customHeight="1">
      <c r="B43" s="54" t="s">
        <v>28</v>
      </c>
      <c r="C43" s="103" t="s">
        <v>32</v>
      </c>
      <c r="D43" s="104"/>
      <c r="E43" s="104"/>
    </row>
    <row r="44" spans="2:5" ht="19.899999999999999" customHeight="1">
      <c r="B44" s="54" t="s">
        <v>29</v>
      </c>
      <c r="C44" s="105" t="s">
        <v>99</v>
      </c>
      <c r="D44" s="105"/>
    </row>
    <row r="46" spans="2:5" ht="19.899999999999999" customHeight="1">
      <c r="B46" s="106" t="s">
        <v>30</v>
      </c>
      <c r="C46" s="106"/>
      <c r="D46" s="106"/>
      <c r="E46" s="106"/>
    </row>
    <row r="47" spans="2:5" ht="19.899999999999999" customHeight="1">
      <c r="B47" s="55"/>
      <c r="C47" s="72"/>
      <c r="D47" s="52"/>
      <c r="E47" s="52"/>
    </row>
  </sheetData>
  <mergeCells count="5">
    <mergeCell ref="B2:E3"/>
    <mergeCell ref="C42:D42"/>
    <mergeCell ref="C43:E43"/>
    <mergeCell ref="C44:D44"/>
    <mergeCell ref="B46:E46"/>
  </mergeCells>
  <pageMargins left="0.25" right="0.25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A5E8-CE58-4639-9681-E0AB611BDB6F}">
  <sheetPr>
    <pageSetUpPr fitToPage="1"/>
  </sheetPr>
  <dimension ref="B1:G32"/>
  <sheetViews>
    <sheetView topLeftCell="A10" workbookViewId="0">
      <selection activeCell="C21" sqref="C21"/>
    </sheetView>
  </sheetViews>
  <sheetFormatPr defaultColWidth="8.85546875" defaultRowHeight="12"/>
  <cols>
    <col min="1" max="1" width="5.42578125" style="52" customWidth="1"/>
    <col min="2" max="2" width="41.85546875" style="52" customWidth="1"/>
    <col min="3" max="3" width="12.28515625" style="72" customWidth="1"/>
    <col min="4" max="4" width="12.140625" style="52" customWidth="1"/>
    <col min="5" max="5" width="12.28515625" style="52" customWidth="1"/>
    <col min="6" max="16384" width="8.85546875" style="52"/>
  </cols>
  <sheetData>
    <row r="1" spans="2:7" ht="18" customHeight="1">
      <c r="B1" s="73" t="s">
        <v>0</v>
      </c>
    </row>
    <row r="2" spans="2:7" ht="18" customHeight="1">
      <c r="B2" s="101" t="s">
        <v>75</v>
      </c>
      <c r="C2" s="102"/>
      <c r="D2" s="102"/>
      <c r="E2" s="102"/>
    </row>
    <row r="3" spans="2:7" ht="18" customHeight="1">
      <c r="B3" s="102"/>
      <c r="C3" s="102"/>
      <c r="D3" s="102"/>
      <c r="E3" s="102"/>
    </row>
    <row r="4" spans="2:7" ht="18" customHeight="1" thickBot="1">
      <c r="B4" s="56" t="s">
        <v>72</v>
      </c>
      <c r="C4" s="71" t="s">
        <v>87</v>
      </c>
      <c r="D4" s="74">
        <v>45382</v>
      </c>
      <c r="E4" s="74">
        <v>45016</v>
      </c>
    </row>
    <row r="5" spans="2:7" ht="18" customHeight="1" thickBot="1">
      <c r="B5" s="56" t="s">
        <v>86</v>
      </c>
      <c r="C5" s="75"/>
      <c r="D5" s="76">
        <f>D6+D7+D8+D9+D10+D11+D13</f>
        <v>198761</v>
      </c>
      <c r="E5" s="76">
        <f>E6+E7+E8+E9+E10+E11+E13</f>
        <v>271263</v>
      </c>
    </row>
    <row r="6" spans="2:7" ht="18" customHeight="1">
      <c r="B6" s="77" t="s">
        <v>80</v>
      </c>
      <c r="C6" s="78">
        <v>5</v>
      </c>
      <c r="D6" s="79">
        <f>62381+26076</f>
        <v>88457</v>
      </c>
      <c r="E6" s="79">
        <v>140343</v>
      </c>
    </row>
    <row r="7" spans="2:7" ht="18" customHeight="1">
      <c r="B7" s="80" t="s">
        <v>69</v>
      </c>
      <c r="C7" s="59">
        <v>6</v>
      </c>
      <c r="D7" s="81">
        <v>104330</v>
      </c>
      <c r="E7" s="81">
        <v>83608</v>
      </c>
    </row>
    <row r="8" spans="2:7" ht="18" customHeight="1">
      <c r="B8" s="80" t="s">
        <v>81</v>
      </c>
      <c r="C8" s="59">
        <v>7</v>
      </c>
      <c r="D8" s="81">
        <v>16152</v>
      </c>
      <c r="E8" s="81">
        <v>2849</v>
      </c>
    </row>
    <row r="9" spans="2:7" ht="26.45" customHeight="1">
      <c r="B9" s="54" t="s">
        <v>82</v>
      </c>
      <c r="C9" s="59">
        <v>19</v>
      </c>
      <c r="D9" s="81">
        <v>-22388</v>
      </c>
      <c r="E9" s="81">
        <v>29483</v>
      </c>
    </row>
    <row r="10" spans="2:7" ht="18" customHeight="1">
      <c r="B10" s="80" t="s">
        <v>83</v>
      </c>
      <c r="C10" s="59">
        <v>8</v>
      </c>
      <c r="D10" s="81">
        <v>4541</v>
      </c>
      <c r="E10" s="81">
        <v>9930</v>
      </c>
      <c r="G10" s="85"/>
    </row>
    <row r="11" spans="2:7" ht="18" customHeight="1">
      <c r="B11" s="80" t="s">
        <v>84</v>
      </c>
      <c r="C11" s="59">
        <v>9</v>
      </c>
      <c r="D11" s="81">
        <v>5479</v>
      </c>
      <c r="E11" s="81">
        <v>4510</v>
      </c>
    </row>
    <row r="12" spans="2:7" ht="18" customHeight="1">
      <c r="B12" s="80" t="s">
        <v>113</v>
      </c>
      <c r="C12" s="59"/>
      <c r="D12" s="81"/>
      <c r="E12" s="81"/>
    </row>
    <row r="13" spans="2:7" ht="18" customHeight="1" thickBot="1">
      <c r="B13" s="80" t="s">
        <v>85</v>
      </c>
      <c r="C13" s="59"/>
      <c r="D13" s="81">
        <f>489+1701</f>
        <v>2190</v>
      </c>
      <c r="E13" s="81">
        <f>86+454</f>
        <v>540</v>
      </c>
    </row>
    <row r="14" spans="2:7" ht="18" customHeight="1" thickBot="1">
      <c r="B14" s="82" t="s">
        <v>88</v>
      </c>
      <c r="C14" s="78"/>
      <c r="D14" s="83">
        <f>D15+D16+D17+D18+D19</f>
        <v>-191937</v>
      </c>
      <c r="E14" s="83">
        <f>E15+E16+E17+E18+E19</f>
        <v>-226786</v>
      </c>
    </row>
    <row r="15" spans="2:7" ht="18" customHeight="1">
      <c r="B15" s="77" t="s">
        <v>33</v>
      </c>
      <c r="C15" s="78">
        <v>10</v>
      </c>
      <c r="D15" s="84">
        <v>-118346</v>
      </c>
      <c r="E15" s="79">
        <v>-122681</v>
      </c>
      <c r="G15" s="85"/>
    </row>
    <row r="16" spans="2:7" ht="18" customHeight="1">
      <c r="B16" s="80" t="s">
        <v>89</v>
      </c>
      <c r="C16" s="59">
        <v>11</v>
      </c>
      <c r="D16" s="86">
        <v>-54449</v>
      </c>
      <c r="E16" s="81">
        <v>-67122</v>
      </c>
      <c r="F16" s="96"/>
      <c r="G16" s="85"/>
    </row>
    <row r="17" spans="2:5" ht="18" customHeight="1">
      <c r="B17" s="80" t="s">
        <v>68</v>
      </c>
      <c r="C17" s="59"/>
      <c r="D17" s="86">
        <v>-7204</v>
      </c>
      <c r="E17" s="81">
        <v>-4491</v>
      </c>
    </row>
    <row r="18" spans="2:5" ht="18" customHeight="1">
      <c r="B18" s="80" t="s">
        <v>90</v>
      </c>
      <c r="C18" s="59">
        <v>8</v>
      </c>
      <c r="D18" s="86">
        <v>-11938</v>
      </c>
      <c r="E18" s="81">
        <v>-20900</v>
      </c>
    </row>
    <row r="19" spans="2:5" ht="18" customHeight="1" thickBot="1">
      <c r="B19" s="80" t="s">
        <v>91</v>
      </c>
      <c r="C19" s="59">
        <v>12</v>
      </c>
      <c r="D19" s="86"/>
      <c r="E19" s="81">
        <v>-11592</v>
      </c>
    </row>
    <row r="20" spans="2:5" ht="18" customHeight="1">
      <c r="B20" s="82" t="s">
        <v>92</v>
      </c>
      <c r="C20" s="87"/>
      <c r="D20" s="83">
        <f>D5+D14</f>
        <v>6824</v>
      </c>
      <c r="E20" s="83">
        <f>E5+E14</f>
        <v>44477</v>
      </c>
    </row>
    <row r="21" spans="2:5" ht="18" customHeight="1" thickBot="1">
      <c r="B21" s="88" t="s">
        <v>93</v>
      </c>
      <c r="C21" s="89">
        <v>13</v>
      </c>
      <c r="D21" s="90"/>
      <c r="E21" s="91">
        <v>13616</v>
      </c>
    </row>
    <row r="22" spans="2:5" ht="18" customHeight="1" thickBot="1">
      <c r="B22" s="92" t="s">
        <v>94</v>
      </c>
      <c r="C22" s="89"/>
      <c r="D22" s="76">
        <f>D20</f>
        <v>6824</v>
      </c>
      <c r="E22" s="76">
        <f>E20+E21</f>
        <v>58093</v>
      </c>
    </row>
    <row r="23" spans="2:5" ht="18" customHeight="1" thickBot="1">
      <c r="B23" s="92" t="s">
        <v>95</v>
      </c>
      <c r="C23" s="75"/>
      <c r="D23" s="90" t="s">
        <v>31</v>
      </c>
      <c r="E23" s="90" t="s">
        <v>31</v>
      </c>
    </row>
    <row r="24" spans="2:5" ht="18" customHeight="1" thickBot="1">
      <c r="B24" s="92" t="s">
        <v>96</v>
      </c>
      <c r="C24" s="75"/>
      <c r="D24" s="76">
        <f>D22</f>
        <v>6824</v>
      </c>
      <c r="E24" s="76">
        <f>E22</f>
        <v>58093</v>
      </c>
    </row>
    <row r="26" spans="2:5" ht="18" customHeight="1">
      <c r="B26" s="55"/>
    </row>
    <row r="27" spans="2:5" ht="18" customHeight="1">
      <c r="B27" s="54" t="s">
        <v>28</v>
      </c>
      <c r="C27" s="103" t="s">
        <v>32</v>
      </c>
      <c r="D27" s="104"/>
      <c r="E27" s="104"/>
    </row>
    <row r="28" spans="2:5" ht="18" customHeight="1">
      <c r="B28" s="54" t="s">
        <v>29</v>
      </c>
      <c r="C28" s="105" t="s">
        <v>99</v>
      </c>
      <c r="D28" s="105"/>
      <c r="E28" s="36"/>
    </row>
    <row r="29" spans="2:5" ht="18" customHeight="1">
      <c r="B29" s="36"/>
      <c r="C29" s="70"/>
      <c r="D29" s="36"/>
      <c r="E29" s="36"/>
    </row>
    <row r="30" spans="2:5" ht="18" customHeight="1">
      <c r="B30" s="106" t="s">
        <v>30</v>
      </c>
      <c r="C30" s="106"/>
      <c r="D30" s="106"/>
      <c r="E30" s="106"/>
    </row>
    <row r="31" spans="2:5" ht="18" customHeight="1">
      <c r="B31" s="55"/>
    </row>
    <row r="32" spans="2:5" ht="18" customHeight="1">
      <c r="B32" s="55"/>
    </row>
  </sheetData>
  <mergeCells count="4">
    <mergeCell ref="B2:E3"/>
    <mergeCell ref="C28:D28"/>
    <mergeCell ref="C27:E27"/>
    <mergeCell ref="B30:E30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74B9-472E-4283-A98F-3122B70F5FD6}">
  <sheetPr>
    <pageSetUpPr fitToPage="1"/>
  </sheetPr>
  <dimension ref="A1:E53"/>
  <sheetViews>
    <sheetView topLeftCell="A20" workbookViewId="0">
      <selection activeCell="B48" sqref="B48:D48"/>
    </sheetView>
  </sheetViews>
  <sheetFormatPr defaultColWidth="8.85546875" defaultRowHeight="15"/>
  <cols>
    <col min="1" max="1" width="61.28515625" customWidth="1"/>
    <col min="2" max="2" width="16.7109375" customWidth="1"/>
    <col min="3" max="3" width="15.7109375" customWidth="1"/>
    <col min="5" max="5" width="9.85546875" customWidth="1"/>
  </cols>
  <sheetData>
    <row r="1" spans="1:4" ht="22.9" customHeight="1">
      <c r="A1" s="73" t="s">
        <v>0</v>
      </c>
    </row>
    <row r="2" spans="1:4">
      <c r="A2" s="112" t="s">
        <v>98</v>
      </c>
      <c r="B2" s="113"/>
      <c r="C2" s="113"/>
    </row>
    <row r="3" spans="1:4" ht="24" customHeight="1">
      <c r="A3" s="113"/>
      <c r="B3" s="113"/>
      <c r="C3" s="113"/>
    </row>
    <row r="4" spans="1:4">
      <c r="A4" s="19" t="s">
        <v>1</v>
      </c>
      <c r="B4" s="57" t="s">
        <v>78</v>
      </c>
      <c r="C4" s="57" t="s">
        <v>97</v>
      </c>
      <c r="D4" s="20"/>
    </row>
    <row r="5" spans="1:4">
      <c r="A5" s="5" t="s">
        <v>34</v>
      </c>
      <c r="B5" s="21"/>
      <c r="C5" s="21"/>
    </row>
    <row r="6" spans="1:4">
      <c r="A6" s="4" t="s">
        <v>73</v>
      </c>
      <c r="B6" s="97">
        <v>64790</v>
      </c>
      <c r="C6" s="21"/>
    </row>
    <row r="7" spans="1:4" ht="18.600000000000001" customHeight="1">
      <c r="A7" s="4" t="s">
        <v>35</v>
      </c>
      <c r="B7" s="22">
        <f>1474917-482436+88354</f>
        <v>1080835</v>
      </c>
      <c r="C7" s="23">
        <v>261106</v>
      </c>
    </row>
    <row r="8" spans="1:4" ht="17.45" customHeight="1">
      <c r="A8" s="4" t="s">
        <v>36</v>
      </c>
      <c r="B8" s="22"/>
      <c r="C8" s="23">
        <v>-1</v>
      </c>
    </row>
    <row r="9" spans="1:4" ht="17.45" customHeight="1">
      <c r="A9" s="4" t="s">
        <v>116</v>
      </c>
      <c r="B9" s="22"/>
      <c r="C9" s="23"/>
    </row>
    <row r="10" spans="1:4" ht="17.45" customHeight="1">
      <c r="A10" s="4" t="s">
        <v>39</v>
      </c>
      <c r="B10" s="22">
        <v>-694667</v>
      </c>
      <c r="C10" s="1">
        <v>-1311667</v>
      </c>
    </row>
    <row r="11" spans="1:4" ht="20.45" customHeight="1">
      <c r="A11" s="4" t="s">
        <v>37</v>
      </c>
      <c r="B11" s="22">
        <v>-23525</v>
      </c>
      <c r="C11" s="1">
        <v>-39678</v>
      </c>
    </row>
    <row r="12" spans="1:4" ht="20.45" customHeight="1">
      <c r="A12" s="4" t="s">
        <v>38</v>
      </c>
      <c r="B12" s="22">
        <v>463560</v>
      </c>
      <c r="C12" s="1"/>
    </row>
    <row r="13" spans="1:4" ht="20.45" customHeight="1">
      <c r="A13" s="4" t="s">
        <v>118</v>
      </c>
      <c r="B13" s="22"/>
      <c r="C13" s="1"/>
    </row>
    <row r="14" spans="1:4" ht="18.600000000000001" customHeight="1">
      <c r="A14" s="4" t="s">
        <v>117</v>
      </c>
      <c r="B14" s="22">
        <v>-150</v>
      </c>
    </row>
    <row r="15" spans="1:4" ht="18.600000000000001" customHeight="1">
      <c r="A15" s="4" t="s">
        <v>40</v>
      </c>
      <c r="B15" s="22">
        <v>-26576</v>
      </c>
      <c r="C15" s="22">
        <v>-12318</v>
      </c>
    </row>
    <row r="16" spans="1:4" ht="18.600000000000001" customHeight="1">
      <c r="A16" s="4" t="s">
        <v>41</v>
      </c>
      <c r="B16" s="22">
        <f>-26168-2811</f>
        <v>-28979</v>
      </c>
      <c r="C16" s="1">
        <v>-24518</v>
      </c>
    </row>
    <row r="17" spans="1:5" ht="18.600000000000001" customHeight="1">
      <c r="A17" s="4" t="s">
        <v>119</v>
      </c>
      <c r="B17" s="22"/>
      <c r="C17" s="1"/>
    </row>
    <row r="18" spans="1:5" ht="18.600000000000001" customHeight="1">
      <c r="A18" s="4" t="s">
        <v>42</v>
      </c>
      <c r="B18" s="22">
        <v>62010</v>
      </c>
      <c r="C18" s="1">
        <v>76165</v>
      </c>
    </row>
    <row r="19" spans="1:5" ht="18.600000000000001" customHeight="1">
      <c r="A19" s="4" t="s">
        <v>43</v>
      </c>
      <c r="B19" s="22"/>
      <c r="C19" s="22">
        <v>-4167</v>
      </c>
    </row>
    <row r="20" spans="1:5" ht="28.9" customHeight="1">
      <c r="A20" s="24" t="s">
        <v>44</v>
      </c>
      <c r="B20" s="25">
        <f>B7+B8+B11+B10+B15+B16+B18+B19+B12</f>
        <v>832658</v>
      </c>
      <c r="C20" s="25">
        <f>C7+C8+C11+C12+C10+C15+C16+C18+C19</f>
        <v>-1055078</v>
      </c>
    </row>
    <row r="21" spans="1:5">
      <c r="A21" s="5" t="s">
        <v>45</v>
      </c>
      <c r="B21" s="26"/>
      <c r="C21" s="27"/>
    </row>
    <row r="22" spans="1:5" ht="18.600000000000001" customHeight="1">
      <c r="A22" s="4" t="s">
        <v>46</v>
      </c>
      <c r="B22" s="22">
        <v>-932</v>
      </c>
      <c r="C22" s="22">
        <v>-2227</v>
      </c>
    </row>
    <row r="23" spans="1:5" ht="20.45" customHeight="1">
      <c r="A23" s="4" t="s">
        <v>47</v>
      </c>
      <c r="B23" s="22"/>
      <c r="C23" s="22">
        <v>-682</v>
      </c>
    </row>
    <row r="24" spans="1:5" ht="20.45" customHeight="1">
      <c r="A24" s="4" t="s">
        <v>48</v>
      </c>
      <c r="B24" s="22"/>
      <c r="C24" s="22"/>
    </row>
    <row r="25" spans="1:5" ht="19.899999999999999" customHeight="1">
      <c r="A25" s="4" t="s">
        <v>49</v>
      </c>
      <c r="B25" s="22">
        <v>-342650</v>
      </c>
      <c r="C25" s="22">
        <v>1121799</v>
      </c>
      <c r="E25" s="1"/>
    </row>
    <row r="26" spans="1:5" ht="20.45" customHeight="1">
      <c r="A26" s="114" t="s">
        <v>50</v>
      </c>
      <c r="B26" s="28">
        <f>B25+B23+B22+B24</f>
        <v>-343582</v>
      </c>
      <c r="C26" s="28">
        <f>C25+C23+C24+C22</f>
        <v>1118890</v>
      </c>
      <c r="D26" s="29"/>
      <c r="E26" s="1"/>
    </row>
    <row r="27" spans="1:5" ht="9" customHeight="1">
      <c r="A27" s="114"/>
      <c r="B27" s="30"/>
      <c r="C27" s="22"/>
      <c r="E27" s="1"/>
    </row>
    <row r="28" spans="1:5">
      <c r="A28" s="24" t="s">
        <v>51</v>
      </c>
      <c r="B28" s="31"/>
      <c r="C28" s="32"/>
      <c r="E28" s="1"/>
    </row>
    <row r="29" spans="1:5">
      <c r="A29" s="4" t="s">
        <v>52</v>
      </c>
      <c r="C29" s="33"/>
    </row>
    <row r="30" spans="1:5">
      <c r="A30" s="11" t="s">
        <v>53</v>
      </c>
      <c r="B30" s="22"/>
      <c r="C30" s="22">
        <v>240000</v>
      </c>
    </row>
    <row r="31" spans="1:5">
      <c r="A31" s="11" t="s">
        <v>54</v>
      </c>
      <c r="B31" s="22"/>
      <c r="C31" s="22"/>
    </row>
    <row r="32" spans="1:5">
      <c r="A32" s="11" t="s">
        <v>120</v>
      </c>
      <c r="B32" s="22"/>
      <c r="C32" s="22"/>
    </row>
    <row r="33" spans="1:5">
      <c r="A33" s="11" t="s">
        <v>55</v>
      </c>
      <c r="B33" s="22"/>
      <c r="C33" s="22"/>
    </row>
    <row r="34" spans="1:5">
      <c r="A34" s="11" t="s">
        <v>56</v>
      </c>
      <c r="B34" s="22"/>
      <c r="C34" s="22">
        <v>-186292</v>
      </c>
    </row>
    <row r="35" spans="1:5" ht="29.45" customHeight="1">
      <c r="A35" s="114" t="s">
        <v>57</v>
      </c>
      <c r="B35" s="27">
        <f>B30+B31+B34</f>
        <v>0</v>
      </c>
      <c r="C35" s="27">
        <f>C30+C31+C34+C33</f>
        <v>53708</v>
      </c>
    </row>
    <row r="36" spans="1:5" ht="14.45" hidden="1" customHeight="1">
      <c r="A36" s="114"/>
      <c r="B36" s="27"/>
      <c r="C36" s="27" t="s">
        <v>31</v>
      </c>
    </row>
    <row r="37" spans="1:5" hidden="1">
      <c r="B37" s="22" t="s">
        <v>31</v>
      </c>
      <c r="C37" s="22"/>
    </row>
    <row r="38" spans="1:5" ht="25.15" customHeight="1">
      <c r="A38" s="114" t="s">
        <v>58</v>
      </c>
      <c r="B38" s="27">
        <f>B20+B26+B35</f>
        <v>489076</v>
      </c>
      <c r="C38" s="27">
        <f>C20+C26+C35+C37</f>
        <v>117520</v>
      </c>
    </row>
    <row r="39" spans="1:5" ht="6.6" hidden="1" customHeight="1">
      <c r="A39" s="115"/>
      <c r="B39" s="32"/>
      <c r="C39" s="32" t="s">
        <v>31</v>
      </c>
    </row>
    <row r="40" spans="1:5" hidden="1">
      <c r="A40" s="4" t="s">
        <v>59</v>
      </c>
      <c r="B40" s="27">
        <f>-2498</f>
        <v>-2498</v>
      </c>
      <c r="C40" s="27"/>
    </row>
    <row r="41" spans="1:5">
      <c r="A41" s="4" t="s">
        <v>121</v>
      </c>
      <c r="B41" s="27"/>
      <c r="C41" s="27">
        <v>-334</v>
      </c>
    </row>
    <row r="42" spans="1:5">
      <c r="A42" s="4" t="s">
        <v>74</v>
      </c>
      <c r="B42" s="27">
        <v>-6640</v>
      </c>
      <c r="C42" s="27"/>
    </row>
    <row r="43" spans="1:5" ht="19.899999999999999" customHeight="1">
      <c r="A43" s="4" t="s">
        <v>123</v>
      </c>
      <c r="B43" s="12">
        <v>18876</v>
      </c>
      <c r="C43" s="22">
        <v>398020</v>
      </c>
      <c r="E43" s="1"/>
    </row>
    <row r="44" spans="1:5" ht="18.600000000000001" customHeight="1">
      <c r="A44" s="116" t="s">
        <v>122</v>
      </c>
      <c r="B44" s="117">
        <v>501312</v>
      </c>
      <c r="C44" s="34">
        <f>C38+C43</f>
        <v>515540</v>
      </c>
    </row>
    <row r="45" spans="1:5" ht="2.4500000000000002" customHeight="1">
      <c r="A45" s="115"/>
      <c r="B45" s="118"/>
      <c r="C45" s="31" t="s">
        <v>31</v>
      </c>
    </row>
    <row r="46" spans="1:5">
      <c r="A46" s="15"/>
      <c r="B46" s="15"/>
      <c r="C46" s="35"/>
    </row>
    <row r="47" spans="1:5">
      <c r="A47" s="17"/>
      <c r="B47" s="107"/>
      <c r="C47" s="107"/>
      <c r="D47" s="15"/>
    </row>
    <row r="48" spans="1:5" ht="14.45" customHeight="1">
      <c r="A48" s="18" t="s">
        <v>28</v>
      </c>
      <c r="B48" s="108" t="s">
        <v>32</v>
      </c>
      <c r="C48" s="109"/>
      <c r="D48" s="109"/>
    </row>
    <row r="49" spans="1:4">
      <c r="A49" s="18"/>
      <c r="B49" s="18"/>
    </row>
    <row r="50" spans="1:4" ht="14.45" customHeight="1">
      <c r="A50" s="18" t="s">
        <v>29</v>
      </c>
      <c r="B50" s="110" t="s">
        <v>99</v>
      </c>
      <c r="C50" s="110"/>
      <c r="D50" s="6"/>
    </row>
    <row r="51" spans="1:4">
      <c r="A51" s="3"/>
      <c r="B51" s="6"/>
      <c r="C51" s="6"/>
      <c r="D51" s="6"/>
    </row>
    <row r="52" spans="1:4">
      <c r="A52" s="11"/>
      <c r="B52" s="6"/>
      <c r="C52" s="6"/>
      <c r="D52" s="6"/>
    </row>
    <row r="53" spans="1:4">
      <c r="A53" s="111" t="s">
        <v>30</v>
      </c>
      <c r="B53" s="111"/>
      <c r="C53" s="111"/>
      <c r="D53" s="111"/>
    </row>
  </sheetData>
  <mergeCells count="10">
    <mergeCell ref="B47:C47"/>
    <mergeCell ref="B48:D48"/>
    <mergeCell ref="B50:C50"/>
    <mergeCell ref="A53:D53"/>
    <mergeCell ref="A2:C3"/>
    <mergeCell ref="A26:A27"/>
    <mergeCell ref="A35:A36"/>
    <mergeCell ref="A38:A39"/>
    <mergeCell ref="A44:A45"/>
    <mergeCell ref="B44:B45"/>
  </mergeCells>
  <pageMargins left="0.25" right="0.25" top="0.75" bottom="0.75" header="0.3" footer="0.3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0B43-319B-483A-97A9-8EE9573A382C}">
  <sheetPr>
    <pageSetUpPr fitToPage="1"/>
  </sheetPr>
  <dimension ref="A1:H26"/>
  <sheetViews>
    <sheetView tabSelected="1" workbookViewId="0">
      <selection activeCell="I29" sqref="I29"/>
    </sheetView>
  </sheetViews>
  <sheetFormatPr defaultColWidth="8.85546875" defaultRowHeight="15"/>
  <cols>
    <col min="1" max="1" width="34.85546875" customWidth="1"/>
    <col min="2" max="2" width="21.85546875" customWidth="1"/>
    <col min="3" max="3" width="21.28515625" customWidth="1"/>
    <col min="4" max="4" width="19.28515625" customWidth="1"/>
  </cols>
  <sheetData>
    <row r="1" spans="1:4">
      <c r="A1" s="98" t="s">
        <v>0</v>
      </c>
    </row>
    <row r="2" spans="1:4">
      <c r="A2" s="112" t="s">
        <v>76</v>
      </c>
      <c r="B2" s="113"/>
      <c r="C2" s="113"/>
      <c r="D2" s="113"/>
    </row>
    <row r="3" spans="1:4" ht="30.6" customHeight="1">
      <c r="A3" s="113"/>
      <c r="B3" s="113"/>
      <c r="C3" s="113"/>
      <c r="D3" s="113"/>
    </row>
    <row r="4" spans="1:4" ht="26.45" customHeight="1" thickBot="1">
      <c r="A4" s="2" t="s">
        <v>1</v>
      </c>
      <c r="B4" s="7" t="s">
        <v>60</v>
      </c>
      <c r="C4" s="8" t="s">
        <v>61</v>
      </c>
      <c r="D4" s="7" t="s">
        <v>62</v>
      </c>
    </row>
    <row r="5" spans="1:4">
      <c r="A5" s="9" t="s">
        <v>66</v>
      </c>
      <c r="B5" s="10">
        <v>300000</v>
      </c>
      <c r="C5" s="10">
        <v>195441</v>
      </c>
      <c r="D5" s="10">
        <f>B5+C5</f>
        <v>495441</v>
      </c>
    </row>
    <row r="6" spans="1:4">
      <c r="A6" s="11" t="s">
        <v>63</v>
      </c>
      <c r="B6" s="12" t="s">
        <v>31</v>
      </c>
      <c r="C6" s="12" t="s">
        <v>31</v>
      </c>
      <c r="D6" s="10" t="s">
        <v>31</v>
      </c>
    </row>
    <row r="7" spans="1:4" ht="18.600000000000001" customHeight="1">
      <c r="A7" s="11" t="s">
        <v>64</v>
      </c>
      <c r="B7" s="12" t="s">
        <v>31</v>
      </c>
      <c r="C7" s="12">
        <v>134918</v>
      </c>
      <c r="D7" s="10">
        <f>C7</f>
        <v>134918</v>
      </c>
    </row>
    <row r="8" spans="1:4" ht="18.600000000000001" customHeight="1">
      <c r="A8" s="11" t="s">
        <v>112</v>
      </c>
      <c r="B8" s="12"/>
      <c r="C8" s="12"/>
      <c r="D8" s="10"/>
    </row>
    <row r="9" spans="1:4" ht="18.600000000000001" customHeight="1" thickBot="1">
      <c r="A9" s="11" t="s">
        <v>65</v>
      </c>
      <c r="B9" s="12"/>
      <c r="C9" s="12">
        <v>-306552</v>
      </c>
      <c r="D9" s="10">
        <f>C9</f>
        <v>-306552</v>
      </c>
    </row>
    <row r="10" spans="1:4" ht="15.75" thickBot="1">
      <c r="A10" s="13" t="s">
        <v>70</v>
      </c>
      <c r="B10" s="14">
        <v>300000</v>
      </c>
      <c r="C10" s="14">
        <f>C5+C7+C9</f>
        <v>23807</v>
      </c>
      <c r="D10" s="14">
        <f>D5+D7+D9</f>
        <v>323807</v>
      </c>
    </row>
    <row r="11" spans="1:4">
      <c r="A11" s="11" t="s">
        <v>63</v>
      </c>
      <c r="B11" s="12" t="s">
        <v>31</v>
      </c>
      <c r="C11" s="12" t="s">
        <v>31</v>
      </c>
      <c r="D11" s="10" t="s">
        <v>31</v>
      </c>
    </row>
    <row r="12" spans="1:4">
      <c r="A12" s="11" t="s">
        <v>67</v>
      </c>
      <c r="B12" s="12" t="s">
        <v>31</v>
      </c>
      <c r="C12" s="12">
        <v>6824</v>
      </c>
      <c r="D12" s="10">
        <f>C12</f>
        <v>6824</v>
      </c>
    </row>
    <row r="13" spans="1:4">
      <c r="A13" s="11" t="s">
        <v>65</v>
      </c>
      <c r="B13" s="12"/>
      <c r="C13" s="12"/>
      <c r="D13" s="10">
        <f>C13</f>
        <v>0</v>
      </c>
    </row>
    <row r="14" spans="1:4" ht="15.75" thickBot="1">
      <c r="A14" s="11" t="s">
        <v>112</v>
      </c>
      <c r="B14" s="12"/>
      <c r="C14" s="12"/>
      <c r="D14" s="10"/>
    </row>
    <row r="15" spans="1:4" ht="15.75" thickBot="1">
      <c r="A15" s="13" t="s">
        <v>79</v>
      </c>
      <c r="B15" s="14">
        <v>300000</v>
      </c>
      <c r="C15" s="14">
        <f>C10+C12+C13</f>
        <v>30631</v>
      </c>
      <c r="D15" s="14">
        <f>B15+C15</f>
        <v>330631</v>
      </c>
    </row>
    <row r="16" spans="1:4">
      <c r="A16" s="15"/>
      <c r="B16" s="15"/>
      <c r="C16" s="15"/>
      <c r="D16" s="15"/>
    </row>
    <row r="17" spans="1:8">
      <c r="A17" s="119"/>
      <c r="B17" s="119"/>
      <c r="C17" s="119"/>
      <c r="D17" s="119"/>
    </row>
    <row r="18" spans="1:8">
      <c r="A18" s="15"/>
      <c r="B18" s="15"/>
      <c r="C18" s="15"/>
      <c r="D18" s="15"/>
    </row>
    <row r="19" spans="1:8">
      <c r="H19" s="16"/>
    </row>
    <row r="20" spans="1:8">
      <c r="A20" s="17"/>
      <c r="B20" s="107"/>
      <c r="C20" s="107"/>
      <c r="D20" s="15"/>
    </row>
    <row r="21" spans="1:8">
      <c r="A21" s="18" t="s">
        <v>28</v>
      </c>
      <c r="B21" s="108" t="s">
        <v>32</v>
      </c>
      <c r="C21" s="109"/>
      <c r="D21" s="109"/>
    </row>
    <row r="22" spans="1:8">
      <c r="A22" s="18"/>
      <c r="B22" s="18"/>
    </row>
    <row r="23" spans="1:8" ht="14.45" customHeight="1">
      <c r="A23" s="18" t="s">
        <v>29</v>
      </c>
      <c r="B23" s="110" t="s">
        <v>99</v>
      </c>
      <c r="C23" s="110"/>
      <c r="D23" s="6"/>
    </row>
    <row r="24" spans="1:8">
      <c r="A24" s="3"/>
      <c r="B24" s="6"/>
      <c r="C24" s="6"/>
      <c r="D24" s="6"/>
    </row>
    <row r="25" spans="1:8" ht="13.9" customHeight="1">
      <c r="A25" s="11"/>
      <c r="B25" s="6"/>
      <c r="C25" s="6"/>
      <c r="D25" s="6"/>
    </row>
    <row r="26" spans="1:8">
      <c r="A26" s="111" t="s">
        <v>30</v>
      </c>
      <c r="B26" s="111"/>
      <c r="C26" s="111"/>
      <c r="D26" s="111"/>
    </row>
  </sheetData>
  <mergeCells count="6">
    <mergeCell ref="A26:D26"/>
    <mergeCell ref="A2:D3"/>
    <mergeCell ref="A17:D17"/>
    <mergeCell ref="B20:C20"/>
    <mergeCell ref="B21:D21"/>
    <mergeCell ref="B23:C23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 аудит</vt:lpstr>
      <vt:lpstr>отчет ДДС</vt:lpstr>
      <vt:lpstr>отчет об измен.в кап.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FinQ</dc:creator>
  <cp:lastModifiedBy>Наширалиева Айнур Амангельдиевна</cp:lastModifiedBy>
  <cp:lastPrinted>2024-08-13T08:15:06Z</cp:lastPrinted>
  <dcterms:created xsi:type="dcterms:W3CDTF">2015-06-05T18:19:00Z</dcterms:created>
  <dcterms:modified xsi:type="dcterms:W3CDTF">2024-08-13T09:17:59Z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93C84356996A445094249BEC0BD92426</vt:lpwstr>
  </property>
  <property fmtid="{D5CDD505-2E9C-101B-9397-08002B2CF9AE}" pid="3" name="KSOProductBuildVer">
    <vt:lpwstr>1049-12.2.0.13266</vt:lpwstr>
  </property>
</Properties>
</file>