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assanova.lcl\dfs\Audit_2024\IFRS\3 кв 2024\ФО за 3й квартал\"/>
    </mc:Choice>
  </mc:AlternateContent>
  <xr:revisionPtr revIDLastSave="0" documentId="13_ncr:1_{DB27E4F3-C540-4C22-8C4C-29C436FA84A8}" xr6:coauthVersionLast="47" xr6:coauthVersionMax="47" xr10:uidLastSave="{00000000-0000-0000-0000-000000000000}"/>
  <bookViews>
    <workbookView xWindow="-120" yWindow="-120" windowWidth="29040" windowHeight="15840" xr2:uid="{ADEAEED9-CBB9-4599-A2FC-2975A39497C5}"/>
  </bookViews>
  <sheets>
    <sheet name="Ф1_конс" sheetId="1" r:id="rId1"/>
    <sheet name="Ф2_конс" sheetId="2" r:id="rId2"/>
    <sheet name="Ф3_конс" sheetId="3" r:id="rId3"/>
    <sheet name="Ф4_конс" sheetId="4" r:id="rId4"/>
  </sheets>
  <definedNames>
    <definedName name="__COS98" hidden="1">{#N/A,#N/A,FALSE,"Aging Summary";#N/A,#N/A,FALSE,"Ratio Analysis";#N/A,#N/A,FALSE,"Test 120 Day Accts";#N/A,#N/A,FALSE,"Tickmarks"}</definedName>
    <definedName name="__COS98_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OS98_1" hidden="1">{#N/A,#N/A,FALSE,"Aging Summary";#N/A,#N/A,FALSE,"Ratio Analysis";#N/A,#N/A,FALSE,"Test 120 Day Accts";#N/A,#N/A,FALSE,"Tickmarks"}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#REF!</definedName>
    <definedName name="BLANK11_NP121" hidden="1">#REF!</definedName>
    <definedName name="BLANK11_NP122" hidden="1">#REF!</definedName>
    <definedName name="BLANK11_NP123" hidden="1">#REF!</definedName>
    <definedName name="BLANK11_NP124" hidden="1">#REF!</definedName>
    <definedName name="BLANK11_NP125" hidden="1">#REF!</definedName>
    <definedName name="BLANK11_NP126" hidden="1">#REF!</definedName>
    <definedName name="BLANK11_NVALP120" hidden="1">#REF!</definedName>
    <definedName name="BLANK11_NVALP121" hidden="1">#REF!</definedName>
    <definedName name="BLANK11_NVALP122" hidden="1">#REF!</definedName>
    <definedName name="BLANK11_NVALP123" hidden="1">#REF!</definedName>
    <definedName name="BLANK11_NVALP124" hidden="1">#REF!</definedName>
    <definedName name="BLANK11_NVALP125" hidden="1">#REF!</definedName>
    <definedName name="BLANK11_NVALP126" hidden="1">#REF!</definedName>
    <definedName name="BLANK3_NP40" hidden="1">#REF!</definedName>
    <definedName name="BLANK3_NP41" hidden="1">#REF!</definedName>
    <definedName name="BLANK3_NP42" hidden="1">#REF!</definedName>
    <definedName name="BLANK3_NP43" hidden="1">#REF!</definedName>
    <definedName name="BLANK3_NP44" hidden="1">#REF!</definedName>
    <definedName name="BLANK3_NP45" hidden="1">#REF!</definedName>
    <definedName name="BLANK3_NP46" hidden="1">#REF!</definedName>
    <definedName name="BLANK3_NVALP40" hidden="1">#REF!</definedName>
    <definedName name="BLANK3_NVALP41" hidden="1">#REF!</definedName>
    <definedName name="BLANK3_NVALP42" hidden="1">#REF!</definedName>
    <definedName name="BLANK3_NVALP43" hidden="1">#REF!</definedName>
    <definedName name="BLANK3_NVALP44" hidden="1">#REF!</definedName>
    <definedName name="BLANK3_NVALP45" hidden="1">#REF!</definedName>
    <definedName name="BLANK3_NVALP46" hidden="1">#REF!</definedName>
    <definedName name="BLANK7_NP81" hidden="1">#REF!</definedName>
    <definedName name="BLANK7_NP82" hidden="1">#REF!</definedName>
    <definedName name="BLANK7_NP83" hidden="1">#REF!</definedName>
    <definedName name="BLANK7_NP84" hidden="1">#REF!</definedName>
    <definedName name="BLANK7_NP85" hidden="1">#REF!</definedName>
    <definedName name="BLANK7_NP86" hidden="1">#REF!</definedName>
    <definedName name="BLANK7_NVALP80" hidden="1">#REF!</definedName>
    <definedName name="BLANK7_NVALP81" hidden="1">#REF!</definedName>
    <definedName name="BLANK7_NVALP82" hidden="1">#REF!</definedName>
    <definedName name="BLANK7_NVALP83" hidden="1">#REF!</definedName>
    <definedName name="BLANK7_NVALP84" hidden="1">#REF!</definedName>
    <definedName name="BLANK7_NVALP85" hidden="1">#REF!</definedName>
    <definedName name="BLANK7_NVALP86" hidden="1">#REF!</definedName>
    <definedName name="BLANK9_NVALP106" hidden="1">#REF!</definedName>
    <definedName name="cccccccccccccccc" hidden="1">{#N/A,#N/A,FALSE,"Aging Summary";#N/A,#N/A,FALSE,"Ratio Analysis";#N/A,#N/A,FALSE,"Test 120 Day Accts";#N/A,#N/A,FALSE,"Tickmarks"}</definedName>
    <definedName name="cccccccccccccccc_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s" hidden="1">{#N/A,#N/A,FALSE,"Aging Summary";#N/A,#N/A,FALSE,"Ratio Analysis";#N/A,#N/A,FALSE,"Test 120 Day Accts";#N/A,#N/A,FALSE,"Tickmarks"}</definedName>
    <definedName name="Coss_1" hidden="1">{#N/A,#N/A,FALSE,"Aging Summary";#N/A,#N/A,FALSE,"Ratio Analysis";#N/A,#N/A,FALSE,"Test 120 Day Accts";#N/A,#N/A,FALSE,"Tickmarks"}</definedName>
    <definedName name="dana" hidden="1">"AS2DocumentBrowse"</definedName>
    <definedName name="ee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gggggggggggggggg" hidden="1">149</definedName>
    <definedName name="jjj" hidden="1">#REF!</definedName>
    <definedName name="pp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da" hidden="1">4</definedName>
    <definedName name="rrrrrrrr" hidden="1">{#N/A,#N/A,FALSE,"Aging Summary";#N/A,#N/A,FALSE,"Ratio Analysis";#N/A,#N/A,FALSE,"Test 120 Day Accts";#N/A,#N/A,FALSE,"Tickmarks"}</definedName>
    <definedName name="rrrrrrrr_1" hidden="1">{#N/A,#N/A,FALSE,"Aging Summary";#N/A,#N/A,FALSE,"Ratio Analysis";#N/A,#N/A,FALSE,"Test 120 Day Accts";#N/A,#N/A,FALSE,"Tickmarks"}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revision" hidden="1">59</definedName>
    <definedName name="SAPBEXsysID" hidden="1">"PBW"</definedName>
    <definedName name="SAPBEXwbID" hidden="1">"4K3ERGH3RF3SF3I2DFQDXMD7Z"</definedName>
    <definedName name="sdfdsf" hidden="1">{#N/A,#N/A,FALSE,"Aging Summary";#N/A,#N/A,FALSE,"Ratio Analysis";#N/A,#N/A,FALSE,"Test 120 Day Accts";#N/A,#N/A,FALSE,"Tickmarks"}</definedName>
    <definedName name="sdfdsf_1" hidden="1">{#N/A,#N/A,FALSE,"Aging Summary";#N/A,#N/A,FALSE,"Ratio Analysis";#N/A,#N/A,FALSE,"Test 120 Day Accts";#N/A,#N/A,FALSE,"Tickmarks"}</definedName>
    <definedName name="TextRefCopyRangeCount" hidden="1">3</definedName>
    <definedName name="trcrc" hidden="1">172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Исполнение._.сметы._.затрат." hidden="1">{#N/A,#N/A,FALSE,"Лист15"}</definedName>
    <definedName name="wrn.Исполнение._.сметы._.затрат._1" hidden="1">{#N/A,#N/A,FALSE,"Лист15"}</definedName>
    <definedName name="wrn.Исполнение._.смкты._.затарат." hidden="1">{#N/A,#N/A,FALSE,"Лист15"}</definedName>
    <definedName name="wrn.Исполнение._.смкты._.затарат._1" hidden="1">{#N/A,#N/A,FALSE,"Лист15"}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XLRPARAMS_d" hidden="1">#REF!</definedName>
    <definedName name="XREF_COLUMN_1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1" hidden="1">#REF!</definedName>
    <definedName name="XRefCopy113" hidden="1">#REF!</definedName>
    <definedName name="XRefCopy11Row" hidden="1">#REF!</definedName>
    <definedName name="XRefCopy12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2Row" hidden="1">#REF!</definedName>
    <definedName name="XRefCopy6Row" hidden="1">#REF!</definedName>
    <definedName name="XRefCopy7" hidden="1">#REF!</definedName>
    <definedName name="XRefCopy77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Row" hidden="1">#REF!</definedName>
    <definedName name="XRefPaste3Row" hidden="1">#REF!</definedName>
    <definedName name="XRefPaste4" hidden="1">#REF!</definedName>
    <definedName name="XRefPaste44Row" hidden="1">#REF!</definedName>
    <definedName name="XRefPaste48" hidden="1">#REF!</definedName>
    <definedName name="XRefPaste48Row" hidden="1">#REF!</definedName>
    <definedName name="XRefPaste4Row" hidden="1">#REF!</definedName>
    <definedName name="XRefPaste5" hidden="1">#REF!</definedName>
    <definedName name="XRefPaste51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_7DED484F_F250_4E23_A979_7CECC3D1C941_.wvu.Cols" localSheetId="0" hidden="1">Ф1_конс!$D:$XFD</definedName>
    <definedName name="Z_7DED484F_F250_4E23_A979_7CECC3D1C941_.wvu.Cols" localSheetId="1" hidden="1">Ф2_конс!$D:$XFD</definedName>
    <definedName name="Z_7DED484F_F250_4E23_A979_7CECC3D1C941_.wvu.Cols" localSheetId="2" hidden="1">Ф3_конс!$D:$XFD</definedName>
    <definedName name="Z_7DED484F_F250_4E23_A979_7CECC3D1C941_.wvu.Cols" localSheetId="3" hidden="1">Ф4_конс!$G:$XFD</definedName>
    <definedName name="Z_7DED484F_F250_4E23_A979_7CECC3D1C941_.wvu.Rows" localSheetId="0" hidden="1">Ф1_конс!$54:$1048576,Ф1_конс!$51:$52</definedName>
    <definedName name="Z_7DED484F_F250_4E23_A979_7CECC3D1C941_.wvu.Rows" localSheetId="1" hidden="1">Ф2_конс!$48:$1048576,Ф2_конс!$47:$47</definedName>
    <definedName name="Z_7DED484F_F250_4E23_A979_7CECC3D1C941_.wvu.Rows" localSheetId="2" hidden="1">Ф3_конс!$68:$1048576,Ф3_конс!$61:$67</definedName>
    <definedName name="Z_7DED484F_F250_4E23_A979_7CECC3D1C941_.wvu.Rows" localSheetId="3" hidden="1">Ф4_конс!$51:$1048576,Ф4_конс!$28:$35,Ф4_конс!$38:$50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_FE7F3B5E_8869_47BE_8C09_E8CC29A006A9_.wvu.Cols" localSheetId="0" hidden="1">Ф1_конс!$D:$XFD</definedName>
    <definedName name="Z_FE7F3B5E_8869_47BE_8C09_E8CC29A006A9_.wvu.Cols" localSheetId="1" hidden="1">Ф2_конс!$D:$XFD</definedName>
    <definedName name="Z_FE7F3B5E_8869_47BE_8C09_E8CC29A006A9_.wvu.Cols" localSheetId="2" hidden="1">Ф3_конс!$D:$XFD</definedName>
    <definedName name="Z_FE7F3B5E_8869_47BE_8C09_E8CC29A006A9_.wvu.Cols" localSheetId="3" hidden="1">Ф4_конс!$G:$XFD</definedName>
    <definedName name="Z_FE7F3B5E_8869_47BE_8C09_E8CC29A006A9_.wvu.Rows" localSheetId="0" hidden="1">Ф1_конс!$54:$1048576,Ф1_конс!$51:$52</definedName>
    <definedName name="Z_FE7F3B5E_8869_47BE_8C09_E8CC29A006A9_.wvu.Rows" localSheetId="1" hidden="1">Ф2_конс!$48:$1048576,Ф2_конс!$47:$47</definedName>
    <definedName name="Z_FE7F3B5E_8869_47BE_8C09_E8CC29A006A9_.wvu.Rows" localSheetId="2" hidden="1">Ф3_конс!$68:$1048576,Ф3_конс!$61:$67</definedName>
    <definedName name="Z_FE7F3B5E_8869_47BE_8C09_E8CC29A006A9_.wvu.Rows" localSheetId="3" hidden="1">Ф4_конс!$51:$1048576,Ф4_конс!$28:$35,Ф4_конс!$38:$50</definedName>
    <definedName name="zzzzzzzzzzzzzzzzzzzzzzzzzzzzzzzz" hidden="1">149</definedName>
    <definedName name="апр" hidden="1">{#N/A,#N/A,FALSE,"Лист15"}</definedName>
    <definedName name="апр_1" hidden="1">{#N/A,#N/A,FALSE,"Лист15"}</definedName>
    <definedName name="ара" hidden="1">{#N/A,#N/A,FALSE,"Лист15"}</definedName>
    <definedName name="ара_1" hidden="1">{#N/A,#N/A,FALSE,"Лист15"}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вижение" hidden="1">{#N/A,#N/A,FALSE,"Лист15"}</definedName>
    <definedName name="движение_1" hidden="1">{#N/A,#N/A,FALSE,"Лист15"}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л" hidden="1">{#N/A,#N/A,FALSE,"Лист15"}</definedName>
    <definedName name="кал_1" hidden="1">{#N/A,#N/A,FALSE,"Лист15"}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ал" hidden="1">{#N/A,#N/A,FALSE,"Лист15"}</definedName>
    <definedName name="ккал_1" hidden="1">{#N/A,#N/A,FALSE,"Лист15"}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териалы" hidden="1">{#N/A,#N/A,FALSE,"Лист15"}</definedName>
    <definedName name="материалы_1" hidden="1">{#N/A,#N/A,FALSE,"Лист15"}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лграаммм" hidden="1">{#N/A,#N/A,FALSE,"Лист15"}</definedName>
    <definedName name="пролграаммм_1" hidden="1">{#N/A,#N/A,FALSE,"Лист15"}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23" i="4"/>
  <c r="F22" i="4"/>
  <c r="F21" i="4"/>
  <c r="E20" i="4"/>
  <c r="D20" i="4"/>
  <c r="C20" i="4"/>
  <c r="C23" i="4" s="1"/>
  <c r="B20" i="4"/>
  <c r="B23" i="4" s="1"/>
  <c r="F19" i="4"/>
  <c r="A19" i="4"/>
  <c r="F18" i="4"/>
  <c r="B15" i="4"/>
  <c r="E14" i="4"/>
  <c r="F14" i="4"/>
  <c r="F13" i="4"/>
  <c r="D12" i="4"/>
  <c r="D15" i="4" s="1"/>
  <c r="C12" i="4"/>
  <c r="C15" i="4" s="1"/>
  <c r="B12" i="4"/>
  <c r="F10" i="4"/>
  <c r="B54" i="3"/>
  <c r="C49" i="3"/>
  <c r="B49" i="3"/>
  <c r="C44" i="3"/>
  <c r="B44" i="3"/>
  <c r="C35" i="3"/>
  <c r="C38" i="3" s="1"/>
  <c r="C51" i="3" s="1"/>
  <c r="C55" i="3" s="1"/>
  <c r="C22" i="3"/>
  <c r="B22" i="3"/>
  <c r="B35" i="3" s="1"/>
  <c r="B38" i="3" s="1"/>
  <c r="C10" i="3"/>
  <c r="C11" i="3" s="1"/>
  <c r="AG41" i="2"/>
  <c r="C32" i="2"/>
  <c r="B32" i="2"/>
  <c r="C20" i="2"/>
  <c r="C27" i="2" s="1"/>
  <c r="B20" i="2"/>
  <c r="B27" i="2" s="1"/>
  <c r="C16" i="2"/>
  <c r="C34" i="2" s="1"/>
  <c r="C37" i="2" s="1"/>
  <c r="C40" i="2" s="1"/>
  <c r="C14" i="2"/>
  <c r="B14" i="2"/>
  <c r="B16" i="2" s="1"/>
  <c r="B34" i="2" s="1"/>
  <c r="B37" i="2" s="1"/>
  <c r="C10" i="2"/>
  <c r="C11" i="2" s="1"/>
  <c r="C42" i="1"/>
  <c r="C43" i="1" s="1"/>
  <c r="B42" i="1"/>
  <c r="C35" i="1"/>
  <c r="B35" i="1"/>
  <c r="B43" i="1" s="1"/>
  <c r="C23" i="1"/>
  <c r="B23" i="1"/>
  <c r="C10" i="1"/>
  <c r="A12" i="4"/>
  <c r="E11" i="4" l="1"/>
  <c r="B40" i="2"/>
  <c r="B51" i="3"/>
  <c r="B55" i="3" s="1"/>
  <c r="A20" i="4"/>
  <c r="F20" i="4"/>
  <c r="F23" i="4" s="1"/>
  <c r="A23" i="4"/>
  <c r="A15" i="4"/>
  <c r="A11" i="4"/>
  <c r="F11" i="4" l="1"/>
  <c r="E12" i="4"/>
  <c r="E15" i="4" l="1"/>
  <c r="F12" i="4"/>
  <c r="F15" i="4" s="1"/>
</calcChain>
</file>

<file path=xl/sharedStrings.xml><?xml version="1.0" encoding="utf-8"?>
<sst xmlns="http://schemas.openxmlformats.org/spreadsheetml/2006/main" count="148" uniqueCount="105">
  <si>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</si>
  <si>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</si>
  <si>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</si>
  <si>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</si>
  <si>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</si>
  <si>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Средства в финансовых организациях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</si>
  <si>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</si>
  <si>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</si>
  <si>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</si>
  <si>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</si>
  <si>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</si>
  <si>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</si>
  <si>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</si>
  <si>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Прочие активы</t>
  </si>
  <si>
    <t>Итого активы</t>
  </si>
  <si>
    <t>Обязательства</t>
  </si>
  <si>
    <t>Финансовые обязательства, оцениваемые по справедливой стоимости через прибыль или убыток</t>
  </si>
  <si>
    <t>Средства финансовых организаций</t>
  </si>
  <si>
    <t>Средства клиентов</t>
  </si>
  <si>
    <t>Обязательство по договорам РЕПО</t>
  </si>
  <si>
    <t>Субординированный долг</t>
  </si>
  <si>
    <t>Обязательства по отложенному корпоративному подоходному налогу</t>
  </si>
  <si>
    <t>Обязательства по аренде</t>
  </si>
  <si>
    <t>Обязательства от продолжающегося участия</t>
  </si>
  <si>
    <t>Прочие обязательства</t>
  </si>
  <si>
    <t>Итого обязательства</t>
  </si>
  <si>
    <t>Капитал</t>
  </si>
  <si>
    <t>Уставный капитал</t>
  </si>
  <si>
    <t>Дополнительно оплаченный капитал</t>
  </si>
  <si>
    <t>Резерв переоценки основных средств</t>
  </si>
  <si>
    <t>Нераспределённая прибыль</t>
  </si>
  <si>
    <t>Итого капитал</t>
  </si>
  <si>
    <t>Итого капитал и обязательства</t>
  </si>
  <si>
    <t>________________________</t>
  </si>
  <si>
    <t>Ахметова Г.А.</t>
  </si>
  <si>
    <t>Кубеева Д.К.</t>
  </si>
  <si>
    <t>Председателя Правления</t>
  </si>
  <si>
    <t>Главный бухгалтер</t>
  </si>
  <si>
    <t>Процентные доходы, рассчитанные с использованием эффективной процентной ставки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</si>
  <si>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</si>
  <si>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</si>
  <si>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</si>
  <si>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Чистый процентный доход</t>
  </si>
  <si>
    <t>Комиссионные доходы</t>
  </si>
  <si>
    <t>Комиссионные расходы</t>
  </si>
  <si>
    <t>Чистый комиссионный (расход)/доход</t>
  </si>
  <si>
    <t>Чистая прибыль/(убыток) по операциям с финансовыми инструментами, оцениваемыми по справедливой стоимости через прибыль или убыток</t>
  </si>
  <si>
    <t>Чистая прибыль/(убыток) по операциям в иностранной валюте:</t>
  </si>
  <si>
    <t>- торговые операции</t>
  </si>
  <si>
    <t>- переоценка валютных статей</t>
  </si>
  <si>
    <t>Прочие доходы</t>
  </si>
  <si>
    <t>Непроцентные доходы</t>
  </si>
  <si>
    <t>Расходы на персонал</t>
  </si>
  <si>
    <t>Административные и прочие операционные расходы</t>
  </si>
  <si>
    <t>Прочие расходы</t>
  </si>
  <si>
    <t>Непроцентные расходы</t>
  </si>
  <si>
    <t>Прибыль до расходов по корпоративному подоходному налогу</t>
  </si>
  <si>
    <t>Расход по корпоративному подоходному налогу</t>
  </si>
  <si>
    <t>Прибыль за период</t>
  </si>
  <si>
    <t>Прочий совокупный доход</t>
  </si>
  <si>
    <t>Итого совокупный доход за период</t>
  </si>
  <si>
    <t>Денежные потоки от операционной деятельности</t>
  </si>
  <si>
    <t xml:space="preserve">Проценты полученные </t>
  </si>
  <si>
    <t>Проценты выплаченные</t>
  </si>
  <si>
    <t>Комиссии полученные</t>
  </si>
  <si>
    <t>Комиссии выплаченные</t>
  </si>
  <si>
    <t>Чистый реализованный убыток по операциям с финансовыми инструментами, оцениваемыми по справедливой стоимости через прибыль или убыток</t>
  </si>
  <si>
    <t>Чистые доходы, полученные по операциям в иностранной валюте, торговые операции</t>
  </si>
  <si>
    <t>Прочие доходы полученные</t>
  </si>
  <si>
    <t>Расходы на персонал, выплаченные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</si>
  <si>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</si>
  <si>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</si>
  <si>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</t>
  </si>
  <si>
    <t>Инвестиционные ценные бумаги, оцениваемые по справедливой стоимости через прибыль или убыток</t>
  </si>
  <si>
    <t>Чистые денежные средства от операционной деятельности до налогообложения</t>
  </si>
  <si>
    <t>Корпоративный подоходный налог выплаченный</t>
  </si>
  <si>
    <t>Чистые денежные средства от операционной деятельности</t>
  </si>
  <si>
    <t>Денежные потоки от инвестиционной деятельности</t>
  </si>
  <si>
    <t>Приобретение инвестиционных ценных бумаг, оцениваемых по амортизированной стоимости</t>
  </si>
  <si>
    <t>Приобретение основных средств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</si>
  <si>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</si>
  <si>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</si>
  <si>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</si>
  <si>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Поступление от выпуска акций</t>
  </si>
  <si>
    <t>Погашение обязательства по аренде</t>
  </si>
  <si>
    <t>Чистые денежные средства от финансовой деятельности</t>
  </si>
  <si>
    <t>Чистое увеличение/(уменьшение) денежных средств и их эквивалентов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</si>
  <si>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</si>
  <si>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</si>
  <si>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</si>
  <si>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периода</t>
  </si>
  <si>
    <t>_________________________</t>
  </si>
  <si>
    <t>Резерв переоценки основных
средств</t>
  </si>
  <si>
    <t>Нераспределенная прибыль</t>
  </si>
  <si>
    <t>На 1 января 2024 года</t>
  </si>
  <si>
    <t>Выпуск уставного капитала</t>
  </si>
  <si>
    <t>Амортизация резерва переоценки основных средств</t>
  </si>
  <si>
    <t>На 1 января 2023 года</t>
  </si>
  <si>
    <t>Обязательства по договорам РЕПО</t>
  </si>
  <si>
    <t>Консолидированный отчёт о финансовом положении</t>
  </si>
  <si>
    <t>Консолидированный отчёт об изменениях в капитале за период, закончившийся 30 сентября 2024 года</t>
  </si>
  <si>
    <t xml:space="preserve">Консолидированный отчёт о движении денежных средств за период, </t>
  </si>
  <si>
    <t>закончившийся 30 сентября 2024 года</t>
  </si>
  <si>
    <t xml:space="preserve">Консолидированный отчёт о совокупном доходе за период, </t>
  </si>
  <si>
    <t>по состоянию 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</si>
</sst>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)_ ;_ * \(#,##0\)_ ;_ * &quot;-&quot;_)_ ;_ @_ "/>
    <numFmt numFmtId="43" formatCode="_ * #,##0.00_)_ ;_ * \(#,##0.00\)_ ;_ * &quot;-&quot;??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-* #,##0.00\ _₽_-;\-* #,##0.00\ _₽_-;_-* &quot;-&quot;??\ _₽_-;_-@_-"/>
    <numFmt numFmtId="168" formatCode="_-* #.##0.00\ _₽_-;\-* #.##0.00\ _₽_-;_-* &quot;-&quot;??\ _₽_-;_-@_-"/>
    <numFmt numFmtId="169" formatCode="_ * #,##0_)_ ;_ * \(#,##0\)_ ;_ * &quot;-&quot;??_)_ ;_ @_ "/>
  </numFmts>
  <fonts count="21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ptos Narrow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Aptos Narrow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/>
    <xf numFmtId="166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0" fillId="0" borderId="0"/>
    <xf numFmtId="167" fontId="10" fillId="0" borderId="0" applyFont="0" applyFill="0" applyBorder="0" applyAlignment="0" applyProtection="0"/>
    <xf numFmtId="164" fontId="5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7" fillId="0" borderId="0"/>
    <xf numFmtId="164" fontId="10" fillId="0" borderId="0"/>
    <xf numFmtId="164" fontId="20" fillId="0" borderId="0"/>
    <xf numFmtId="164" fontId="12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2" applyFont="1" applyFill="1"/>
    <xf numFmtId="0" fontId="3" fillId="0" borderId="0" xfId="2" applyFont="1"/>
    <xf numFmtId="41" fontId="3" fillId="2" borderId="0" xfId="2" applyNumberFormat="1" applyFont="1" applyFill="1"/>
    <xf numFmtId="0" fontId="4" fillId="2" borderId="0" xfId="2" applyFont="1" applyFill="1" applyAlignment="1">
      <alignment vertical="top"/>
    </xf>
    <xf numFmtId="165" fontId="7" fillId="2" borderId="0" xfId="2" applyNumberFormat="1" applyFont="1" applyFill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0" fontId="8" fillId="2" borderId="0" xfId="3" applyNumberFormat="1" applyFont="1" applyFill="1" applyAlignment="1">
      <alignment vertical="top" wrapText="1"/>
    </xf>
    <xf numFmtId="0" fontId="9" fillId="2" borderId="0" xfId="3" applyNumberFormat="1" applyFont="1" applyFill="1" applyAlignment="1">
      <alignment vertical="top"/>
    </xf>
    <xf numFmtId="41" fontId="8" fillId="2" borderId="0" xfId="4" applyNumberFormat="1" applyFont="1" applyFill="1" applyBorder="1" applyAlignment="1"/>
    <xf numFmtId="41" fontId="9" fillId="2" borderId="0" xfId="4" applyNumberFormat="1" applyFont="1" applyFill="1" applyBorder="1" applyAlignment="1"/>
    <xf numFmtId="0" fontId="9" fillId="2" borderId="0" xfId="3" applyNumberFormat="1" applyFont="1" applyFill="1" applyAlignment="1">
      <alignment vertical="top" wrapText="1"/>
    </xf>
    <xf numFmtId="41" fontId="9" fillId="2" borderId="0" xfId="4" applyNumberFormat="1" applyFont="1" applyFill="1" applyBorder="1" applyAlignment="1">
      <alignment horizontal="right"/>
    </xf>
    <xf numFmtId="0" fontId="8" fillId="2" borderId="0" xfId="3" applyNumberFormat="1" applyFont="1" applyFill="1" applyAlignment="1">
      <alignment vertical="top"/>
    </xf>
    <xf numFmtId="41" fontId="4" fillId="2" borderId="2" xfId="2" applyNumberFormat="1" applyFont="1" applyFill="1" applyBorder="1"/>
    <xf numFmtId="41" fontId="3" fillId="2" borderId="2" xfId="2" applyNumberFormat="1" applyFont="1" applyFill="1" applyBorder="1"/>
    <xf numFmtId="0" fontId="6" fillId="2" borderId="0" xfId="3" applyNumberFormat="1" applyFont="1" applyFill="1" applyAlignment="1">
      <alignment vertical="top" wrapText="1"/>
    </xf>
    <xf numFmtId="41" fontId="4" fillId="2" borderId="0" xfId="2" applyNumberFormat="1" applyFont="1" applyFill="1"/>
    <xf numFmtId="41" fontId="4" fillId="2" borderId="3" xfId="2" applyNumberFormat="1" applyFont="1" applyFill="1" applyBorder="1"/>
    <xf numFmtId="41" fontId="3" fillId="2" borderId="3" xfId="2" applyNumberFormat="1" applyFont="1" applyFill="1" applyBorder="1"/>
    <xf numFmtId="0" fontId="6" fillId="2" borderId="0" xfId="3" applyNumberFormat="1" applyFont="1" applyFill="1" applyAlignment="1">
      <alignment vertical="top"/>
    </xf>
    <xf numFmtId="41" fontId="8" fillId="2" borderId="1" xfId="4" applyNumberFormat="1" applyFont="1" applyFill="1" applyBorder="1" applyAlignment="1"/>
    <xf numFmtId="41" fontId="9" fillId="2" borderId="1" xfId="4" applyNumberFormat="1" applyFont="1" applyFill="1" applyBorder="1" applyAlignment="1"/>
    <xf numFmtId="41" fontId="4" fillId="2" borderId="4" xfId="2" applyNumberFormat="1" applyFont="1" applyFill="1" applyBorder="1"/>
    <xf numFmtId="41" fontId="3" fillId="2" borderId="4" xfId="2" applyNumberFormat="1" applyFont="1" applyFill="1" applyBorder="1"/>
    <xf numFmtId="41" fontId="9" fillId="2" borderId="0" xfId="4" applyNumberFormat="1" applyFont="1" applyFill="1" applyBorder="1" applyAlignment="1">
      <alignment vertical="top"/>
    </xf>
    <xf numFmtId="0" fontId="9" fillId="2" borderId="0" xfId="4" applyNumberFormat="1" applyFont="1" applyFill="1" applyBorder="1" applyAlignment="1">
      <alignment vertical="top"/>
    </xf>
    <xf numFmtId="0" fontId="11" fillId="2" borderId="0" xfId="3" applyNumberFormat="1" applyFont="1" applyFill="1"/>
    <xf numFmtId="0" fontId="9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justify"/>
    </xf>
    <xf numFmtId="0" fontId="4" fillId="2" borderId="0" xfId="2" applyFont="1" applyFill="1" applyAlignment="1">
      <alignment horizontal="right" vertical="top"/>
    </xf>
    <xf numFmtId="41" fontId="8" fillId="2" borderId="0" xfId="5" applyNumberFormat="1" applyFont="1" applyFill="1" applyAlignment="1"/>
    <xf numFmtId="41" fontId="9" fillId="2" borderId="0" xfId="5" applyNumberFormat="1" applyFont="1" applyFill="1" applyAlignment="1"/>
    <xf numFmtId="41" fontId="8" fillId="2" borderId="4" xfId="5" applyNumberFormat="1" applyFont="1" applyFill="1" applyBorder="1" applyAlignment="1">
      <alignment horizontal="center"/>
    </xf>
    <xf numFmtId="41" fontId="9" fillId="2" borderId="4" xfId="5" applyNumberFormat="1" applyFont="1" applyFill="1" applyBorder="1" applyAlignment="1">
      <alignment horizontal="center"/>
    </xf>
    <xf numFmtId="41" fontId="8" fillId="2" borderId="1" xfId="5" applyNumberFormat="1" applyFont="1" applyFill="1" applyBorder="1" applyAlignment="1"/>
    <xf numFmtId="41" fontId="9" fillId="2" borderId="1" xfId="5" applyNumberFormat="1" applyFont="1" applyFill="1" applyBorder="1" applyAlignment="1"/>
    <xf numFmtId="41" fontId="8" fillId="2" borderId="3" xfId="5" applyNumberFormat="1" applyFont="1" applyFill="1" applyBorder="1" applyAlignment="1">
      <alignment horizontal="center"/>
    </xf>
    <xf numFmtId="41" fontId="9" fillId="2" borderId="3" xfId="5" applyNumberFormat="1" applyFont="1" applyFill="1" applyBorder="1" applyAlignment="1">
      <alignment horizontal="center"/>
    </xf>
    <xf numFmtId="41" fontId="8" fillId="2" borderId="0" xfId="5" applyNumberFormat="1" applyFont="1" applyFill="1" applyBorder="1" applyAlignment="1">
      <alignment horizontal="center"/>
    </xf>
    <xf numFmtId="41" fontId="9" fillId="2" borderId="0" xfId="5" applyNumberFormat="1" applyFont="1" applyFill="1" applyBorder="1" applyAlignment="1">
      <alignment horizontal="center"/>
    </xf>
    <xf numFmtId="41" fontId="8" fillId="2" borderId="4" xfId="5" applyNumberFormat="1" applyFont="1" applyFill="1" applyBorder="1" applyAlignment="1"/>
    <xf numFmtId="41" fontId="9" fillId="2" borderId="4" xfId="5" applyNumberFormat="1" applyFont="1" applyFill="1" applyBorder="1" applyAlignment="1"/>
    <xf numFmtId="41" fontId="13" fillId="2" borderId="0" xfId="6" applyNumberFormat="1" applyFont="1" applyFill="1" applyBorder="1" applyAlignment="1">
      <alignment horizontal="left"/>
    </xf>
    <xf numFmtId="41" fontId="14" fillId="2" borderId="0" xfId="6" applyNumberFormat="1" applyFont="1" applyFill="1" applyBorder="1" applyAlignment="1">
      <alignment horizontal="left"/>
    </xf>
    <xf numFmtId="41" fontId="8" fillId="2" borderId="3" xfId="5" applyNumberFormat="1" applyFont="1" applyFill="1" applyBorder="1" applyAlignment="1"/>
    <xf numFmtId="41" fontId="9" fillId="2" borderId="3" xfId="5" applyNumberFormat="1" applyFont="1" applyFill="1" applyBorder="1" applyAlignment="1"/>
    <xf numFmtId="41" fontId="8" fillId="2" borderId="0" xfId="5" applyNumberFormat="1" applyFont="1" applyFill="1" applyBorder="1" applyAlignment="1"/>
    <xf numFmtId="41" fontId="9" fillId="2" borderId="0" xfId="5" applyNumberFormat="1" applyFont="1" applyFill="1" applyBorder="1" applyAlignment="1"/>
    <xf numFmtId="41" fontId="8" fillId="2" borderId="2" xfId="3" applyNumberFormat="1" applyFont="1" applyFill="1" applyBorder="1"/>
    <xf numFmtId="41" fontId="9" fillId="2" borderId="2" xfId="3" applyNumberFormat="1" applyFont="1" applyFill="1" applyBorder="1"/>
    <xf numFmtId="0" fontId="9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vertical="top"/>
    </xf>
    <xf numFmtId="0" fontId="8" fillId="2" borderId="0" xfId="7" applyNumberFormat="1" applyFont="1" applyFill="1" applyAlignment="1">
      <alignment vertical="top"/>
    </xf>
    <xf numFmtId="0" fontId="8" fillId="2" borderId="0" xfId="7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/>
    </xf>
    <xf numFmtId="0" fontId="6" fillId="2" borderId="0" xfId="7" applyNumberFormat="1" applyFont="1" applyFill="1" applyAlignment="1">
      <alignment horizontal="left" vertical="top"/>
    </xf>
    <xf numFmtId="0" fontId="15" fillId="2" borderId="1" xfId="10" applyNumberFormat="1" applyFont="1" applyFill="1" applyBorder="1" applyAlignment="1">
      <alignment horizontal="right" vertical="center" wrapText="1"/>
    </xf>
    <xf numFmtId="0" fontId="8" fillId="2" borderId="0" xfId="9" applyNumberFormat="1" applyFont="1" applyFill="1" applyAlignment="1">
      <alignment vertical="top" wrapText="1"/>
    </xf>
    <xf numFmtId="0" fontId="9" fillId="2" borderId="0" xfId="9" applyNumberFormat="1" applyFont="1" applyFill="1" applyAlignment="1">
      <alignment vertical="top" wrapText="1"/>
    </xf>
    <xf numFmtId="41" fontId="8" fillId="2" borderId="0" xfId="8" applyNumberFormat="1" applyFont="1" applyFill="1" applyBorder="1" applyAlignment="1"/>
    <xf numFmtId="41" fontId="9" fillId="2" borderId="0" xfId="8" applyNumberFormat="1" applyFont="1" applyFill="1" applyBorder="1" applyAlignment="1"/>
    <xf numFmtId="41" fontId="8" fillId="2" borderId="1" xfId="8" applyNumberFormat="1" applyFont="1" applyFill="1" applyBorder="1" applyAlignment="1"/>
    <xf numFmtId="41" fontId="9" fillId="2" borderId="1" xfId="8" applyNumberFormat="1" applyFont="1" applyFill="1" applyBorder="1" applyAlignment="1"/>
    <xf numFmtId="0" fontId="16" fillId="0" borderId="0" xfId="2" applyFont="1"/>
    <xf numFmtId="41" fontId="8" fillId="2" borderId="0" xfId="8" applyNumberFormat="1" applyFont="1" applyFill="1" applyBorder="1" applyAlignment="1">
      <alignment horizontal="center"/>
    </xf>
    <xf numFmtId="41" fontId="9" fillId="2" borderId="0" xfId="8" applyNumberFormat="1" applyFont="1" applyFill="1" applyBorder="1" applyAlignment="1">
      <alignment horizontal="center"/>
    </xf>
    <xf numFmtId="41" fontId="8" fillId="2" borderId="3" xfId="8" applyNumberFormat="1" applyFont="1" applyFill="1" applyBorder="1" applyAlignment="1"/>
    <xf numFmtId="41" fontId="9" fillId="2" borderId="3" xfId="8" applyNumberFormat="1" applyFont="1" applyFill="1" applyBorder="1" applyAlignment="1"/>
    <xf numFmtId="41" fontId="8" fillId="2" borderId="4" xfId="8" applyNumberFormat="1" applyFont="1" applyFill="1" applyBorder="1" applyAlignment="1"/>
    <xf numFmtId="41" fontId="9" fillId="2" borderId="4" xfId="8" applyNumberFormat="1" applyFont="1" applyFill="1" applyBorder="1" applyAlignment="1"/>
    <xf numFmtId="41" fontId="8" fillId="2" borderId="0" xfId="11" applyNumberFormat="1" applyFont="1" applyFill="1" applyBorder="1" applyAlignment="1"/>
    <xf numFmtId="41" fontId="8" fillId="2" borderId="1" xfId="12" applyNumberFormat="1" applyFont="1" applyFill="1" applyBorder="1" applyAlignment="1">
      <alignment horizontal="center"/>
    </xf>
    <xf numFmtId="41" fontId="9" fillId="2" borderId="1" xfId="12" applyNumberFormat="1" applyFont="1" applyFill="1" applyBorder="1" applyAlignment="1">
      <alignment horizontal="center"/>
    </xf>
    <xf numFmtId="41" fontId="8" fillId="2" borderId="2" xfId="8" applyNumberFormat="1" applyFont="1" applyFill="1" applyBorder="1" applyAlignment="1"/>
    <xf numFmtId="41" fontId="9" fillId="2" borderId="2" xfId="8" applyNumberFormat="1" applyFont="1" applyFill="1" applyBorder="1" applyAlignment="1"/>
    <xf numFmtId="0" fontId="18" fillId="2" borderId="0" xfId="7" applyNumberFormat="1" applyFont="1" applyFill="1" applyAlignment="1">
      <alignment vertical="top"/>
    </xf>
    <xf numFmtId="41" fontId="18" fillId="2" borderId="0" xfId="8" applyNumberFormat="1" applyFont="1" applyFill="1" applyBorder="1" applyAlignment="1">
      <alignment vertical="top"/>
    </xf>
    <xf numFmtId="0" fontId="1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horizontal="justify" vertical="top"/>
    </xf>
    <xf numFmtId="0" fontId="8" fillId="2" borderId="0" xfId="8" applyNumberFormat="1" applyFont="1" applyFill="1" applyBorder="1" applyAlignment="1">
      <alignment vertical="top"/>
    </xf>
    <xf numFmtId="0" fontId="9" fillId="2" borderId="0" xfId="13" applyNumberFormat="1" applyFont="1" applyFill="1" applyAlignment="1">
      <alignment vertical="top"/>
    </xf>
    <xf numFmtId="0" fontId="19" fillId="2" borderId="0" xfId="13" applyNumberFormat="1" applyFont="1" applyFill="1"/>
    <xf numFmtId="0" fontId="18" fillId="2" borderId="0" xfId="8" applyNumberFormat="1" applyFont="1" applyFill="1" applyAlignment="1">
      <alignment vertical="top"/>
    </xf>
    <xf numFmtId="0" fontId="18" fillId="2" borderId="0" xfId="14" applyNumberFormat="1" applyFont="1" applyFill="1" applyAlignment="1">
      <alignment vertical="top"/>
    </xf>
    <xf numFmtId="0" fontId="9" fillId="2" borderId="0" xfId="7" applyNumberFormat="1" applyFont="1" applyFill="1" applyAlignment="1">
      <alignment horizontal="right"/>
    </xf>
    <xf numFmtId="0" fontId="9" fillId="2" borderId="0" xfId="15" applyNumberFormat="1" applyFont="1" applyFill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5" applyNumberFormat="1" applyFont="1" applyFill="1" applyAlignment="1">
      <alignment horizontal="left" vertical="top"/>
    </xf>
    <xf numFmtId="0" fontId="8" fillId="2" borderId="0" xfId="16" applyNumberFormat="1" applyFont="1" applyFill="1" applyBorder="1" applyAlignment="1">
      <alignment horizontal="left" vertical="top"/>
    </xf>
    <xf numFmtId="14" fontId="8" fillId="2" borderId="0" xfId="15" applyNumberFormat="1" applyFont="1" applyFill="1" applyAlignment="1">
      <alignment horizontal="left" vertical="top"/>
    </xf>
    <xf numFmtId="0" fontId="8" fillId="2" borderId="0" xfId="15" applyNumberFormat="1" applyFont="1" applyFill="1"/>
    <xf numFmtId="0" fontId="8" fillId="2" borderId="0" xfId="16" applyNumberFormat="1" applyFont="1" applyFill="1" applyAlignment="1">
      <alignment vertical="top"/>
    </xf>
    <xf numFmtId="0" fontId="19" fillId="2" borderId="0" xfId="15" applyNumberFormat="1" applyFont="1" applyFill="1"/>
    <xf numFmtId="0" fontId="6" fillId="2" borderId="0" xfId="3" applyNumberFormat="1" applyFont="1" applyFill="1" applyAlignment="1">
      <alignment horizontal="left" wrapText="1"/>
    </xf>
    <xf numFmtId="0" fontId="15" fillId="2" borderId="1" xfId="17" applyNumberFormat="1" applyFont="1" applyFill="1" applyBorder="1" applyAlignment="1">
      <alignment horizontal="right" wrapText="1"/>
    </xf>
    <xf numFmtId="0" fontId="8" fillId="2" borderId="0" xfId="15" applyNumberFormat="1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0" fontId="9" fillId="2" borderId="0" xfId="15" applyNumberFormat="1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2" borderId="3" xfId="17" applyNumberFormat="1" applyFont="1" applyFill="1" applyBorder="1" applyAlignment="1"/>
    <xf numFmtId="169" fontId="8" fillId="2" borderId="0" xfId="1" applyNumberFormat="1" applyFont="1" applyFill="1" applyBorder="1" applyAlignment="1"/>
    <xf numFmtId="43" fontId="8" fillId="2" borderId="0" xfId="1" applyFont="1" applyFill="1" applyBorder="1" applyAlignment="1"/>
    <xf numFmtId="41" fontId="8" fillId="2" borderId="0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9" fillId="2" borderId="0" xfId="17" applyNumberFormat="1" applyFont="1" applyFill="1" applyAlignment="1"/>
    <xf numFmtId="0" fontId="8" fillId="2" borderId="0" xfId="15" applyNumberFormat="1" applyFont="1" applyFill="1" applyAlignment="1">
      <alignment vertical="top"/>
    </xf>
    <xf numFmtId="41" fontId="9" fillId="2" borderId="0" xfId="17" applyNumberFormat="1" applyFont="1" applyFill="1" applyBorder="1" applyAlignment="1"/>
    <xf numFmtId="41" fontId="9" fillId="2" borderId="2" xfId="17" applyNumberFormat="1" applyFont="1" applyFill="1" applyBorder="1" applyAlignment="1"/>
    <xf numFmtId="0" fontId="19" fillId="2" borderId="0" xfId="15" applyNumberFormat="1" applyFont="1" applyFill="1" applyAlignment="1" applyProtection="1">
      <alignment wrapText="1"/>
      <protection locked="0"/>
    </xf>
    <xf numFmtId="0" fontId="19" fillId="2" borderId="0" xfId="16" applyNumberFormat="1" applyFont="1" applyFill="1" applyAlignment="1"/>
    <xf numFmtId="0" fontId="8" fillId="2" borderId="0" xfId="13" applyNumberFormat="1" applyFont="1" applyFill="1"/>
    <xf numFmtId="0" fontId="8" fillId="2" borderId="0" xfId="16" applyNumberFormat="1" applyFont="1" applyFill="1" applyBorder="1" applyAlignment="1">
      <alignment vertical="top"/>
    </xf>
    <xf numFmtId="0" fontId="18" fillId="2" borderId="0" xfId="16" applyNumberFormat="1" applyFont="1" applyFill="1" applyAlignment="1">
      <alignment vertical="top"/>
    </xf>
    <xf numFmtId="0" fontId="6" fillId="2" borderId="0" xfId="3" applyNumberFormat="1" applyFont="1" applyFill="1" applyAlignment="1">
      <alignment wrapText="1"/>
    </xf>
    <xf numFmtId="0" fontId="6" fillId="2" borderId="0" xfId="3" applyNumberFormat="1" applyFont="1" applyFill="1"/>
    <xf numFmtId="0" fontId="8" fillId="2" borderId="0" xfId="15" applyNumberFormat="1" applyFont="1" applyFill="1" applyAlignment="1">
      <alignment horizontal="left" vertical="top"/>
    </xf>
  </cellXfs>
  <cellStyles count="18">
    <cellStyle name="Comma" xfId="1" builtinId="3"/>
    <cellStyle name="Normal" xfId="0" builtinId="0"/>
    <cellStyle name="Normal 3" xfId="2" xr:uid="{91559ECB-390A-48BF-8A9D-FDC780A2BB4C}"/>
    <cellStyle name="Обычный 2" xfId="14" xr:uid="{625EBAD4-4670-42BA-B72B-CE401798D972}"/>
    <cellStyle name="Обычный 2 3 2" xfId="7" xr:uid="{CBF2936B-77F2-47CA-A129-DBCD9AD55368}"/>
    <cellStyle name="Обычный 21 2" xfId="13" xr:uid="{AF45FD95-CDAC-448B-A501-9A1A181C569D}"/>
    <cellStyle name="Обычный 3" xfId="15" xr:uid="{E4D724C0-1945-4FE8-8605-A8D065CB2004}"/>
    <cellStyle name="Обычный 4" xfId="12" xr:uid="{3AB60FD4-6074-4893-A960-4B8CA502CEDD}"/>
    <cellStyle name="Обычный_Alfa Bank_ FS_2008_rus_1" xfId="3" xr:uid="{FAD7074B-8259-4127-9B72-11D4CB6FBEA7}"/>
    <cellStyle name="Стиль 1" xfId="9" xr:uid="{7ADA795B-A0A6-4F46-8727-5E646A12D3F2}"/>
    <cellStyle name="Финансовый 2 3 2 2" xfId="8" xr:uid="{8A0FF84F-8351-494E-B418-9DBFA94F7BB4}"/>
    <cellStyle name="Финансовый 2 3 4" xfId="16" xr:uid="{6503C2B3-4898-4BAE-B13F-00B4B26433C2}"/>
    <cellStyle name="Финансовый 2 4" xfId="4" xr:uid="{5A154677-69E3-4899-B2BD-66A6A68AE995}"/>
    <cellStyle name="Финансовый 2 4 2 2" xfId="10" xr:uid="{23D8D519-F632-48B8-99B6-E76B3A17FDF1}"/>
    <cellStyle name="Финансовый 2 9" xfId="17" xr:uid="{03B731CE-17B0-4C1D-9A64-0EC142EB4875}"/>
    <cellStyle name="Финансовый 3" xfId="6" xr:uid="{4782E3A0-6B00-4714-B822-A73F40BB02AE}"/>
    <cellStyle name="Финансовый 3 2" xfId="11" xr:uid="{A9582A56-D57F-40B0-82F9-91ADF813B437}"/>
    <cellStyle name="Финансовый_Alfa Bank_ FS_2008_rus_1" xfId="5" xr:uid="{B39DCC60-492F-4D1D-AFA5-3409ACC6C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38101</xdr:rowOff>
    </xdr:from>
    <xdr:to>
      <xdr:col>1</xdr:col>
      <xdr:colOff>148209</xdr:colOff>
      <xdr:row>4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EFF51-BB4D-40DD-90C8-4F78351E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8601"/>
          <a:ext cx="2091309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1</xdr:row>
      <xdr:rowOff>38100</xdr:rowOff>
    </xdr:from>
    <xdr:to>
      <xdr:col>1</xdr:col>
      <xdr:colOff>148500</xdr:colOff>
      <xdr:row>4</xdr:row>
      <xdr:rowOff>96600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EC585-5AF2-43D3-8373-BEB0CCE48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28600"/>
          <a:ext cx="2091600" cy="63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3024188</xdr:colOff>
      <xdr:row>1</xdr:row>
      <xdr:rowOff>71437</xdr:rowOff>
    </xdr:from>
    <xdr:to>
      <xdr:col>0</xdr:col>
      <xdr:colOff>5104582</xdr:colOff>
      <xdr:row>4</xdr:row>
      <xdr:rowOff>129937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87332-FE7C-404D-B291-8C67334C5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8" y="261937"/>
          <a:ext cx="2080394" cy="63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4146176</xdr:colOff>
      <xdr:row>1</xdr:row>
      <xdr:rowOff>44824</xdr:rowOff>
    </xdr:from>
    <xdr:to>
      <xdr:col>2</xdr:col>
      <xdr:colOff>618726</xdr:colOff>
      <xdr:row>4</xdr:row>
      <xdr:rowOff>103324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778FE0-1ED5-4F8B-97EB-6C355A6D7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6" y="235324"/>
          <a:ext cx="2082775" cy="63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4C52-7851-45E6-A644-73E49E5B20D0}">
  <sheetPr>
    <tabColor theme="5" tint="0.59999389629810485"/>
  </sheetPr>
  <dimension ref="A1:C53"/>
  <sheetViews>
    <sheetView showGridLines="0" tabSelected="1" view="pageBreakPreview" zoomScale="80" zoomScaleNormal="80" zoomScaleSheetLayoutView="80" workbookViewId="0"/>
  </sheetViews>
  <sheetFormatPr defaultColWidth="0" defaultRowHeight="15" customHeight="1" zeroHeight="1" x14ac:dyDescent="0.25"/>
  <cols>
    <col min="1" max="1" width="65.5703125" style="2" customWidth="1"/>
    <col min="2" max="3" width="19.5703125" style="2" customWidth="1"/>
    <col min="4" max="16384" width="9.140625" style="2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3"/>
    </row>
    <row r="5" spans="1:3" x14ac:dyDescent="0.25">
      <c r="A5" s="1"/>
      <c r="B5" s="1"/>
      <c r="C5" s="3"/>
    </row>
    <row r="6" spans="1:3" x14ac:dyDescent="0.25">
      <c r="A6" s="1"/>
      <c r="B6" s="1"/>
      <c r="C6" s="3"/>
    </row>
    <row r="7" spans="1:3" x14ac:dyDescent="0.25">
      <c r="A7" s="4" t="s">
        <v>99</v>
      </c>
      <c r="B7" s="1"/>
    </row>
    <row r="8" spans="1:3" x14ac:dyDescent="0.25">
      <c r="A8" s="4" t="s">
        <v>104</v>
      </c>
      <c r="B8" s="1"/>
      <c r="C8" s="1"/>
    </row>
    <row r="9" spans="1:3" x14ac:dyDescent="0.25">
      <c r="A9" s="4"/>
      <c r="B9" s="1"/>
      <c r="C9" s="1"/>
    </row>
    <row r="10" spans="1:3" x14ac:dyDescent="0.25">
      <c r="A10" s="117" t="s">
        <v>0</v>
      </c>
      <c r="B10" s="5">
        <v>45565</v>
      </c>
      <c r="C10" s="5">
        <f>(YEAR(B10)-1900)*365+IF(((YEAR(B10)-1)/4)=ROUND((YEAR(B10)-1)/4,0),ROUND((YEAR(B10)-1900)/4,0)+1,ROUND((YEAR(B10)-1900)/4,0))</f>
        <v>45291</v>
      </c>
    </row>
    <row r="11" spans="1:3" x14ac:dyDescent="0.25">
      <c r="A11" s="117"/>
      <c r="B11" s="6" t="s">
        <v>1</v>
      </c>
      <c r="C11" s="6" t="s">
        <v>2</v>
      </c>
    </row>
    <row r="12" spans="1:3" x14ac:dyDescent="0.25">
      <c r="A12" s="7" t="s">
        <v>3</v>
      </c>
      <c r="B12" s="1"/>
      <c r="C12" s="1"/>
    </row>
    <row r="13" spans="1:3" x14ac:dyDescent="0.25">
      <c r="A13" s="8" t="s">
        <v>4</v>
      </c>
      <c r="B13" s="9">
        <v>229938395</v>
      </c>
      <c r="C13" s="10">
        <v>202939584</v>
      </c>
    </row>
    <row r="14" spans="1:3" x14ac:dyDescent="0.25">
      <c r="A14" s="8" t="s">
        <v>5</v>
      </c>
      <c r="B14" s="9">
        <v>42436435</v>
      </c>
      <c r="C14" s="10">
        <v>45803762</v>
      </c>
    </row>
    <row r="15" spans="1:3" ht="30" x14ac:dyDescent="0.25">
      <c r="A15" s="11" t="s">
        <v>6</v>
      </c>
      <c r="B15" s="9">
        <v>155504</v>
      </c>
      <c r="C15" s="10">
        <v>0</v>
      </c>
    </row>
    <row r="16" spans="1:3" x14ac:dyDescent="0.25">
      <c r="A16" s="11" t="s">
        <v>7</v>
      </c>
      <c r="B16" s="9">
        <v>1403124845</v>
      </c>
      <c r="C16" s="10">
        <v>1311897043</v>
      </c>
    </row>
    <row r="17" spans="1:3" x14ac:dyDescent="0.25">
      <c r="A17" s="11" t="s">
        <v>8</v>
      </c>
      <c r="B17" s="9">
        <v>652143630</v>
      </c>
      <c r="C17" s="10">
        <v>608431886</v>
      </c>
    </row>
    <row r="18" spans="1:3" x14ac:dyDescent="0.25">
      <c r="A18" s="8" t="s">
        <v>9</v>
      </c>
      <c r="B18" s="9">
        <v>22028514</v>
      </c>
      <c r="C18" s="12">
        <v>13766121</v>
      </c>
    </row>
    <row r="19" spans="1:3" x14ac:dyDescent="0.25">
      <c r="A19" s="8" t="s">
        <v>10</v>
      </c>
      <c r="B19" s="9">
        <v>4186765</v>
      </c>
      <c r="C19" s="10">
        <v>3123496</v>
      </c>
    </row>
    <row r="20" spans="1:3" x14ac:dyDescent="0.25">
      <c r="A20" s="8" t="s">
        <v>11</v>
      </c>
      <c r="B20" s="9">
        <v>7468923</v>
      </c>
      <c r="C20" s="12">
        <v>4765123</v>
      </c>
    </row>
    <row r="21" spans="1:3" x14ac:dyDescent="0.25">
      <c r="A21" s="8" t="s">
        <v>12</v>
      </c>
      <c r="B21" s="9">
        <v>230844</v>
      </c>
      <c r="C21" s="10">
        <v>218437</v>
      </c>
    </row>
    <row r="22" spans="1:3" x14ac:dyDescent="0.25">
      <c r="A22" s="8" t="s">
        <v>13</v>
      </c>
      <c r="B22" s="9">
        <v>16265449</v>
      </c>
      <c r="C22" s="10">
        <v>5254296</v>
      </c>
    </row>
    <row r="23" spans="1:3" ht="15.75" thickBot="1" x14ac:dyDescent="0.3">
      <c r="A23" s="13" t="s">
        <v>14</v>
      </c>
      <c r="B23" s="14">
        <f>SUM(B13:B22)</f>
        <v>2377979304</v>
      </c>
      <c r="C23" s="15">
        <f>SUM(C13:C22)</f>
        <v>2196199748</v>
      </c>
    </row>
    <row r="24" spans="1:3" ht="15.75" thickTop="1" x14ac:dyDescent="0.25">
      <c r="A24" s="16"/>
      <c r="B24" s="17"/>
      <c r="C24" s="3"/>
    </row>
    <row r="25" spans="1:3" x14ac:dyDescent="0.25">
      <c r="A25" s="13" t="s">
        <v>15</v>
      </c>
      <c r="B25" s="9"/>
      <c r="C25" s="10"/>
    </row>
    <row r="26" spans="1:3" ht="30" x14ac:dyDescent="0.25">
      <c r="A26" s="11" t="s">
        <v>16</v>
      </c>
      <c r="B26" s="9">
        <v>0</v>
      </c>
      <c r="C26" s="10">
        <v>346351</v>
      </c>
    </row>
    <row r="27" spans="1:3" x14ac:dyDescent="0.25">
      <c r="A27" s="8" t="s">
        <v>17</v>
      </c>
      <c r="B27" s="9">
        <v>20090153</v>
      </c>
      <c r="C27" s="10">
        <v>21822653</v>
      </c>
    </row>
    <row r="28" spans="1:3" x14ac:dyDescent="0.25">
      <c r="A28" s="8" t="s">
        <v>18</v>
      </c>
      <c r="B28" s="9">
        <v>862665857</v>
      </c>
      <c r="C28" s="10">
        <v>751517625</v>
      </c>
    </row>
    <row r="29" spans="1:3" x14ac:dyDescent="0.25">
      <c r="A29" s="8" t="s">
        <v>19</v>
      </c>
      <c r="B29" s="9">
        <v>1068931586</v>
      </c>
      <c r="C29" s="10">
        <v>1056250886</v>
      </c>
    </row>
    <row r="30" spans="1:3" x14ac:dyDescent="0.25">
      <c r="A30" s="8" t="s">
        <v>20</v>
      </c>
      <c r="B30" s="9">
        <v>1020000</v>
      </c>
      <c r="C30" s="10">
        <v>1040000</v>
      </c>
    </row>
    <row r="31" spans="1:3" x14ac:dyDescent="0.25">
      <c r="A31" s="8" t="s">
        <v>21</v>
      </c>
      <c r="B31" s="9">
        <v>2372938</v>
      </c>
      <c r="C31" s="10">
        <v>1143348</v>
      </c>
    </row>
    <row r="32" spans="1:3" x14ac:dyDescent="0.25">
      <c r="A32" s="8" t="s">
        <v>22</v>
      </c>
      <c r="B32" s="9">
        <v>4852547</v>
      </c>
      <c r="C32" s="10">
        <v>3281866</v>
      </c>
    </row>
    <row r="33" spans="1:3" x14ac:dyDescent="0.25">
      <c r="A33" s="8" t="s">
        <v>23</v>
      </c>
      <c r="B33" s="9">
        <v>243526049</v>
      </c>
      <c r="C33" s="10">
        <v>224785962</v>
      </c>
    </row>
    <row r="34" spans="1:3" x14ac:dyDescent="0.25">
      <c r="A34" s="8" t="s">
        <v>24</v>
      </c>
      <c r="B34" s="9">
        <v>12126178</v>
      </c>
      <c r="C34" s="3">
        <v>5196925</v>
      </c>
    </row>
    <row r="35" spans="1:3" x14ac:dyDescent="0.25">
      <c r="A35" s="13" t="s">
        <v>25</v>
      </c>
      <c r="B35" s="18">
        <f>SUM(B26:B34)</f>
        <v>2215585308</v>
      </c>
      <c r="C35" s="19">
        <f>SUM(C26:C34)</f>
        <v>2065385616</v>
      </c>
    </row>
    <row r="36" spans="1:3" x14ac:dyDescent="0.25">
      <c r="A36" s="20"/>
      <c r="B36" s="17"/>
      <c r="C36" s="3"/>
    </row>
    <row r="37" spans="1:3" x14ac:dyDescent="0.25">
      <c r="A37" s="13" t="s">
        <v>26</v>
      </c>
      <c r="B37" s="17"/>
      <c r="C37" s="3"/>
    </row>
    <row r="38" spans="1:3" x14ac:dyDescent="0.25">
      <c r="A38" s="8" t="s">
        <v>27</v>
      </c>
      <c r="B38" s="9">
        <v>67356145</v>
      </c>
      <c r="C38" s="10">
        <v>62356145</v>
      </c>
    </row>
    <row r="39" spans="1:3" x14ac:dyDescent="0.25">
      <c r="A39" s="8" t="s">
        <v>28</v>
      </c>
      <c r="B39" s="9">
        <v>2400340</v>
      </c>
      <c r="C39" s="10">
        <v>2400340</v>
      </c>
    </row>
    <row r="40" spans="1:3" x14ac:dyDescent="0.25">
      <c r="A40" s="8" t="s">
        <v>29</v>
      </c>
      <c r="B40" s="9">
        <v>875781</v>
      </c>
      <c r="C40" s="10">
        <v>886737</v>
      </c>
    </row>
    <row r="41" spans="1:3" x14ac:dyDescent="0.25">
      <c r="A41" s="8" t="s">
        <v>30</v>
      </c>
      <c r="B41" s="21">
        <v>91761730</v>
      </c>
      <c r="C41" s="22">
        <v>65170910</v>
      </c>
    </row>
    <row r="42" spans="1:3" x14ac:dyDescent="0.25">
      <c r="A42" s="13" t="s">
        <v>31</v>
      </c>
      <c r="B42" s="23">
        <f>SUM(B38:B41)</f>
        <v>162393996</v>
      </c>
      <c r="C42" s="24">
        <f>SUM(C38:C41)</f>
        <v>130814132</v>
      </c>
    </row>
    <row r="43" spans="1:3" ht="15.75" thickBot="1" x14ac:dyDescent="0.3">
      <c r="A43" s="13" t="s">
        <v>32</v>
      </c>
      <c r="B43" s="14">
        <f>B35+B42</f>
        <v>2377979304</v>
      </c>
      <c r="C43" s="15">
        <f>C35+C42</f>
        <v>2196199748</v>
      </c>
    </row>
    <row r="44" spans="1:3" ht="15.75" thickTop="1" x14ac:dyDescent="0.25">
      <c r="A44" s="11"/>
      <c r="B44" s="25"/>
      <c r="C44" s="26"/>
    </row>
    <row r="45" spans="1:3" x14ac:dyDescent="0.25">
      <c r="A45" s="11"/>
      <c r="B45" s="25"/>
      <c r="C45" s="26"/>
    </row>
    <row r="46" spans="1:3" x14ac:dyDescent="0.25">
      <c r="A46" s="27"/>
      <c r="B46" s="1"/>
      <c r="C46" s="1"/>
    </row>
    <row r="47" spans="1:3" x14ac:dyDescent="0.25">
      <c r="A47" s="28" t="s">
        <v>33</v>
      </c>
      <c r="B47" s="28" t="s">
        <v>33</v>
      </c>
      <c r="C47" s="28"/>
    </row>
    <row r="48" spans="1:3" x14ac:dyDescent="0.25">
      <c r="A48" s="29" t="s">
        <v>34</v>
      </c>
      <c r="B48" s="29" t="s">
        <v>35</v>
      </c>
      <c r="C48" s="29"/>
    </row>
    <row r="49" spans="1:3" x14ac:dyDescent="0.25">
      <c r="A49" s="30" t="s">
        <v>36</v>
      </c>
      <c r="B49" s="29" t="s">
        <v>37</v>
      </c>
      <c r="C49" s="29"/>
    </row>
    <row r="50" spans="1:3" x14ac:dyDescent="0.25">
      <c r="A50" s="1"/>
      <c r="B50" s="1"/>
      <c r="C50" s="1"/>
    </row>
    <row r="51" spans="1:3" hidden="1" x14ac:dyDescent="0.25"/>
    <row r="52" spans="1:3" hidden="1" x14ac:dyDescent="0.25"/>
    <row r="53" spans="1:3" ht="15" customHeight="1" x14ac:dyDescent="0.25"/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F8A8-33C4-4ED6-8715-699509E9B0DF}">
  <sheetPr>
    <tabColor theme="5" tint="0.59999389629810485"/>
  </sheetPr>
  <dimension ref="A1:AH47"/>
  <sheetViews>
    <sheetView view="pageBreakPreview" zoomScale="80" zoomScaleNormal="80" zoomScaleSheetLayoutView="80" workbookViewId="0"/>
  </sheetViews>
  <sheetFormatPr defaultColWidth="0" defaultRowHeight="15" customHeight="1" zeroHeight="1" x14ac:dyDescent="0.25"/>
  <cols>
    <col min="1" max="1" width="65.5703125" style="2" customWidth="1"/>
    <col min="2" max="3" width="19.5703125" style="2" customWidth="1"/>
    <col min="4" max="34" width="9.28515625" style="2" hidden="1" customWidth="1"/>
    <col min="35" max="16384" width="9.140625" style="2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4" t="s">
        <v>103</v>
      </c>
      <c r="B7" s="4"/>
      <c r="C7" s="4"/>
    </row>
    <row r="8" spans="1:3" x14ac:dyDescent="0.25">
      <c r="A8" s="4" t="s">
        <v>102</v>
      </c>
      <c r="B8" s="31"/>
      <c r="C8" s="1"/>
    </row>
    <row r="9" spans="1:3" x14ac:dyDescent="0.25">
      <c r="A9" s="4"/>
      <c r="B9" s="31"/>
      <c r="C9" s="1"/>
    </row>
    <row r="10" spans="1:3" x14ac:dyDescent="0.25">
      <c r="A10" s="118" t="s">
        <v>0</v>
      </c>
      <c r="B10" s="5">
        <v>45565</v>
      </c>
      <c r="C10" s="5">
        <f>IF((YEAR(B10)/4)=ROUND(YEAR(B10)/4,0),B10-366,B10-365)</f>
        <v>45199</v>
      </c>
    </row>
    <row r="11" spans="1:3" x14ac:dyDescent="0.25">
      <c r="A11" s="118"/>
      <c r="B11" s="6" t="s">
        <v>1</v>
      </c>
      <c r="C11" s="6" t="str">
        <f>IF(MONTH(C10)=12,"(аудировано)","(неаудировано)")</f>
        <v>(неаудировано)</v>
      </c>
    </row>
    <row r="12" spans="1:3" ht="30" x14ac:dyDescent="0.25">
      <c r="A12" s="11" t="s">
        <v>38</v>
      </c>
      <c r="B12" s="32">
        <v>193465728</v>
      </c>
      <c r="C12" s="33">
        <v>132565888</v>
      </c>
    </row>
    <row r="13" spans="1:3" x14ac:dyDescent="0.25">
      <c r="A13" s="8" t="s">
        <v>39</v>
      </c>
      <c r="B13" s="32">
        <v>-137582313</v>
      </c>
      <c r="C13" s="33">
        <v>-95050199</v>
      </c>
    </row>
    <row r="14" spans="1:3" ht="30" x14ac:dyDescent="0.25">
      <c r="A14" s="7" t="s">
        <v>40</v>
      </c>
      <c r="B14" s="34">
        <f>SUM(B12:B13)</f>
        <v>55883415</v>
      </c>
      <c r="C14" s="35">
        <f>SUM(C12:C13)</f>
        <v>37515689</v>
      </c>
    </row>
    <row r="15" spans="1:3" x14ac:dyDescent="0.25">
      <c r="A15" s="11" t="s">
        <v>41</v>
      </c>
      <c r="B15" s="36">
        <v>-10794781</v>
      </c>
      <c r="C15" s="37">
        <v>-10969170</v>
      </c>
    </row>
    <row r="16" spans="1:3" x14ac:dyDescent="0.25">
      <c r="A16" s="7" t="s">
        <v>42</v>
      </c>
      <c r="B16" s="38">
        <f>SUM(B14:B15)</f>
        <v>45088634</v>
      </c>
      <c r="C16" s="39">
        <f>SUM(C14:C15)</f>
        <v>26546519</v>
      </c>
    </row>
    <row r="17" spans="1:3" x14ac:dyDescent="0.25">
      <c r="A17" s="7"/>
      <c r="B17" s="40"/>
      <c r="C17" s="41"/>
    </row>
    <row r="18" spans="1:3" x14ac:dyDescent="0.25">
      <c r="A18" s="8" t="s">
        <v>43</v>
      </c>
      <c r="B18" s="32">
        <v>5878951</v>
      </c>
      <c r="C18" s="33">
        <v>37904503</v>
      </c>
    </row>
    <row r="19" spans="1:3" x14ac:dyDescent="0.25">
      <c r="A19" s="8" t="s">
        <v>44</v>
      </c>
      <c r="B19" s="32">
        <v>-6183727</v>
      </c>
      <c r="C19" s="33">
        <v>-27908769</v>
      </c>
    </row>
    <row r="20" spans="1:3" x14ac:dyDescent="0.25">
      <c r="A20" s="13" t="s">
        <v>45</v>
      </c>
      <c r="B20" s="42">
        <f>SUM(B18:B19)</f>
        <v>-304776</v>
      </c>
      <c r="C20" s="43">
        <f>SUM(C18:C19)</f>
        <v>9995734</v>
      </c>
    </row>
    <row r="21" spans="1:3" x14ac:dyDescent="0.25">
      <c r="A21" s="8"/>
      <c r="B21" s="32"/>
      <c r="C21" s="33"/>
    </row>
    <row r="22" spans="1:3" ht="45" x14ac:dyDescent="0.25">
      <c r="A22" s="11" t="s">
        <v>46</v>
      </c>
      <c r="B22" s="32">
        <v>16622335</v>
      </c>
      <c r="C22" s="33">
        <v>-12084538</v>
      </c>
    </row>
    <row r="23" spans="1:3" x14ac:dyDescent="0.25">
      <c r="A23" s="11" t="s">
        <v>47</v>
      </c>
      <c r="B23" s="32"/>
      <c r="C23" s="33"/>
    </row>
    <row r="24" spans="1:3" x14ac:dyDescent="0.25">
      <c r="A24" s="11" t="s">
        <v>48</v>
      </c>
      <c r="B24" s="32">
        <v>18453886</v>
      </c>
      <c r="C24" s="33">
        <v>24013688</v>
      </c>
    </row>
    <row r="25" spans="1:3" x14ac:dyDescent="0.25">
      <c r="A25" s="11" t="s">
        <v>49</v>
      </c>
      <c r="B25" s="32">
        <v>-11254385</v>
      </c>
      <c r="C25" s="33">
        <v>-3053631</v>
      </c>
    </row>
    <row r="26" spans="1:3" x14ac:dyDescent="0.25">
      <c r="A26" s="11" t="s">
        <v>50</v>
      </c>
      <c r="B26" s="32">
        <v>525390</v>
      </c>
      <c r="C26" s="37">
        <v>669581</v>
      </c>
    </row>
    <row r="27" spans="1:3" x14ac:dyDescent="0.25">
      <c r="A27" s="13" t="s">
        <v>51</v>
      </c>
      <c r="B27" s="38">
        <f>SUM(B20:B22,B24:B26)</f>
        <v>24042450</v>
      </c>
      <c r="C27" s="39">
        <f>SUM(C20:C22,C24:C26)</f>
        <v>19540834</v>
      </c>
    </row>
    <row r="28" spans="1:3" x14ac:dyDescent="0.25">
      <c r="A28" s="13"/>
      <c r="B28" s="40"/>
      <c r="C28" s="41"/>
    </row>
    <row r="29" spans="1:3" x14ac:dyDescent="0.25">
      <c r="A29" s="8" t="s">
        <v>52</v>
      </c>
      <c r="B29" s="44">
        <v>-23152598</v>
      </c>
      <c r="C29" s="45">
        <v>-14057783</v>
      </c>
    </row>
    <row r="30" spans="1:3" x14ac:dyDescent="0.25">
      <c r="A30" s="11" t="s">
        <v>53</v>
      </c>
      <c r="B30" s="44">
        <v>-18014503</v>
      </c>
      <c r="C30" s="45">
        <v>-10070704</v>
      </c>
    </row>
    <row r="31" spans="1:3" x14ac:dyDescent="0.25">
      <c r="A31" s="11" t="s">
        <v>54</v>
      </c>
      <c r="B31" s="44">
        <v>-154529</v>
      </c>
      <c r="C31" s="45">
        <v>-191699</v>
      </c>
    </row>
    <row r="32" spans="1:3" x14ac:dyDescent="0.25">
      <c r="A32" s="13" t="s">
        <v>55</v>
      </c>
      <c r="B32" s="38">
        <f>SUM(B29:B31)</f>
        <v>-41321630</v>
      </c>
      <c r="C32" s="39">
        <f>SUM(C29:C31)</f>
        <v>-24320186</v>
      </c>
    </row>
    <row r="33" spans="1:33" x14ac:dyDescent="0.25">
      <c r="A33" s="13"/>
      <c r="B33" s="38"/>
      <c r="C33" s="39"/>
    </row>
    <row r="34" spans="1:33" x14ac:dyDescent="0.25">
      <c r="A34" s="13" t="s">
        <v>56</v>
      </c>
      <c r="B34" s="46">
        <f>B16+B27+B32</f>
        <v>27809454</v>
      </c>
      <c r="C34" s="47">
        <f>C16+C27+C32</f>
        <v>21767167</v>
      </c>
    </row>
    <row r="35" spans="1:33" x14ac:dyDescent="0.25">
      <c r="A35" s="13"/>
      <c r="B35" s="48"/>
      <c r="C35" s="49"/>
    </row>
    <row r="36" spans="1:33" x14ac:dyDescent="0.25">
      <c r="A36" s="8" t="s">
        <v>57</v>
      </c>
      <c r="B36" s="32">
        <v>-1229590</v>
      </c>
      <c r="C36" s="33">
        <v>-700000</v>
      </c>
    </row>
    <row r="37" spans="1:33" x14ac:dyDescent="0.25">
      <c r="A37" s="13" t="s">
        <v>58</v>
      </c>
      <c r="B37" s="46">
        <f>SUM(B34:B36)</f>
        <v>26579864</v>
      </c>
      <c r="C37" s="47">
        <f>SUM(C34:C36)</f>
        <v>21067167</v>
      </c>
    </row>
    <row r="38" spans="1:33" x14ac:dyDescent="0.25">
      <c r="A38" s="13"/>
      <c r="B38" s="48"/>
      <c r="C38" s="49"/>
    </row>
    <row r="39" spans="1:33" x14ac:dyDescent="0.25">
      <c r="A39" s="13" t="s">
        <v>59</v>
      </c>
      <c r="B39" s="46">
        <v>0</v>
      </c>
      <c r="C39" s="47">
        <v>0</v>
      </c>
    </row>
    <row r="40" spans="1:33" ht="15.75" thickBot="1" x14ac:dyDescent="0.3">
      <c r="A40" s="13" t="s">
        <v>60</v>
      </c>
      <c r="B40" s="50">
        <f>B37+B39</f>
        <v>26579864</v>
      </c>
      <c r="C40" s="51">
        <f>C37+C39</f>
        <v>21067167</v>
      </c>
    </row>
    <row r="41" spans="1:33" ht="15.75" thickTop="1" x14ac:dyDescent="0.25">
      <c r="A41" s="13"/>
      <c r="B41" s="13"/>
      <c r="C41" s="8"/>
      <c r="AG41" s="2">
        <f>AG75</f>
        <v>0</v>
      </c>
    </row>
    <row r="42" spans="1:33" x14ac:dyDescent="0.25">
      <c r="A42" s="13"/>
      <c r="B42" s="13"/>
      <c r="C42" s="8"/>
    </row>
    <row r="43" spans="1:33" x14ac:dyDescent="0.25">
      <c r="A43" s="13"/>
      <c r="B43" s="13"/>
      <c r="C43" s="13"/>
    </row>
    <row r="44" spans="1:33" x14ac:dyDescent="0.25">
      <c r="A44" s="28" t="s">
        <v>33</v>
      </c>
      <c r="B44" s="28" t="s">
        <v>33</v>
      </c>
      <c r="C44" s="52"/>
    </row>
    <row r="45" spans="1:33" x14ac:dyDescent="0.25">
      <c r="A45" s="29" t="s">
        <v>34</v>
      </c>
      <c r="B45" s="29" t="s">
        <v>35</v>
      </c>
      <c r="C45" s="53"/>
    </row>
    <row r="46" spans="1:33" x14ac:dyDescent="0.25">
      <c r="A46" s="30" t="s">
        <v>36</v>
      </c>
      <c r="B46" s="29" t="s">
        <v>37</v>
      </c>
      <c r="C46" s="53"/>
    </row>
    <row r="47" spans="1:33" hidden="1" x14ac:dyDescent="0.25">
      <c r="A47" s="1"/>
      <c r="B47" s="1"/>
      <c r="C47" s="1"/>
    </row>
  </sheetData>
  <mergeCells count="1">
    <mergeCell ref="A10:A11"/>
  </mergeCells>
  <printOptions horizontalCentered="1"/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2E4D-D151-4700-985B-B4FD50EC1FA6}">
  <sheetPr>
    <tabColor theme="5" tint="0.59999389629810485"/>
  </sheetPr>
  <dimension ref="A1:XFC67"/>
  <sheetViews>
    <sheetView view="pageBreakPreview" zoomScale="80" zoomScaleNormal="80" zoomScaleSheetLayoutView="80" workbookViewId="0"/>
  </sheetViews>
  <sheetFormatPr defaultColWidth="0" defaultRowHeight="0" customHeight="1" zeroHeight="1" x14ac:dyDescent="0.2"/>
  <cols>
    <col min="1" max="1" width="81.7109375" style="54" customWidth="1"/>
    <col min="2" max="3" width="19.5703125" style="55" customWidth="1"/>
    <col min="4" max="4" width="2.28515625" style="54" hidden="1"/>
    <col min="5" max="5" width="10" style="54" hidden="1"/>
    <col min="6" max="16382" width="3.7109375" style="54" hidden="1"/>
    <col min="16383" max="16383" width="3.42578125" style="54" hidden="1"/>
    <col min="16384" max="16384" width="3.7109375" style="54" hidden="1"/>
  </cols>
  <sheetData>
    <row r="1" spans="1:4" ht="15" x14ac:dyDescent="0.2"/>
    <row r="2" spans="1:4" ht="15" x14ac:dyDescent="0.2"/>
    <row r="3" spans="1:4" ht="15" x14ac:dyDescent="0.2"/>
    <row r="4" spans="1:4" ht="15" x14ac:dyDescent="0.2"/>
    <row r="5" spans="1:4" ht="15" x14ac:dyDescent="0.2"/>
    <row r="6" spans="1:4" ht="15" x14ac:dyDescent="0.2"/>
    <row r="7" spans="1:4" ht="15" x14ac:dyDescent="0.2">
      <c r="A7" s="56" t="s">
        <v>101</v>
      </c>
    </row>
    <row r="8" spans="1:4" ht="15" x14ac:dyDescent="0.2">
      <c r="A8" s="56" t="s">
        <v>102</v>
      </c>
      <c r="B8" s="57"/>
      <c r="C8" s="57"/>
      <c r="D8" s="57"/>
    </row>
    <row r="9" spans="1:4" ht="15" x14ac:dyDescent="0.2">
      <c r="A9" s="56"/>
      <c r="B9" s="57"/>
      <c r="C9" s="57"/>
      <c r="D9" s="57"/>
    </row>
    <row r="10" spans="1:4" ht="15" x14ac:dyDescent="0.2">
      <c r="A10" s="58"/>
      <c r="B10" s="5">
        <v>45565</v>
      </c>
      <c r="C10" s="5">
        <f>IF((YEAR(B10)/4)=ROUND(YEAR(B10)/4,0),B10-366,B10-365)</f>
        <v>45199</v>
      </c>
    </row>
    <row r="11" spans="1:4" ht="15" x14ac:dyDescent="0.2">
      <c r="A11" s="59" t="s">
        <v>0</v>
      </c>
      <c r="B11" s="60" t="s">
        <v>1</v>
      </c>
      <c r="C11" s="6" t="str">
        <f>IF(MONTH(C10)=12,"(аудировано)","(неаудировано)")</f>
        <v>(неаудировано)</v>
      </c>
    </row>
    <row r="12" spans="1:4" ht="15" x14ac:dyDescent="0.2">
      <c r="A12" s="61" t="s">
        <v>61</v>
      </c>
    </row>
    <row r="13" spans="1:4" ht="15" x14ac:dyDescent="0.25">
      <c r="A13" s="62" t="s">
        <v>62</v>
      </c>
      <c r="B13" s="63">
        <v>203861216</v>
      </c>
      <c r="C13" s="64">
        <v>101038653</v>
      </c>
    </row>
    <row r="14" spans="1:4" ht="16.5" customHeight="1" x14ac:dyDescent="0.25">
      <c r="A14" s="62" t="s">
        <v>63</v>
      </c>
      <c r="B14" s="63">
        <v>-135699092</v>
      </c>
      <c r="C14" s="64">
        <v>-91320288</v>
      </c>
    </row>
    <row r="15" spans="1:4" ht="15" x14ac:dyDescent="0.25">
      <c r="A15" s="62" t="s">
        <v>64</v>
      </c>
      <c r="B15" s="63">
        <v>5866399</v>
      </c>
      <c r="C15" s="64">
        <v>37904501</v>
      </c>
    </row>
    <row r="16" spans="1:4" ht="15" x14ac:dyDescent="0.25">
      <c r="A16" s="62" t="s">
        <v>65</v>
      </c>
      <c r="B16" s="63">
        <v>-6240437</v>
      </c>
      <c r="C16" s="64">
        <v>-27891488</v>
      </c>
    </row>
    <row r="17" spans="1:3" ht="30" x14ac:dyDescent="0.25">
      <c r="A17" s="62" t="s">
        <v>66</v>
      </c>
      <c r="B17" s="63">
        <v>-4225632</v>
      </c>
      <c r="C17" s="64">
        <v>-13006050</v>
      </c>
    </row>
    <row r="18" spans="1:3" ht="15" x14ac:dyDescent="0.25">
      <c r="A18" s="62" t="s">
        <v>67</v>
      </c>
      <c r="B18" s="63">
        <v>18453886</v>
      </c>
      <c r="C18" s="64">
        <v>24013688</v>
      </c>
    </row>
    <row r="19" spans="1:3" ht="15" x14ac:dyDescent="0.25">
      <c r="A19" s="62" t="s">
        <v>68</v>
      </c>
      <c r="B19" s="63">
        <v>505725</v>
      </c>
      <c r="C19" s="64">
        <v>669581</v>
      </c>
    </row>
    <row r="20" spans="1:3" ht="15" x14ac:dyDescent="0.25">
      <c r="A20" s="62" t="s">
        <v>69</v>
      </c>
      <c r="B20" s="63">
        <v>-23073874</v>
      </c>
      <c r="C20" s="64">
        <v>-10115211</v>
      </c>
    </row>
    <row r="21" spans="1:3" ht="15" x14ac:dyDescent="0.25">
      <c r="A21" s="62" t="s">
        <v>70</v>
      </c>
      <c r="B21" s="65">
        <v>-7924450</v>
      </c>
      <c r="C21" s="66">
        <v>-7695779</v>
      </c>
    </row>
    <row r="22" spans="1:3" ht="30" x14ac:dyDescent="0.25">
      <c r="A22" s="61" t="s">
        <v>71</v>
      </c>
      <c r="B22" s="63">
        <f>SUM(B13:B21)</f>
        <v>51523741</v>
      </c>
      <c r="C22" s="64">
        <f>SUM(C13:C21)</f>
        <v>13597607</v>
      </c>
    </row>
    <row r="23" spans="1:3" ht="15" x14ac:dyDescent="0.25">
      <c r="A23" s="61"/>
      <c r="B23" s="63"/>
      <c r="C23" s="64"/>
    </row>
    <row r="24" spans="1:3" ht="15" x14ac:dyDescent="0.25">
      <c r="A24" s="67" t="s">
        <v>72</v>
      </c>
      <c r="B24" s="68"/>
      <c r="C24" s="69"/>
    </row>
    <row r="25" spans="1:3" ht="15" x14ac:dyDescent="0.25">
      <c r="A25" s="62" t="s">
        <v>5</v>
      </c>
      <c r="B25" s="63">
        <v>4176426</v>
      </c>
      <c r="C25" s="64">
        <v>717989</v>
      </c>
    </row>
    <row r="26" spans="1:3" ht="30" x14ac:dyDescent="0.25">
      <c r="A26" s="62" t="s">
        <v>6</v>
      </c>
      <c r="B26" s="63">
        <v>-848743</v>
      </c>
      <c r="C26" s="64">
        <v>1923823</v>
      </c>
    </row>
    <row r="27" spans="1:3" ht="30" x14ac:dyDescent="0.25">
      <c r="A27" s="62" t="s">
        <v>73</v>
      </c>
      <c r="B27" s="63">
        <v>53412221</v>
      </c>
      <c r="C27" s="64">
        <v>-7861227</v>
      </c>
    </row>
    <row r="28" spans="1:3" ht="15" x14ac:dyDescent="0.25">
      <c r="A28" s="62" t="s">
        <v>8</v>
      </c>
      <c r="B28" s="63">
        <v>-52946419</v>
      </c>
      <c r="C28" s="64">
        <v>-270272600</v>
      </c>
    </row>
    <row r="29" spans="1:3" ht="15" x14ac:dyDescent="0.25">
      <c r="A29" s="62" t="s">
        <v>13</v>
      </c>
      <c r="B29" s="63">
        <v>-6893594</v>
      </c>
      <c r="C29" s="64">
        <v>-9436109</v>
      </c>
    </row>
    <row r="30" spans="1:3" ht="15" x14ac:dyDescent="0.25">
      <c r="A30" s="62" t="s">
        <v>17</v>
      </c>
      <c r="B30" s="63">
        <v>-1659673</v>
      </c>
      <c r="C30" s="64">
        <v>-2880806</v>
      </c>
    </row>
    <row r="31" spans="1:3" ht="15" x14ac:dyDescent="0.25">
      <c r="A31" s="62" t="s">
        <v>18</v>
      </c>
      <c r="B31" s="63">
        <v>83661042</v>
      </c>
      <c r="C31" s="64">
        <v>108607715</v>
      </c>
    </row>
    <row r="32" spans="1:3" ht="15" x14ac:dyDescent="0.25">
      <c r="A32" s="62" t="s">
        <v>98</v>
      </c>
      <c r="B32" s="63">
        <v>12761714</v>
      </c>
      <c r="C32" s="64">
        <v>599913595</v>
      </c>
    </row>
    <row r="33" spans="1:3" ht="15" x14ac:dyDescent="0.25">
      <c r="A33" s="62" t="s">
        <v>23</v>
      </c>
      <c r="B33" s="63">
        <v>18740087</v>
      </c>
      <c r="C33" s="64">
        <v>69688947</v>
      </c>
    </row>
    <row r="34" spans="1:3" ht="15" x14ac:dyDescent="0.25">
      <c r="A34" s="62" t="s">
        <v>24</v>
      </c>
      <c r="B34" s="65">
        <v>-1246995</v>
      </c>
      <c r="C34" s="66">
        <v>3325146</v>
      </c>
    </row>
    <row r="35" spans="1:3" ht="15" customHeight="1" x14ac:dyDescent="0.25">
      <c r="A35" s="61" t="s">
        <v>74</v>
      </c>
      <c r="B35" s="63">
        <f>SUM(B22:B34)</f>
        <v>160679807</v>
      </c>
      <c r="C35" s="64">
        <f>SUM(C22:C34)</f>
        <v>507324080</v>
      </c>
    </row>
    <row r="36" spans="1:3" ht="15" x14ac:dyDescent="0.25">
      <c r="A36" s="61"/>
      <c r="B36" s="63"/>
      <c r="C36" s="64"/>
    </row>
    <row r="37" spans="1:3" ht="15" x14ac:dyDescent="0.25">
      <c r="A37" s="62" t="s">
        <v>75</v>
      </c>
      <c r="B37" s="63">
        <v>0</v>
      </c>
      <c r="C37" s="64">
        <v>0</v>
      </c>
    </row>
    <row r="38" spans="1:3" ht="15" x14ac:dyDescent="0.25">
      <c r="A38" s="61" t="s">
        <v>76</v>
      </c>
      <c r="B38" s="70">
        <f>SUM(B35:B37)</f>
        <v>160679807</v>
      </c>
      <c r="C38" s="71">
        <f>SUM(C35:C37)</f>
        <v>507324080</v>
      </c>
    </row>
    <row r="39" spans="1:3" ht="15" x14ac:dyDescent="0.25">
      <c r="A39" s="61"/>
      <c r="B39" s="63"/>
      <c r="C39" s="64"/>
    </row>
    <row r="40" spans="1:3" ht="15" x14ac:dyDescent="0.25">
      <c r="A40" s="61" t="s">
        <v>77</v>
      </c>
      <c r="B40" s="68"/>
      <c r="C40" s="69">
        <v>0</v>
      </c>
    </row>
    <row r="41" spans="1:3" ht="30" x14ac:dyDescent="0.25">
      <c r="A41" s="62" t="s">
        <v>78</v>
      </c>
      <c r="B41" s="63">
        <v>-130091023</v>
      </c>
      <c r="C41" s="64">
        <v>-596221668</v>
      </c>
    </row>
    <row r="42" spans="1:3" ht="15" x14ac:dyDescent="0.25">
      <c r="A42" s="62" t="s">
        <v>79</v>
      </c>
      <c r="B42" s="63">
        <v>-12856582</v>
      </c>
      <c r="C42" s="64">
        <v>-3741685</v>
      </c>
    </row>
    <row r="43" spans="1:3" ht="15" x14ac:dyDescent="0.25">
      <c r="A43" s="62" t="s">
        <v>80</v>
      </c>
      <c r="B43" s="63">
        <v>-2971211</v>
      </c>
      <c r="C43" s="64">
        <v>-2106106</v>
      </c>
    </row>
    <row r="44" spans="1:3" ht="15" customHeight="1" x14ac:dyDescent="0.25">
      <c r="A44" s="61" t="s">
        <v>81</v>
      </c>
      <c r="B44" s="70">
        <f>SUM(B41:B43)</f>
        <v>-145918816</v>
      </c>
      <c r="C44" s="71">
        <f>SUM(C41:C43)</f>
        <v>-602069459</v>
      </c>
    </row>
    <row r="45" spans="1:3" ht="15" x14ac:dyDescent="0.25">
      <c r="A45" s="61"/>
      <c r="B45" s="63"/>
      <c r="C45" s="64"/>
    </row>
    <row r="46" spans="1:3" ht="15" x14ac:dyDescent="0.25">
      <c r="A46" s="61" t="s">
        <v>82</v>
      </c>
      <c r="B46" s="68"/>
      <c r="C46" s="69"/>
    </row>
    <row r="47" spans="1:3" ht="15" x14ac:dyDescent="0.25">
      <c r="A47" s="62" t="s">
        <v>83</v>
      </c>
      <c r="B47" s="63">
        <v>5000000</v>
      </c>
      <c r="C47" s="64">
        <v>30000006</v>
      </c>
    </row>
    <row r="48" spans="1:3" ht="16.5" customHeight="1" x14ac:dyDescent="0.25">
      <c r="A48" s="62" t="s">
        <v>84</v>
      </c>
      <c r="B48" s="63">
        <v>-758374</v>
      </c>
      <c r="C48" s="64">
        <v>-512756</v>
      </c>
    </row>
    <row r="49" spans="1:4" ht="16.5" customHeight="1" x14ac:dyDescent="0.25">
      <c r="A49" s="61" t="s">
        <v>85</v>
      </c>
      <c r="B49" s="72">
        <f>SUM(B47:B48)</f>
        <v>4241626</v>
      </c>
      <c r="C49" s="73">
        <f>SUM(C47:C48)</f>
        <v>29487250</v>
      </c>
    </row>
    <row r="50" spans="1:4" ht="16.5" customHeight="1" x14ac:dyDescent="0.25">
      <c r="A50" s="61"/>
      <c r="B50" s="63"/>
      <c r="C50" s="64"/>
    </row>
    <row r="51" spans="1:4" ht="16.5" customHeight="1" x14ac:dyDescent="0.25">
      <c r="A51" s="61" t="s">
        <v>86</v>
      </c>
      <c r="B51" s="63">
        <f>SUM(B38,B44,B49)</f>
        <v>19002617</v>
      </c>
      <c r="C51" s="64">
        <f>SUM(C38,C44,C49)</f>
        <v>-65258129</v>
      </c>
    </row>
    <row r="52" spans="1:4" ht="15" x14ac:dyDescent="0.25">
      <c r="A52" s="62" t="s">
        <v>87</v>
      </c>
      <c r="B52" s="74">
        <v>8018893</v>
      </c>
      <c r="C52" s="64">
        <v>-7321563</v>
      </c>
    </row>
    <row r="53" spans="1:4" ht="15" x14ac:dyDescent="0.25">
      <c r="A53" s="62" t="s">
        <v>88</v>
      </c>
      <c r="B53" s="74">
        <v>-22699</v>
      </c>
      <c r="C53" s="64">
        <v>120311</v>
      </c>
    </row>
    <row r="54" spans="1:4" ht="15" x14ac:dyDescent="0.25">
      <c r="A54" s="62" t="s">
        <v>89</v>
      </c>
      <c r="B54" s="75">
        <f>Ф1_конс!C13</f>
        <v>202939584</v>
      </c>
      <c r="C54" s="76">
        <v>245153452</v>
      </c>
    </row>
    <row r="55" spans="1:4" ht="15.75" thickBot="1" x14ac:dyDescent="0.3">
      <c r="A55" s="61" t="s">
        <v>90</v>
      </c>
      <c r="B55" s="77">
        <f>SUM(B51:B54)</f>
        <v>229938395</v>
      </c>
      <c r="C55" s="78">
        <f>SUM(C51:C54)</f>
        <v>172694071</v>
      </c>
    </row>
    <row r="56" spans="1:4" ht="15.75" thickTop="1" x14ac:dyDescent="0.2">
      <c r="A56" s="79"/>
      <c r="B56" s="80"/>
      <c r="C56" s="81"/>
    </row>
    <row r="57" spans="1:4" ht="15" x14ac:dyDescent="0.2">
      <c r="A57" s="79"/>
      <c r="B57" s="81"/>
      <c r="C57" s="81"/>
    </row>
    <row r="58" spans="1:4" ht="15" x14ac:dyDescent="0.2">
      <c r="A58" s="82" t="s">
        <v>91</v>
      </c>
      <c r="B58" s="83" t="s">
        <v>91</v>
      </c>
      <c r="C58" s="83"/>
      <c r="D58" s="84"/>
    </row>
    <row r="59" spans="1:4" ht="15" x14ac:dyDescent="0.25">
      <c r="A59" s="29" t="s">
        <v>34</v>
      </c>
      <c r="B59" s="29" t="s">
        <v>35</v>
      </c>
      <c r="C59" s="85"/>
      <c r="D59" s="85"/>
    </row>
    <row r="60" spans="1:4" ht="15" x14ac:dyDescent="0.25">
      <c r="A60" s="30" t="s">
        <v>36</v>
      </c>
      <c r="B60" s="29" t="s">
        <v>37</v>
      </c>
      <c r="C60" s="85"/>
      <c r="D60" s="85"/>
    </row>
    <row r="61" spans="1:4" ht="15" hidden="1" x14ac:dyDescent="0.2">
      <c r="B61" s="86"/>
      <c r="C61" s="86"/>
      <c r="D61" s="87"/>
    </row>
    <row r="62" spans="1:4" ht="15" hidden="1" x14ac:dyDescent="0.2">
      <c r="D62" s="56"/>
    </row>
    <row r="63" spans="1:4" ht="15" hidden="1" x14ac:dyDescent="0.2"/>
    <row r="64" spans="1:4" ht="15" hidden="1" x14ac:dyDescent="0.2"/>
    <row r="65" spans="1:2" ht="15" hidden="1" x14ac:dyDescent="0.25">
      <c r="A65" s="88"/>
      <c r="B65" s="81"/>
    </row>
    <row r="66" spans="1:2" ht="15" hidden="1" x14ac:dyDescent="0.2"/>
    <row r="67" spans="1:2" ht="15" hidden="1" x14ac:dyDescent="0.2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AA12-AD7E-4662-B490-CA530D53C5B3}">
  <sheetPr>
    <tabColor theme="5" tint="0.59999389629810485"/>
  </sheetPr>
  <dimension ref="A1:IE50"/>
  <sheetViews>
    <sheetView view="pageBreakPreview" zoomScale="80" zoomScaleNormal="80" zoomScaleSheetLayoutView="80" workbookViewId="0"/>
  </sheetViews>
  <sheetFormatPr defaultColWidth="0" defaultRowHeight="0" customHeight="1" zeroHeight="1" x14ac:dyDescent="0.2"/>
  <cols>
    <col min="1" max="1" width="65.5703125" style="89" customWidth="1"/>
    <col min="2" max="6" width="18.5703125" style="90" customWidth="1"/>
    <col min="7" max="235" width="11.42578125" style="89" hidden="1" customWidth="1"/>
    <col min="236" max="236" width="3.5703125" style="89" hidden="1" customWidth="1"/>
    <col min="237" max="237" width="92.28515625" style="89" hidden="1" customWidth="1"/>
    <col min="238" max="238" width="3.5703125" style="89" hidden="1" customWidth="1"/>
    <col min="239" max="239" width="92.28515625" style="89" hidden="1" customWidth="1"/>
    <col min="240" max="16384" width="19.5703125" style="89" hidden="1"/>
  </cols>
  <sheetData>
    <row r="1" spans="1:6" ht="15" x14ac:dyDescent="0.25">
      <c r="C1" s="1"/>
    </row>
    <row r="2" spans="1:6" ht="15" x14ac:dyDescent="0.25">
      <c r="C2" s="1"/>
    </row>
    <row r="3" spans="1:6" ht="15" x14ac:dyDescent="0.25">
      <c r="C3" s="1"/>
    </row>
    <row r="4" spans="1:6" ht="15" x14ac:dyDescent="0.2">
      <c r="A4" s="119"/>
      <c r="B4" s="119"/>
      <c r="C4" s="119"/>
    </row>
    <row r="5" spans="1:6" ht="15" x14ac:dyDescent="0.2">
      <c r="A5" s="91"/>
      <c r="B5" s="92"/>
      <c r="C5" s="92"/>
    </row>
    <row r="6" spans="1:6" ht="15" x14ac:dyDescent="0.2">
      <c r="A6" s="93"/>
      <c r="B6" s="92"/>
      <c r="C6" s="92"/>
    </row>
    <row r="7" spans="1:6" ht="15" x14ac:dyDescent="0.25">
      <c r="A7" s="94" t="s">
        <v>100</v>
      </c>
      <c r="B7" s="95"/>
      <c r="C7" s="95"/>
      <c r="D7" s="95"/>
      <c r="E7" s="95"/>
      <c r="F7" s="95"/>
    </row>
    <row r="8" spans="1:6" ht="15" x14ac:dyDescent="0.2">
      <c r="A8" s="96"/>
      <c r="B8" s="95"/>
      <c r="C8" s="95"/>
      <c r="D8" s="95"/>
      <c r="E8" s="95"/>
      <c r="F8" s="95"/>
    </row>
    <row r="9" spans="1:6" ht="60" x14ac:dyDescent="0.25">
      <c r="A9" s="97" t="s">
        <v>0</v>
      </c>
      <c r="B9" s="98" t="s">
        <v>27</v>
      </c>
      <c r="C9" s="98" t="s">
        <v>28</v>
      </c>
      <c r="D9" s="98" t="s">
        <v>92</v>
      </c>
      <c r="E9" s="98" t="s">
        <v>93</v>
      </c>
      <c r="F9" s="98" t="s">
        <v>31</v>
      </c>
    </row>
    <row r="10" spans="1:6" ht="15" x14ac:dyDescent="0.25">
      <c r="A10" s="99" t="s">
        <v>94</v>
      </c>
      <c r="B10" s="100">
        <v>62356145</v>
      </c>
      <c r="C10" s="100">
        <v>2400340</v>
      </c>
      <c r="D10" s="100">
        <v>886737</v>
      </c>
      <c r="E10" s="100">
        <v>65170910</v>
      </c>
      <c r="F10" s="100">
        <f t="shared" ref="F10:F14" si="0">SUM(B10:E10)</f>
        <v>130814132</v>
      </c>
    </row>
    <row r="11" spans="1:6" ht="15" x14ac:dyDescent="0.25">
      <c r="A11" s="101" t="str">
        <f>CONCATENATE("Прибыль за",IF(MONTH(Ф1_конс!B10)=12," год"," период"))</f>
        <v>Прибыль за период</v>
      </c>
      <c r="B11" s="102">
        <v>0</v>
      </c>
      <c r="C11" s="102">
        <v>0</v>
      </c>
      <c r="D11" s="102">
        <v>0</v>
      </c>
      <c r="E11" s="102">
        <f>Ф2_конс!B37</f>
        <v>26579864</v>
      </c>
      <c r="F11" s="102">
        <f t="shared" si="0"/>
        <v>26579864</v>
      </c>
    </row>
    <row r="12" spans="1:6" ht="15" x14ac:dyDescent="0.25">
      <c r="A12" s="99" t="str">
        <f>CONCATENATE("Итого совокупный доход за",IF(MONTH(Ф1_конс!B10)=12," год"," период"))</f>
        <v>Итого совокупный доход за период</v>
      </c>
      <c r="B12" s="103">
        <f>SUM(B11:B11)</f>
        <v>0</v>
      </c>
      <c r="C12" s="103">
        <f>SUM(C11:C11)</f>
        <v>0</v>
      </c>
      <c r="D12" s="103">
        <f>SUM(D11:D11)</f>
        <v>0</v>
      </c>
      <c r="E12" s="103">
        <f>SUM(E11:E11)</f>
        <v>26579864</v>
      </c>
      <c r="F12" s="103">
        <f t="shared" si="0"/>
        <v>26579864</v>
      </c>
    </row>
    <row r="13" spans="1:6" ht="15" x14ac:dyDescent="0.25">
      <c r="A13" s="101" t="s">
        <v>95</v>
      </c>
      <c r="B13" s="104">
        <v>5000000</v>
      </c>
      <c r="C13" s="105">
        <v>0</v>
      </c>
      <c r="D13" s="105">
        <v>0</v>
      </c>
      <c r="E13" s="105">
        <v>0</v>
      </c>
      <c r="F13" s="102">
        <f t="shared" si="0"/>
        <v>5000000</v>
      </c>
    </row>
    <row r="14" spans="1:6" ht="15" x14ac:dyDescent="0.25">
      <c r="A14" s="101" t="s">
        <v>96</v>
      </c>
      <c r="B14" s="106">
        <v>0</v>
      </c>
      <c r="C14" s="106">
        <v>0</v>
      </c>
      <c r="D14" s="106">
        <v>-10956</v>
      </c>
      <c r="E14" s="106">
        <f>-D14</f>
        <v>10956</v>
      </c>
      <c r="F14" s="106">
        <f t="shared" si="0"/>
        <v>0</v>
      </c>
    </row>
    <row r="15" spans="1:6" ht="15.75" thickBot="1" x14ac:dyDescent="0.3">
      <c r="A15" s="99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",YEAR(Ф1_конс!B10)," года")," (неаудировано)")</f>
        <v>30 сентября 2024 года (неаудировано)</v>
      </c>
      <c r="B15" s="107">
        <f>B10+SUM(B12:B12)+SUM(B14:B14)</f>
        <v>62356145</v>
      </c>
      <c r="C15" s="107">
        <f>C10+SUM(C12:C12)+SUM(C14:C14)</f>
        <v>2400340</v>
      </c>
      <c r="D15" s="107">
        <f>D10+SUM(D12:D12)+SUM(D14:D14)</f>
        <v>875781</v>
      </c>
      <c r="E15" s="107">
        <f>E10+SUM(E12:E12)+SUM(E14:E14)</f>
        <v>91761730</v>
      </c>
      <c r="F15" s="107">
        <f>F10+SUM(F12:F12)+SUM(F13:F14)</f>
        <v>162393996</v>
      </c>
    </row>
    <row r="16" spans="1:6" ht="15.75" thickTop="1" x14ac:dyDescent="0.25">
      <c r="A16" s="94"/>
      <c r="B16" s="95"/>
      <c r="C16" s="95"/>
      <c r="D16" s="95"/>
      <c r="E16" s="95"/>
      <c r="F16" s="95"/>
    </row>
    <row r="17" spans="1:6" ht="60" x14ac:dyDescent="0.25">
      <c r="A17" s="97" t="s">
        <v>0</v>
      </c>
      <c r="B17" s="98" t="s">
        <v>27</v>
      </c>
      <c r="C17" s="98" t="s">
        <v>28</v>
      </c>
      <c r="D17" s="98" t="s">
        <v>92</v>
      </c>
      <c r="E17" s="98" t="s">
        <v>93</v>
      </c>
      <c r="F17" s="98" t="s">
        <v>31</v>
      </c>
    </row>
    <row r="18" spans="1:6" ht="15" x14ac:dyDescent="0.25">
      <c r="A18" s="99" t="s">
        <v>97</v>
      </c>
      <c r="B18" s="100">
        <v>32356139</v>
      </c>
      <c r="C18" s="100">
        <v>2400340</v>
      </c>
      <c r="D18" s="100">
        <v>901344</v>
      </c>
      <c r="E18" s="100">
        <v>32870209</v>
      </c>
      <c r="F18" s="100">
        <f t="shared" ref="F18:F22" si="1">SUM(B18:E18)</f>
        <v>68528032</v>
      </c>
    </row>
    <row r="19" spans="1:6" ht="15" x14ac:dyDescent="0.25">
      <c r="A19" s="101" t="str">
        <f>CONCATENATE("Прибыль за",IF(MONTH(Ф1_конс!B10)=12," год"," период"))</f>
        <v>Прибыль за период</v>
      </c>
      <c r="B19" s="108">
        <v>0</v>
      </c>
      <c r="C19" s="108">
        <v>0</v>
      </c>
      <c r="D19" s="108">
        <v>0</v>
      </c>
      <c r="E19" s="108">
        <v>21067167</v>
      </c>
      <c r="F19" s="108">
        <f t="shared" si="1"/>
        <v>21067167</v>
      </c>
    </row>
    <row r="20" spans="1:6" s="109" customFormat="1" ht="15" x14ac:dyDescent="0.25">
      <c r="A20" s="99" t="str">
        <f>CONCATENATE("Итого совокупный доход за",IF(MONTH(Ф1_конс!B10)=12," год"," период"))</f>
        <v>Итого совокупный доход за период</v>
      </c>
      <c r="B20" s="100">
        <f>SUM(B19:B19)</f>
        <v>0</v>
      </c>
      <c r="C20" s="100">
        <f>SUM(C19:C19)</f>
        <v>0</v>
      </c>
      <c r="D20" s="100">
        <f>SUM(D19:D19)</f>
        <v>0</v>
      </c>
      <c r="E20" s="100">
        <f>SUM(E19:E19)</f>
        <v>21067167</v>
      </c>
      <c r="F20" s="100">
        <f t="shared" si="1"/>
        <v>21067167</v>
      </c>
    </row>
    <row r="21" spans="1:6" s="109" customFormat="1" ht="15" x14ac:dyDescent="0.25">
      <c r="A21" s="101" t="s">
        <v>95</v>
      </c>
      <c r="B21" s="110">
        <v>30000006</v>
      </c>
      <c r="C21" s="110"/>
      <c r="D21" s="110"/>
      <c r="E21" s="110"/>
      <c r="F21" s="108">
        <f t="shared" si="1"/>
        <v>30000006</v>
      </c>
    </row>
    <row r="22" spans="1:6" s="109" customFormat="1" ht="15" x14ac:dyDescent="0.25">
      <c r="A22" s="101" t="s">
        <v>96</v>
      </c>
      <c r="B22" s="110"/>
      <c r="C22" s="110"/>
      <c r="D22" s="110">
        <v>-10956</v>
      </c>
      <c r="E22" s="110">
        <v>10956</v>
      </c>
      <c r="F22" s="110">
        <f t="shared" si="1"/>
        <v>0</v>
      </c>
    </row>
    <row r="23" spans="1:6" s="109" customFormat="1" ht="15.75" thickBot="1" x14ac:dyDescent="0.3">
      <c r="A23" s="99" t="str">
        <f>CONCATENATE(CONCATENATE(DAY(Ф1_конс!B10)," ",CHOOSE(MONTH(Ф1_конс!B10),"января","февраля","марта","апреля","мая","июня","июля","августа","сентября","октября","ноября","декабря")," ",YEAR(Ф1_конс!B10)-1," года")," (неаудировано)")</f>
        <v>30 сентября 2023 года (неаудировано)</v>
      </c>
      <c r="B23" s="111">
        <f>B18+SUM(B20:B20)+SUM(B21:B22)</f>
        <v>62356145</v>
      </c>
      <c r="C23" s="111">
        <f>C18+SUM(C20:C20)+SUM(C21:C22)</f>
        <v>2400340</v>
      </c>
      <c r="D23" s="111">
        <f>D18+SUM(D20:D20)+SUM(D21:D22)</f>
        <v>890388</v>
      </c>
      <c r="E23" s="111">
        <f>E18+SUM(E20:E20)+SUM(E21:E22)</f>
        <v>53948332</v>
      </c>
      <c r="F23" s="111">
        <f>F18+SUM(F20:F20)+SUM(F21:F22)</f>
        <v>119595205</v>
      </c>
    </row>
    <row r="24" spans="1:6" s="109" customFormat="1" ht="15.75" thickTop="1" x14ac:dyDescent="0.2">
      <c r="A24" s="112"/>
      <c r="B24" s="113"/>
      <c r="C24" s="113"/>
      <c r="D24" s="113"/>
      <c r="E24" s="113"/>
      <c r="F24" s="113"/>
    </row>
    <row r="25" spans="1:6" s="109" customFormat="1" ht="15" x14ac:dyDescent="0.2">
      <c r="A25" s="112"/>
      <c r="B25" s="113"/>
      <c r="C25" s="113"/>
      <c r="D25" s="113"/>
      <c r="E25" s="113"/>
      <c r="F25" s="113"/>
    </row>
    <row r="26" spans="1:6" ht="15" x14ac:dyDescent="0.25">
      <c r="D26" s="114"/>
    </row>
    <row r="27" spans="1:6" ht="15" x14ac:dyDescent="0.25">
      <c r="A27" s="82" t="s">
        <v>91</v>
      </c>
      <c r="B27" s="115" t="s">
        <v>91</v>
      </c>
      <c r="C27" s="115"/>
      <c r="D27" s="114"/>
    </row>
    <row r="28" spans="1:6" ht="15" hidden="1" x14ac:dyDescent="0.2">
      <c r="B28" s="116"/>
      <c r="C28" s="116"/>
      <c r="D28" s="87"/>
    </row>
    <row r="29" spans="1:6" ht="15" hidden="1" x14ac:dyDescent="0.2"/>
    <row r="30" spans="1:6" ht="15" hidden="1" x14ac:dyDescent="0.2"/>
    <row r="31" spans="1:6" ht="15" hidden="1" x14ac:dyDescent="0.2"/>
    <row r="32" spans="1:6" ht="15" hidden="1" x14ac:dyDescent="0.2"/>
    <row r="33" spans="1:6" ht="15" hidden="1" x14ac:dyDescent="0.2"/>
    <row r="34" spans="1:6" s="109" customFormat="1" ht="15" hidden="1" x14ac:dyDescent="0.2">
      <c r="A34" s="89"/>
      <c r="B34" s="90"/>
      <c r="C34" s="90"/>
      <c r="D34" s="115"/>
      <c r="E34" s="115"/>
      <c r="F34" s="115"/>
    </row>
    <row r="35" spans="1:6" s="109" customFormat="1" ht="15" hidden="1" x14ac:dyDescent="0.2">
      <c r="A35" s="89"/>
      <c r="B35" s="90"/>
      <c r="C35" s="90"/>
      <c r="D35" s="115"/>
      <c r="E35" s="115"/>
      <c r="F35" s="115"/>
    </row>
    <row r="36" spans="1:6" ht="15" x14ac:dyDescent="0.25">
      <c r="A36" s="29" t="s">
        <v>34</v>
      </c>
      <c r="B36" s="29" t="s">
        <v>35</v>
      </c>
      <c r="C36" s="114"/>
    </row>
    <row r="37" spans="1:6" ht="15" x14ac:dyDescent="0.25">
      <c r="A37" s="30" t="s">
        <v>36</v>
      </c>
      <c r="B37" s="29" t="s">
        <v>37</v>
      </c>
      <c r="C37" s="114"/>
    </row>
    <row r="38" spans="1:6" ht="15" hidden="1" x14ac:dyDescent="0.2"/>
    <row r="39" spans="1:6" ht="15" hidden="1" x14ac:dyDescent="0.2"/>
    <row r="40" spans="1:6" ht="15" hidden="1" x14ac:dyDescent="0.2"/>
    <row r="41" spans="1:6" ht="15" hidden="1" customHeight="1" x14ac:dyDescent="0.2"/>
    <row r="42" spans="1:6" ht="15" hidden="1" customHeight="1" x14ac:dyDescent="0.2"/>
    <row r="43" spans="1:6" ht="15" hidden="1" customHeight="1" x14ac:dyDescent="0.2"/>
    <row r="44" spans="1:6" ht="15" hidden="1" customHeight="1" x14ac:dyDescent="0.2"/>
    <row r="45" spans="1:6" ht="15" hidden="1" customHeight="1" x14ac:dyDescent="0.2"/>
    <row r="46" spans="1:6" ht="15" hidden="1" customHeight="1" x14ac:dyDescent="0.2"/>
    <row r="47" spans="1:6" ht="15" hidden="1" customHeight="1" x14ac:dyDescent="0.2"/>
    <row r="48" spans="1:6" ht="15" hidden="1" customHeight="1" x14ac:dyDescent="0.2"/>
    <row r="49" ht="15" hidden="1" customHeight="1" x14ac:dyDescent="0.2"/>
    <row r="50" ht="15" hidden="1" customHeight="1" x14ac:dyDescent="0.2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Мырзабек Жалгас Асқарұлы</dc:creator>
  <cp:lastModifiedBy>Аманбеков Габит Мухтарович</cp:lastModifiedBy>
  <dcterms:created xsi:type="dcterms:W3CDTF">2024-11-11T04:18:57Z</dcterms:created>
  <dcterms:modified xsi:type="dcterms:W3CDTF">2024-11-12T05:09:39Z</dcterms:modified>
</cp:coreProperties>
</file>