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60" windowHeight="11835"/>
  </bookViews>
  <sheets>
    <sheet name="Баланс" sheetId="5" r:id="rId1"/>
    <sheet name="ОСД" sheetId="2" r:id="rId2"/>
    <sheet name="ДДС" sheetId="3" r:id="rId3"/>
    <sheet name="Капитал" sheetId="4" r:id="rId4"/>
  </sheets>
  <calcPr calcId="144525"/>
</workbook>
</file>

<file path=xl/calcChain.xml><?xml version="1.0" encoding="utf-8"?>
<calcChain xmlns="http://schemas.openxmlformats.org/spreadsheetml/2006/main">
  <c r="C15" i="5" l="1"/>
  <c r="C28" i="5" s="1"/>
  <c r="C55" i="5" s="1"/>
  <c r="D15" i="5"/>
  <c r="E25" i="5"/>
  <c r="C27" i="5"/>
  <c r="D27" i="5"/>
  <c r="D28" i="5"/>
  <c r="D55" i="5" s="1"/>
  <c r="C37" i="5"/>
  <c r="D37" i="5"/>
  <c r="C45" i="5"/>
  <c r="D45" i="5"/>
  <c r="D54" i="5" s="1"/>
  <c r="C53" i="5"/>
  <c r="D53" i="5"/>
  <c r="C54" i="5"/>
  <c r="E28" i="4" l="1"/>
  <c r="G7" i="4"/>
  <c r="G9" i="4"/>
  <c r="G10" i="4"/>
  <c r="G11" i="4"/>
  <c r="G12" i="4"/>
  <c r="G15" i="4"/>
  <c r="G16" i="4"/>
  <c r="G17" i="4"/>
  <c r="G18" i="4"/>
  <c r="D8" i="4"/>
  <c r="E8" i="4"/>
  <c r="F8" i="4"/>
  <c r="G8" i="4" s="1"/>
  <c r="H8" i="4"/>
  <c r="C8" i="4"/>
  <c r="I15" i="4" l="1"/>
  <c r="I16" i="4"/>
  <c r="I17" i="4"/>
  <c r="G28" i="4" l="1"/>
  <c r="I28" i="4" s="1"/>
  <c r="G27" i="4"/>
  <c r="I27" i="4" s="1"/>
  <c r="E32" i="4" l="1"/>
  <c r="D22" i="4"/>
  <c r="F22" i="4"/>
  <c r="F28" i="4" s="1"/>
  <c r="F32" i="4" s="1"/>
  <c r="H22" i="4"/>
  <c r="C22" i="4"/>
  <c r="D27" i="4"/>
  <c r="F27" i="4"/>
  <c r="H27" i="4"/>
  <c r="C27" i="4"/>
  <c r="C28" i="4" s="1"/>
  <c r="C32" i="4" s="1"/>
  <c r="G20" i="4"/>
  <c r="I20" i="4" s="1"/>
  <c r="D14" i="4"/>
  <c r="F14" i="4"/>
  <c r="H14" i="4"/>
  <c r="C14" i="4"/>
  <c r="I7" i="4"/>
  <c r="I8" i="4" s="1"/>
  <c r="I9" i="4"/>
  <c r="I10" i="4"/>
  <c r="I11" i="4"/>
  <c r="I12" i="4"/>
  <c r="I18" i="4"/>
  <c r="G23" i="4"/>
  <c r="I23" i="4" s="1"/>
  <c r="G24" i="4"/>
  <c r="I24" i="4" s="1"/>
  <c r="G25" i="4"/>
  <c r="I25" i="4" s="1"/>
  <c r="G26" i="4"/>
  <c r="G29" i="4"/>
  <c r="I29" i="4" s="1"/>
  <c r="G30" i="4"/>
  <c r="I30" i="4" s="1"/>
  <c r="G31" i="4"/>
  <c r="I31" i="4" s="1"/>
  <c r="C52" i="3"/>
  <c r="D52" i="3"/>
  <c r="D46" i="3"/>
  <c r="C46" i="3"/>
  <c r="D35" i="3"/>
  <c r="C35" i="3"/>
  <c r="D26" i="3"/>
  <c r="C26" i="3"/>
  <c r="D15" i="3"/>
  <c r="C15" i="3"/>
  <c r="D8" i="3"/>
  <c r="C8" i="3"/>
  <c r="D8" i="2"/>
  <c r="D17" i="2" s="1"/>
  <c r="D19" i="2" s="1"/>
  <c r="D21" i="2" s="1"/>
  <c r="D23" i="2" s="1"/>
  <c r="D24" i="2" s="1"/>
  <c r="C8" i="2"/>
  <c r="C17" i="2" s="1"/>
  <c r="C19" i="2" s="1"/>
  <c r="D19" i="4" l="1"/>
  <c r="D28" i="4"/>
  <c r="D32" i="4" s="1"/>
  <c r="H28" i="4"/>
  <c r="H32" i="4" s="1"/>
  <c r="D58" i="3"/>
  <c r="C58" i="3"/>
  <c r="D44" i="3"/>
  <c r="C44" i="3"/>
  <c r="D24" i="3"/>
  <c r="C24" i="3"/>
  <c r="H19" i="4"/>
  <c r="C19" i="4"/>
  <c r="I26" i="4"/>
  <c r="G21" i="4"/>
  <c r="C21" i="2"/>
  <c r="C23" i="2" s="1"/>
  <c r="E13" i="4" s="1"/>
  <c r="G13" i="4" s="1"/>
  <c r="D59" i="3" l="1"/>
  <c r="D61" i="3" s="1"/>
  <c r="C59" i="3"/>
  <c r="C61" i="3" s="1"/>
  <c r="C24" i="2"/>
  <c r="I21" i="4"/>
  <c r="I22" i="4" s="1"/>
  <c r="I32" i="4" s="1"/>
  <c r="G22" i="4"/>
  <c r="G32" i="4" s="1"/>
  <c r="E14" i="4" l="1"/>
  <c r="G14" i="4" s="1"/>
  <c r="I13" i="4" l="1"/>
  <c r="I14" i="4" l="1"/>
  <c r="E19" i="4" l="1"/>
  <c r="F19" i="4"/>
  <c r="G6" i="4"/>
  <c r="G19" i="4" l="1"/>
  <c r="I6" i="4"/>
  <c r="I19" i="4" l="1"/>
</calcChain>
</file>

<file path=xl/sharedStrings.xml><?xml version="1.0" encoding="utf-8"?>
<sst xmlns="http://schemas.openxmlformats.org/spreadsheetml/2006/main" count="337" uniqueCount="237">
  <si>
    <t xml:space="preserve">                                                                                     Отчёт о финансовом положении</t>
  </si>
  <si>
    <t>(тыс.тенге)</t>
  </si>
  <si>
    <t>Активы</t>
  </si>
  <si>
    <t>Код стр.</t>
  </si>
  <si>
    <t>На конец отчётного периода</t>
  </si>
  <si>
    <t>На начало отчётного периода</t>
  </si>
  <si>
    <t>1. Краткосрочные активы</t>
  </si>
  <si>
    <t>Денежные средства и их эквиваленты</t>
  </si>
  <si>
    <t>010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</si>
  <si>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</si>
  <si>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</si>
  <si>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</si>
  <si>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</si>
  <si>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</si>
  <si>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</si>
  <si>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</si>
  <si>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</si>
  <si>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</si>
  <si>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</si>
  <si>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</si>
  <si>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</si>
  <si>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</si>
  <si>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100</t>
  </si>
  <si>
    <t>II. Долгосрочные активы</t>
  </si>
  <si>
    <t>Долгосрочные финансовые инвестиции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</si>
  <si>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</si>
  <si>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</si>
  <si>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</si>
  <si>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</si>
  <si>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</si>
  <si>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</si>
  <si>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</si>
  <si>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</si>
  <si>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</si>
  <si>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</si>
  <si>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</si>
  <si>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</si>
  <si>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</si>
  <si>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</si>
  <si>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</si>
  <si>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</si>
  <si>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</si>
  <si>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</si>
  <si>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</si>
  <si>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</si>
  <si>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</si>
  <si>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(стр.100 + стр.200)</t>
  </si>
  <si>
    <t>Пассивы</t>
  </si>
  <si>
    <t>III. Краткосрочные обязательства</t>
  </si>
  <si>
    <t>030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</si>
  <si>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</si>
  <si>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</si>
  <si>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</si>
  <si>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</si>
  <si>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</si>
  <si>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</si>
  <si>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</si>
  <si>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</si>
  <si>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</si>
  <si>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</si>
  <si>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 обязательства</t>
  </si>
  <si>
    <t>036</t>
  </si>
  <si>
    <t>Итого краткосрочных обязательств</t>
  </si>
  <si>
    <t>300</t>
  </si>
  <si>
    <t>IV.Долгосрочные обязательства</t>
  </si>
  <si>
    <t>040</t>
  </si>
  <si>
    <t>Займы</t>
  </si>
  <si>
    <t>Долгосрочные финансовые обязательства</t>
  </si>
  <si>
    <t>042</t>
  </si>
  <si>
    <t>Долгосрочная кредиторская задолженность</t>
  </si>
  <si>
    <t>043</t>
  </si>
  <si>
    <t>Долгосрочные оценочные обязательства</t>
  </si>
  <si>
    <t>044</t>
  </si>
  <si>
    <t>Отложенные налоговые обязательства</t>
  </si>
  <si>
    <t>045</t>
  </si>
  <si>
    <t>Прочие долгосрочные обязательства</t>
  </si>
  <si>
    <t>046</t>
  </si>
  <si>
    <t>Итого долгосрочных обязательств</t>
  </si>
  <si>
    <t>400</t>
  </si>
  <si>
    <t>V.Капитал</t>
  </si>
  <si>
    <t>Выпущенный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</si>
  <si>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</si>
  <si>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</si>
  <si>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</si>
  <si>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</si>
  <si>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</si>
  <si>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</si>
  <si>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</si>
  <si>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Нераспределённый доход (непокрытый убыток)</t>
  </si>
  <si>
    <t>054</t>
  </si>
  <si>
    <t>Прочие взносы</t>
  </si>
  <si>
    <t>055</t>
  </si>
  <si>
    <t>Итого капитал</t>
  </si>
  <si>
    <t>500</t>
  </si>
  <si>
    <t>Баланс (стр.300 + стр.400 + стр.500)</t>
  </si>
  <si>
    <t>Балансовая стоимость 1 акции, в тенге*</t>
  </si>
  <si>
    <t xml:space="preserve"> *Балансовая стоимость одной акции по правилам АО "Казахстанская фондовая биржа"</t>
  </si>
  <si>
    <t>Председатель Правления     ____________________________</t>
  </si>
  <si>
    <t xml:space="preserve">                                                                    подпись</t>
  </si>
  <si>
    <t>тыс.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</si>
  <si>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</si>
  <si>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</si>
  <si>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</si>
  <si>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</si>
  <si>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</si>
  <si>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</si>
  <si>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</si>
  <si>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Административные расходы</t>
  </si>
  <si>
    <t>Прочие расходы</t>
  </si>
  <si>
    <t>Прочие доходы</t>
  </si>
  <si>
    <t>Расходы по подоходному налогу</t>
  </si>
  <si>
    <t>Прибыль (убыток) после налогообложения от прекращенной деятельности</t>
  </si>
  <si>
    <t xml:space="preserve">Отчёт о совокупном доходе </t>
  </si>
  <si>
    <t>Доходы от финансирования</t>
  </si>
  <si>
    <t>Расходы на реализации продукции и оказание услуг</t>
  </si>
  <si>
    <t>060</t>
  </si>
  <si>
    <t>070</t>
  </si>
  <si>
    <t>Расходы на финансирование</t>
  </si>
  <si>
    <t>080</t>
  </si>
  <si>
    <t>090</t>
  </si>
  <si>
    <t>Доля прибыли/убытка организаций, учитываемых по методу долевого участия</t>
  </si>
  <si>
    <t>Прибыль (убыток) за период от продолжаемой деятельности (стр.030 + стр.040 + стр.050 - стр.060 - стр.070 - стр.080 - стр.090 +/- стр.100)</t>
  </si>
  <si>
    <t>110</t>
  </si>
  <si>
    <t>Прибыль (убыток) от прекращённой деятельности</t>
  </si>
  <si>
    <t>120</t>
  </si>
  <si>
    <t>Прибыль (убыток) до налогообложения (стр.110 +/- стр.120)</t>
  </si>
  <si>
    <t>Итоговая прибыль (убыток) за период (стр. 130 – стр. 140) до вычета доли меньшинства</t>
  </si>
  <si>
    <t>130</t>
  </si>
  <si>
    <t>140</t>
  </si>
  <si>
    <t>150</t>
  </si>
  <si>
    <t>160</t>
  </si>
  <si>
    <t>170</t>
  </si>
  <si>
    <t xml:space="preserve">Итоговая прибыль убыток)  за период (стр. 150 - стр. 160) </t>
  </si>
  <si>
    <t>Прибыль на акцию в расчете базовой и разводненной, в тенге</t>
  </si>
  <si>
    <t>180</t>
  </si>
  <si>
    <t>Председатель Правления ______________________________</t>
  </si>
  <si>
    <t>подпись</t>
  </si>
  <si>
    <t xml:space="preserve">                                                                                     Отчёт о движении денежных средств (прямой метод)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</si>
  <si>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</si>
  <si>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</si>
  <si>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</si>
  <si>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 xml:space="preserve">        в том числе:</t>
  </si>
  <si>
    <t xml:space="preserve">            реализация товаров</t>
  </si>
  <si>
    <t xml:space="preserve">            предоставление услуг</t>
  </si>
  <si>
    <t xml:space="preserve">            авансы полученные</t>
  </si>
  <si>
    <t xml:space="preserve">            Дивиденды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</si>
  <si>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</si>
  <si>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</si>
  <si>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</si>
  <si>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 выданные</t>
  </si>
  <si>
    <t xml:space="preserve">            выплаты по заработной плате</t>
  </si>
  <si>
    <t xml:space="preserve">            выплата вознаграждения по займам</t>
  </si>
  <si>
    <t xml:space="preserve">            корпоративный подоходный налог</t>
  </si>
  <si>
    <t xml:space="preserve">            другие платежи в бюджет</t>
  </si>
  <si>
    <t xml:space="preserve">            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</si>
  <si>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</si>
  <si>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</si>
  <si>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</si>
  <si>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</si>
  <si>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</si>
  <si>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</si>
  <si>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финансовых активов</t>
  </si>
  <si>
    <t xml:space="preserve">            погашение займов, предоставленных другим   организациям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</si>
  <si>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фьючерсные и форвардные конракты, опционы и свопы</t>
  </si>
  <si>
    <t>047</t>
  </si>
  <si>
    <t xml:space="preserve">         в том числе: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</si>
  <si>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</si>
  <si>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</si>
  <si>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</si>
  <si>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финансовых активов</t>
  </si>
  <si>
    <t xml:space="preserve">            предоставление займов другим организациям</t>
  </si>
  <si>
    <t>056</t>
  </si>
  <si>
    <t xml:space="preserve">            прочие выплаты (незавершенное производство)</t>
  </si>
  <si>
    <t>057</t>
  </si>
  <si>
    <t>3. Чистая сумма денежных средств от инвестиционной деятельности (стр.040 - стр.050)</t>
  </si>
  <si>
    <t>III. ДВИЖЕНИЕ ДЕНЕЖНЫХ СРЕДСТВ ОТ ФИНАНСОВОЙ ДЕЯТЕЛЬНОСТИ</t>
  </si>
  <si>
    <t xml:space="preserve">            эмиссия акций и других ценных бумаг</t>
  </si>
  <si>
    <t>071</t>
  </si>
  <si>
    <t xml:space="preserve">            получение займов</t>
  </si>
  <si>
    <t>072</t>
  </si>
  <si>
    <t xml:space="preserve">            получение вознаграждения по финансируемой аренде</t>
  </si>
  <si>
    <t>073</t>
  </si>
  <si>
    <t>074</t>
  </si>
  <si>
    <t>2 Выбытие денежных средств, всего</t>
  </si>
  <si>
    <t xml:space="preserve">            погашение займов</t>
  </si>
  <si>
    <t>081</t>
  </si>
  <si>
    <t xml:space="preserve">            приобретение собственных акций</t>
  </si>
  <si>
    <t>082</t>
  </si>
  <si>
    <t xml:space="preserve">            выплата дивидендов</t>
  </si>
  <si>
    <t>083</t>
  </si>
  <si>
    <t>084</t>
  </si>
  <si>
    <t>3. Чистая сумма денежных средств от финансовой деятельности (стр.070 - стр.080)</t>
  </si>
  <si>
    <t>ИТОГО: Увеличение +/- уменьшение денежных средств (строка 030 +/- строка 060 +/- строка 090)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</si>
  <si>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</si>
  <si>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</si>
  <si>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</si>
  <si>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</si>
  <si>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Нераспределенная прибыль</t>
  </si>
  <si>
    <t>Сальдо на 1 января предыдущего года</t>
  </si>
  <si>
    <t>Изменение в учетной политике</t>
  </si>
  <si>
    <t>Отчет об изменениях в собственном капитале</t>
  </si>
  <si>
    <t>Резервный капитал</t>
  </si>
  <si>
    <t>Всего</t>
  </si>
  <si>
    <t>Доля меньшинства</t>
  </si>
  <si>
    <t>Пересчитанное сальдо (строка 010+/строка 020)</t>
  </si>
  <si>
    <t>Прибыль (убыток) от переоценки</t>
  </si>
  <si>
    <t xml:space="preserve">Хеджирование денежных потоков </t>
  </si>
  <si>
    <t>Курсовая разница от зарубежной деятельности</t>
  </si>
  <si>
    <t>Прибыль/убыток, признанная/ый в самом капитале (стр.031 +/- ст.032 +/- стр.033)</t>
  </si>
  <si>
    <t>Прибыль/убыток за период</t>
  </si>
  <si>
    <t>Всего прибыль/убыток за период (стр.040 +/- стр.050)</t>
  </si>
  <si>
    <t>Дивиденды</t>
  </si>
  <si>
    <t>Изменения в учетной политике</t>
  </si>
  <si>
    <t>Пересчитанное сальдо (стр. 110+/стр. 120)</t>
  </si>
  <si>
    <t>Прибыль (убыток) от переоценки активов</t>
  </si>
  <si>
    <t>131</t>
  </si>
  <si>
    <t>132</t>
  </si>
  <si>
    <t>Курсовая разница  зарубежной деятельности</t>
  </si>
  <si>
    <t>133</t>
  </si>
  <si>
    <t>Прибыль/убыток, признанная/ый в самом капитале (стр.131 +/- ст.132 +/- стр.133)</t>
  </si>
  <si>
    <t>Всего прибыль/убыток за период (стр.140 +/- стр.150)</t>
  </si>
  <si>
    <t>Дисконт займа, предоставленный материнской компанией</t>
  </si>
  <si>
    <t>Эмиссия акций</t>
  </si>
  <si>
    <t>190</t>
  </si>
  <si>
    <t>Махмутова Р.Х.</t>
  </si>
  <si>
    <t>Боканов К.И.</t>
  </si>
  <si>
    <t>Главный бухгалтер                   ____________________________</t>
  </si>
  <si>
    <t>Главный бухгалтер              ______________________________</t>
  </si>
  <si>
    <t>Главный  бухгалтер                   ____________________________</t>
  </si>
  <si>
    <t>Сальдо на 1 января отчетного года</t>
  </si>
  <si>
    <t>Сальдо на 31.12.2012 года (стр. 160 - стр. 170 + стр. 180 - стр.190)</t>
  </si>
  <si>
    <t xml:space="preserve">                                                                                  по состоянию на 30 сентября 2013 года</t>
  </si>
  <si>
    <t xml:space="preserve"> за период, заканчивающийся  30 сентября  2013 года</t>
  </si>
  <si>
    <t xml:space="preserve">                                                                                            за период,заканчивающийся 30 сентября 2013 года</t>
  </si>
  <si>
    <t>за период, заканчивающийся на 30 сентября 2013 года</t>
  </si>
  <si>
    <t>Сальдо на 30.09.2013 года (стр.030 + стр. 060 - стр. 070 + стр. 080 - стр.090)</t>
  </si>
  <si>
    <t xml:space="preserve"> НМА ж/д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</si>
</sst>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>
      <alignment horizontal="left"/>
    </xf>
  </cellStyleXfs>
  <cellXfs count="92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0" fillId="0" borderId="2" xfId="0" applyFill="1" applyBorder="1"/>
    <xf numFmtId="0" fontId="1" fillId="0" borderId="0" xfId="0" applyFont="1" applyFill="1" applyBorder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/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3" fontId="8" fillId="0" borderId="6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3" fontId="9" fillId="0" borderId="6" xfId="0" applyNumberFormat="1" applyFont="1" applyBorder="1" applyAlignment="1">
      <alignment horizontal="center" vertical="top" wrapText="1"/>
    </xf>
    <xf numFmtId="0" fontId="8" fillId="0" borderId="0" xfId="0" applyFont="1"/>
    <xf numFmtId="0" fontId="4" fillId="0" borderId="0" xfId="0" applyFont="1"/>
    <xf numFmtId="0" fontId="9" fillId="0" borderId="0" xfId="0" applyFont="1"/>
    <xf numFmtId="0" fontId="4" fillId="0" borderId="0" xfId="0" applyFont="1" applyBorder="1"/>
    <xf numFmtId="49" fontId="8" fillId="0" borderId="6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9" fillId="0" borderId="11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/>
    </xf>
    <xf numFmtId="0" fontId="9" fillId="0" borderId="3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12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3" fontId="13" fillId="0" borderId="6" xfId="0" applyNumberFormat="1" applyFont="1" applyBorder="1" applyAlignment="1">
      <alignment horizontal="center" vertical="top" wrapText="1"/>
    </xf>
    <xf numFmtId="0" fontId="12" fillId="0" borderId="0" xfId="0" applyFont="1"/>
    <xf numFmtId="3" fontId="4" fillId="0" borderId="0" xfId="0" applyNumberFormat="1" applyFont="1"/>
    <xf numFmtId="164" fontId="4" fillId="0" borderId="0" xfId="0" applyNumberFormat="1" applyFont="1"/>
    <xf numFmtId="49" fontId="12" fillId="0" borderId="6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7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4" fillId="0" borderId="0" xfId="0" applyFont="1" applyFill="1" applyBorder="1"/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vertical="top"/>
    </xf>
    <xf numFmtId="3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3" fontId="15" fillId="0" borderId="1" xfId="0" applyNumberFormat="1" applyFont="1" applyBorder="1" applyAlignment="1">
      <alignment horizontal="center" vertical="center"/>
    </xf>
    <xf numFmtId="0" fontId="16" fillId="0" borderId="0" xfId="0" applyFont="1"/>
    <xf numFmtId="3" fontId="14" fillId="0" borderId="1" xfId="0" applyNumberFormat="1" applyFont="1" applyBorder="1"/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7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1"/>
  <sheetViews>
    <sheetView tabSelected="1" topLeftCell="A34" workbookViewId="0">
      <selection activeCell="G55" sqref="G55"/>
    </sheetView>
  </sheetViews>
  <sheetFormatPr defaultRowHeight="15" x14ac:dyDescent="0.25"/>
  <cols>
    <col min="1" max="1" width="54.85546875" customWidth="1"/>
    <col min="2" max="2" width="9.140625" style="5"/>
    <col min="3" max="3" width="21.5703125" customWidth="1"/>
    <col min="4" max="4" width="24" customWidth="1"/>
  </cols>
  <sheetData>
    <row r="3" spans="1:4" x14ac:dyDescent="0.25">
      <c r="A3" s="80" t="s">
        <v>0</v>
      </c>
    </row>
    <row r="4" spans="1:4" x14ac:dyDescent="0.25">
      <c r="A4" s="80" t="s">
        <v>231</v>
      </c>
    </row>
    <row r="5" spans="1:4" x14ac:dyDescent="0.25">
      <c r="D5" s="91" t="s">
        <v>1</v>
      </c>
    </row>
    <row r="6" spans="1:4" s="80" customFormat="1" ht="30" x14ac:dyDescent="0.25">
      <c r="A6" s="90" t="s">
        <v>2</v>
      </c>
      <c r="B6" s="84" t="s">
        <v>3</v>
      </c>
      <c r="C6" s="89" t="s">
        <v>4</v>
      </c>
      <c r="D6" s="89" t="s">
        <v>5</v>
      </c>
    </row>
    <row r="7" spans="1:4" s="80" customFormat="1" x14ac:dyDescent="0.25">
      <c r="A7" s="85" t="s">
        <v>6</v>
      </c>
      <c r="B7" s="84"/>
      <c r="C7" s="88"/>
      <c r="D7" s="85"/>
    </row>
    <row r="8" spans="1:4" x14ac:dyDescent="0.25">
      <c r="A8" s="1" t="s">
        <v>7</v>
      </c>
      <c r="B8" s="4" t="s">
        <v>8</v>
      </c>
      <c r="C8" s="14">
        <v>4617257</v>
      </c>
      <c r="D8" s="14">
        <v>6275647</v>
      </c>
    </row>
    <row r="9" spans="1:4" x14ac:dyDescent="0.25">
      <c r="A9" s="1" t="s">
        <v>9</v>
      </c>
      <c r="B9" s="4" t="s">
        <v>10</v>
      </c>
      <c r="C9" s="14"/>
      <c r="D9" s="14"/>
    </row>
    <row r="10" spans="1:4" x14ac:dyDescent="0.25">
      <c r="A10" s="1" t="s">
        <v>11</v>
      </c>
      <c r="B10" s="4" t="s">
        <v>12</v>
      </c>
      <c r="C10" s="14">
        <v>225671</v>
      </c>
      <c r="D10" s="14">
        <v>180195</v>
      </c>
    </row>
    <row r="11" spans="1:4" x14ac:dyDescent="0.25">
      <c r="A11" s="1" t="s">
        <v>13</v>
      </c>
      <c r="B11" s="4" t="s">
        <v>14</v>
      </c>
      <c r="C11" s="14">
        <v>181270</v>
      </c>
      <c r="D11" s="14">
        <v>162405</v>
      </c>
    </row>
    <row r="12" spans="1:4" x14ac:dyDescent="0.25">
      <c r="A12" s="1" t="s">
        <v>15</v>
      </c>
      <c r="B12" s="4" t="s">
        <v>16</v>
      </c>
      <c r="C12" s="14">
        <v>6161</v>
      </c>
      <c r="D12" s="14">
        <v>12673</v>
      </c>
    </row>
    <row r="13" spans="1:4" x14ac:dyDescent="0.25">
      <c r="A13" s="1" t="s">
        <v>17</v>
      </c>
      <c r="B13" s="4" t="s">
        <v>18</v>
      </c>
      <c r="C13" s="14"/>
      <c r="D13" s="14"/>
    </row>
    <row r="14" spans="1:4" x14ac:dyDescent="0.25">
      <c r="A14" s="1" t="s">
        <v>19</v>
      </c>
      <c r="B14" s="4" t="s">
        <v>20</v>
      </c>
      <c r="C14" s="14">
        <v>311602</v>
      </c>
      <c r="D14" s="14">
        <v>255829</v>
      </c>
    </row>
    <row r="15" spans="1:4" s="80" customFormat="1" x14ac:dyDescent="0.25">
      <c r="A15" s="85" t="s">
        <v>21</v>
      </c>
      <c r="B15" s="84" t="s">
        <v>22</v>
      </c>
      <c r="C15" s="83">
        <f>SUM(C8:C14)</f>
        <v>5341961</v>
      </c>
      <c r="D15" s="83">
        <f>SUM(D8:D14)</f>
        <v>6886749</v>
      </c>
    </row>
    <row r="16" spans="1:4" s="80" customFormat="1" x14ac:dyDescent="0.25">
      <c r="A16" s="85" t="s">
        <v>23</v>
      </c>
      <c r="B16" s="84"/>
      <c r="C16" s="83"/>
      <c r="D16" s="83"/>
    </row>
    <row r="17" spans="1:6" x14ac:dyDescent="0.25">
      <c r="A17" s="1" t="s">
        <v>24</v>
      </c>
      <c r="B17" s="4" t="s">
        <v>25</v>
      </c>
      <c r="C17" s="14"/>
      <c r="D17" s="14"/>
    </row>
    <row r="18" spans="1:6" x14ac:dyDescent="0.25">
      <c r="A18" s="1" t="s">
        <v>26</v>
      </c>
      <c r="B18" s="4" t="s">
        <v>27</v>
      </c>
      <c r="C18" s="14">
        <v>22424</v>
      </c>
      <c r="D18" s="14">
        <v>26669</v>
      </c>
    </row>
    <row r="19" spans="1:6" x14ac:dyDescent="0.25">
      <c r="A19" s="1" t="s">
        <v>28</v>
      </c>
      <c r="B19" s="4" t="s">
        <v>29</v>
      </c>
      <c r="C19" s="14"/>
      <c r="D19" s="14"/>
    </row>
    <row r="20" spans="1:6" x14ac:dyDescent="0.25">
      <c r="A20" s="1" t="s">
        <v>30</v>
      </c>
      <c r="B20" s="4" t="s">
        <v>31</v>
      </c>
      <c r="C20" s="14"/>
      <c r="D20" s="14"/>
    </row>
    <row r="21" spans="1:6" x14ac:dyDescent="0.25">
      <c r="A21" s="1" t="s">
        <v>32</v>
      </c>
      <c r="B21" s="4" t="s">
        <v>33</v>
      </c>
      <c r="C21" s="14">
        <v>458579</v>
      </c>
      <c r="D21" s="14">
        <v>435653</v>
      </c>
    </row>
    <row r="22" spans="1:6" x14ac:dyDescent="0.25">
      <c r="A22" s="1" t="s">
        <v>34</v>
      </c>
      <c r="B22" s="4" t="s">
        <v>35</v>
      </c>
      <c r="C22" s="14"/>
      <c r="D22" s="14"/>
    </row>
    <row r="23" spans="1:6" x14ac:dyDescent="0.25">
      <c r="A23" s="1" t="s">
        <v>36</v>
      </c>
      <c r="B23" s="4" t="s">
        <v>37</v>
      </c>
      <c r="C23" s="14"/>
      <c r="D23" s="14"/>
    </row>
    <row r="24" spans="1:6" x14ac:dyDescent="0.25">
      <c r="A24" s="1" t="s">
        <v>38</v>
      </c>
      <c r="B24" s="4" t="s">
        <v>39</v>
      </c>
      <c r="C24" s="14">
        <v>22760550</v>
      </c>
      <c r="D24" s="14">
        <v>23873948</v>
      </c>
      <c r="E24" s="87">
        <v>22756325</v>
      </c>
      <c r="F24" s="87" t="s">
        <v>236</v>
      </c>
    </row>
    <row r="25" spans="1:6" x14ac:dyDescent="0.25">
      <c r="A25" s="1" t="s">
        <v>40</v>
      </c>
      <c r="B25" s="4" t="s">
        <v>41</v>
      </c>
      <c r="C25" s="86"/>
      <c r="D25" s="86"/>
      <c r="E25" s="87">
        <f>23870597-380</f>
        <v>23870217</v>
      </c>
    </row>
    <row r="26" spans="1:6" x14ac:dyDescent="0.25">
      <c r="A26" s="1" t="s">
        <v>42</v>
      </c>
      <c r="B26" s="4" t="s">
        <v>43</v>
      </c>
      <c r="C26" s="14">
        <v>3363605</v>
      </c>
      <c r="D26" s="14">
        <v>3162962</v>
      </c>
    </row>
    <row r="27" spans="1:6" s="80" customFormat="1" x14ac:dyDescent="0.25">
      <c r="A27" s="85" t="s">
        <v>44</v>
      </c>
      <c r="B27" s="84" t="s">
        <v>45</v>
      </c>
      <c r="C27" s="83">
        <f>SUM(C17:C26)</f>
        <v>26605158</v>
      </c>
      <c r="D27" s="83">
        <f>SUM(D17:D26)</f>
        <v>27499232</v>
      </c>
    </row>
    <row r="28" spans="1:6" s="80" customFormat="1" x14ac:dyDescent="0.25">
      <c r="A28" s="85" t="s">
        <v>46</v>
      </c>
      <c r="B28" s="84"/>
      <c r="C28" s="83">
        <f>C15+C27</f>
        <v>31947119</v>
      </c>
      <c r="D28" s="83">
        <f>D15+D27</f>
        <v>34385981</v>
      </c>
    </row>
    <row r="29" spans="1:6" x14ac:dyDescent="0.25">
      <c r="A29" s="85" t="s">
        <v>47</v>
      </c>
      <c r="B29" s="4"/>
      <c r="C29" s="14"/>
      <c r="D29" s="14"/>
    </row>
    <row r="30" spans="1:6" x14ac:dyDescent="0.25">
      <c r="A30" s="85" t="s">
        <v>48</v>
      </c>
      <c r="B30" s="84" t="s">
        <v>49</v>
      </c>
      <c r="C30" s="14"/>
      <c r="D30" s="14"/>
    </row>
    <row r="31" spans="1:6" x14ac:dyDescent="0.25">
      <c r="A31" s="1" t="s">
        <v>50</v>
      </c>
      <c r="B31" s="4" t="s">
        <v>51</v>
      </c>
      <c r="C31" s="86">
        <v>1337249</v>
      </c>
      <c r="D31" s="86">
        <v>1356552</v>
      </c>
    </row>
    <row r="32" spans="1:6" x14ac:dyDescent="0.25">
      <c r="A32" s="1" t="s">
        <v>52</v>
      </c>
      <c r="B32" s="4" t="s">
        <v>53</v>
      </c>
      <c r="C32" s="14">
        <v>24433</v>
      </c>
      <c r="D32" s="14">
        <v>21509</v>
      </c>
    </row>
    <row r="33" spans="1:4" ht="30" x14ac:dyDescent="0.25">
      <c r="A33" s="7" t="s">
        <v>54</v>
      </c>
      <c r="B33" s="4" t="s">
        <v>55</v>
      </c>
      <c r="C33" s="14">
        <v>6654</v>
      </c>
      <c r="D33" s="14">
        <v>6212</v>
      </c>
    </row>
    <row r="34" spans="1:4" x14ac:dyDescent="0.25">
      <c r="A34" s="1" t="s">
        <v>56</v>
      </c>
      <c r="B34" s="4" t="s">
        <v>57</v>
      </c>
      <c r="C34" s="14">
        <v>65386</v>
      </c>
      <c r="D34" s="14">
        <v>30880</v>
      </c>
    </row>
    <row r="35" spans="1:4" x14ac:dyDescent="0.25">
      <c r="A35" s="1" t="s">
        <v>58</v>
      </c>
      <c r="B35" s="4" t="s">
        <v>59</v>
      </c>
      <c r="C35" s="14">
        <v>28456</v>
      </c>
      <c r="D35" s="14">
        <v>28456</v>
      </c>
    </row>
    <row r="36" spans="1:4" x14ac:dyDescent="0.25">
      <c r="A36" s="1" t="s">
        <v>60</v>
      </c>
      <c r="B36" s="4" t="s">
        <v>61</v>
      </c>
      <c r="C36" s="14">
        <v>54034</v>
      </c>
      <c r="D36" s="14">
        <v>94573</v>
      </c>
    </row>
    <row r="37" spans="1:4" s="80" customFormat="1" x14ac:dyDescent="0.25">
      <c r="A37" s="85" t="s">
        <v>62</v>
      </c>
      <c r="B37" s="84" t="s">
        <v>63</v>
      </c>
      <c r="C37" s="83">
        <f>SUM(C31:C36)</f>
        <v>1516212</v>
      </c>
      <c r="D37" s="83">
        <f>SUM(D31:D36)</f>
        <v>1538182</v>
      </c>
    </row>
    <row r="38" spans="1:4" s="80" customFormat="1" x14ac:dyDescent="0.25">
      <c r="A38" s="85" t="s">
        <v>64</v>
      </c>
      <c r="B38" s="84"/>
      <c r="C38" s="83"/>
      <c r="D38" s="83"/>
    </row>
    <row r="39" spans="1:4" x14ac:dyDescent="0.25">
      <c r="A39" s="1" t="s">
        <v>66</v>
      </c>
      <c r="B39" s="4" t="s">
        <v>65</v>
      </c>
      <c r="C39" s="14">
        <v>7136047</v>
      </c>
      <c r="D39" s="14">
        <v>6799262</v>
      </c>
    </row>
    <row r="40" spans="1:4" x14ac:dyDescent="0.25">
      <c r="A40" s="1" t="s">
        <v>67</v>
      </c>
      <c r="B40" s="4" t="s">
        <v>68</v>
      </c>
      <c r="C40" s="14">
        <v>20955154</v>
      </c>
      <c r="D40" s="14">
        <v>21957614</v>
      </c>
    </row>
    <row r="41" spans="1:4" x14ac:dyDescent="0.25">
      <c r="A41" s="1" t="s">
        <v>69</v>
      </c>
      <c r="B41" s="4" t="s">
        <v>70</v>
      </c>
      <c r="C41" s="14">
        <v>230521</v>
      </c>
      <c r="D41" s="14">
        <v>279752</v>
      </c>
    </row>
    <row r="42" spans="1:4" x14ac:dyDescent="0.25">
      <c r="A42" s="1" t="s">
        <v>71</v>
      </c>
      <c r="B42" s="4" t="s">
        <v>72</v>
      </c>
      <c r="C42" s="14"/>
      <c r="D42" s="14"/>
    </row>
    <row r="43" spans="1:4" x14ac:dyDescent="0.25">
      <c r="A43" s="1" t="s">
        <v>73</v>
      </c>
      <c r="B43" s="4" t="s">
        <v>74</v>
      </c>
      <c r="C43" s="14">
        <v>19366</v>
      </c>
      <c r="D43" s="14">
        <v>19366</v>
      </c>
    </row>
    <row r="44" spans="1:4" x14ac:dyDescent="0.25">
      <c r="A44" s="1" t="s">
        <v>75</v>
      </c>
      <c r="B44" s="4" t="s">
        <v>76</v>
      </c>
      <c r="C44" s="14"/>
      <c r="D44" s="14"/>
    </row>
    <row r="45" spans="1:4" s="80" customFormat="1" x14ac:dyDescent="0.25">
      <c r="A45" s="85" t="s">
        <v>77</v>
      </c>
      <c r="B45" s="84" t="s">
        <v>78</v>
      </c>
      <c r="C45" s="83">
        <f>SUM(C39:C44)</f>
        <v>28341088</v>
      </c>
      <c r="D45" s="83">
        <f>SUM(D39:D44)</f>
        <v>29055994</v>
      </c>
    </row>
    <row r="46" spans="1:4" s="80" customFormat="1" x14ac:dyDescent="0.25">
      <c r="A46" s="85" t="s">
        <v>79</v>
      </c>
      <c r="B46" s="84"/>
      <c r="C46" s="83"/>
      <c r="D46" s="83"/>
    </row>
    <row r="47" spans="1:4" x14ac:dyDescent="0.25">
      <c r="A47" s="1" t="s">
        <v>80</v>
      </c>
      <c r="B47" s="4" t="s">
        <v>81</v>
      </c>
      <c r="C47" s="14">
        <v>11861000</v>
      </c>
      <c r="D47" s="14">
        <v>11861000</v>
      </c>
    </row>
    <row r="48" spans="1:4" x14ac:dyDescent="0.25">
      <c r="A48" s="1" t="s">
        <v>82</v>
      </c>
      <c r="B48" s="4" t="s">
        <v>83</v>
      </c>
      <c r="C48" s="14"/>
      <c r="D48" s="14"/>
    </row>
    <row r="49" spans="1:4" x14ac:dyDescent="0.25">
      <c r="A49" s="1" t="s">
        <v>84</v>
      </c>
      <c r="B49" s="4" t="s">
        <v>85</v>
      </c>
      <c r="C49" s="14"/>
      <c r="D49" s="14"/>
    </row>
    <row r="50" spans="1:4" x14ac:dyDescent="0.25">
      <c r="A50" s="1" t="s">
        <v>86</v>
      </c>
      <c r="B50" s="4" t="s">
        <v>87</v>
      </c>
      <c r="C50" s="14"/>
      <c r="D50" s="14"/>
    </row>
    <row r="51" spans="1:4" x14ac:dyDescent="0.25">
      <c r="A51" s="1" t="s">
        <v>88</v>
      </c>
      <c r="B51" s="4" t="s">
        <v>89</v>
      </c>
      <c r="C51" s="14">
        <v>-16857661</v>
      </c>
      <c r="D51" s="14">
        <v>-14039032</v>
      </c>
    </row>
    <row r="52" spans="1:4" x14ac:dyDescent="0.25">
      <c r="A52" s="1" t="s">
        <v>90</v>
      </c>
      <c r="B52" s="4" t="s">
        <v>91</v>
      </c>
      <c r="C52" s="14">
        <v>7086480</v>
      </c>
      <c r="D52" s="14">
        <v>5969837</v>
      </c>
    </row>
    <row r="53" spans="1:4" s="80" customFormat="1" x14ac:dyDescent="0.25">
      <c r="A53" s="85" t="s">
        <v>92</v>
      </c>
      <c r="B53" s="84" t="s">
        <v>93</v>
      </c>
      <c r="C53" s="83">
        <f>SUM(C47:C52)</f>
        <v>2089819</v>
      </c>
      <c r="D53" s="83">
        <f>SUM(D47:D52)</f>
        <v>3791805</v>
      </c>
    </row>
    <row r="54" spans="1:4" s="80" customFormat="1" x14ac:dyDescent="0.25">
      <c r="A54" s="85" t="s">
        <v>94</v>
      </c>
      <c r="B54" s="84"/>
      <c r="C54" s="83">
        <f>C37+C45+C53</f>
        <v>31947119</v>
      </c>
      <c r="D54" s="83">
        <f>D37+D45+D53</f>
        <v>34385981</v>
      </c>
    </row>
    <row r="55" spans="1:4" s="80" customFormat="1" x14ac:dyDescent="0.25">
      <c r="A55" s="85" t="s">
        <v>95</v>
      </c>
      <c r="B55" s="84"/>
      <c r="C55" s="83">
        <f>((C28-C24+E24)-C37-C45)/11861*1000</f>
        <v>175836.27012899419</v>
      </c>
      <c r="D55" s="83">
        <f>((D28-D24+E25)-D37-D45)/11861*1000-2000</f>
        <v>317372.22831127222</v>
      </c>
    </row>
    <row r="56" spans="1:4" x14ac:dyDescent="0.25">
      <c r="A56" s="10" t="s">
        <v>96</v>
      </c>
      <c r="B56" s="9"/>
      <c r="C56" s="8"/>
      <c r="D56" s="8"/>
    </row>
    <row r="57" spans="1:4" x14ac:dyDescent="0.25">
      <c r="A57" s="8"/>
      <c r="B57" s="9"/>
      <c r="C57" s="8"/>
      <c r="D57" s="8"/>
    </row>
    <row r="58" spans="1:4" s="80" customFormat="1" ht="16.5" customHeight="1" x14ac:dyDescent="0.25">
      <c r="A58" s="79" t="s">
        <v>97</v>
      </c>
      <c r="B58" s="81"/>
      <c r="C58" s="80" t="s">
        <v>225</v>
      </c>
    </row>
    <row r="59" spans="1:4" s="80" customFormat="1" x14ac:dyDescent="0.25">
      <c r="A59" s="82" t="s">
        <v>98</v>
      </c>
      <c r="B59" s="81"/>
    </row>
    <row r="60" spans="1:4" s="80" customFormat="1" x14ac:dyDescent="0.25">
      <c r="A60" s="80" t="s">
        <v>226</v>
      </c>
      <c r="B60" s="81"/>
      <c r="C60" s="80" t="s">
        <v>224</v>
      </c>
    </row>
    <row r="61" spans="1:4" x14ac:dyDescent="0.25">
      <c r="A61" s="79" t="s">
        <v>98</v>
      </c>
    </row>
  </sheetData>
  <pageMargins left="0.70866141732283472" right="0.70866141732283472" top="0.74803149606299213" bottom="0.74803149606299213" header="0.31496062992125984" footer="0.31496062992125984"/>
  <pageSetup paperSize="9" scale="78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WhiteSpace="0" topLeftCell="A7" workbookViewId="0">
      <selection activeCell="D21" sqref="D21"/>
    </sheetView>
  </sheetViews>
  <sheetFormatPr defaultRowHeight="15" x14ac:dyDescent="0.25"/>
  <cols>
    <col min="1" max="1" width="43.140625" customWidth="1"/>
    <col min="2" max="2" width="9" customWidth="1"/>
    <col min="3" max="3" width="19.85546875" customWidth="1"/>
    <col min="4" max="4" width="20.5703125" customWidth="1"/>
  </cols>
  <sheetData>
    <row r="1" spans="1:4" x14ac:dyDescent="0.25">
      <c r="A1" s="64" t="s">
        <v>112</v>
      </c>
      <c r="B1" s="65"/>
      <c r="C1" s="65"/>
      <c r="D1" s="65"/>
    </row>
    <row r="2" spans="1:4" x14ac:dyDescent="0.25">
      <c r="A2" s="64" t="s">
        <v>232</v>
      </c>
      <c r="B2" s="65"/>
      <c r="C2" s="65"/>
      <c r="D2" s="65"/>
    </row>
    <row r="3" spans="1:4" x14ac:dyDescent="0.25">
      <c r="A3" s="17"/>
      <c r="B3" s="18"/>
      <c r="C3" s="18"/>
      <c r="D3" s="18"/>
    </row>
    <row r="4" spans="1:4" ht="15.75" thickBot="1" x14ac:dyDescent="0.3">
      <c r="A4" s="19"/>
      <c r="B4" s="20"/>
      <c r="C4" s="20"/>
      <c r="D4" s="21" t="s">
        <v>99</v>
      </c>
    </row>
    <row r="5" spans="1:4" ht="26.25" thickBot="1" x14ac:dyDescent="0.3">
      <c r="A5" s="22" t="s">
        <v>100</v>
      </c>
      <c r="B5" s="23" t="s">
        <v>101</v>
      </c>
      <c r="C5" s="23" t="s">
        <v>102</v>
      </c>
      <c r="D5" s="23" t="s">
        <v>103</v>
      </c>
    </row>
    <row r="6" spans="1:4" ht="15.75" thickBot="1" x14ac:dyDescent="0.3">
      <c r="A6" s="24" t="s">
        <v>104</v>
      </c>
      <c r="B6" s="32" t="s">
        <v>8</v>
      </c>
      <c r="C6" s="25">
        <v>2129884</v>
      </c>
      <c r="D6" s="25">
        <v>2027707</v>
      </c>
    </row>
    <row r="7" spans="1:4" ht="15.75" thickBot="1" x14ac:dyDescent="0.3">
      <c r="A7" s="24" t="s">
        <v>105</v>
      </c>
      <c r="B7" s="32" t="s">
        <v>25</v>
      </c>
      <c r="C7" s="25">
        <v>-1968488</v>
      </c>
      <c r="D7" s="25">
        <v>-1888655</v>
      </c>
    </row>
    <row r="8" spans="1:4" s="2" customFormat="1" ht="15.75" thickBot="1" x14ac:dyDescent="0.3">
      <c r="A8" s="26" t="s">
        <v>106</v>
      </c>
      <c r="B8" s="33" t="s">
        <v>49</v>
      </c>
      <c r="C8" s="27">
        <f>SUM(C6:C7)</f>
        <v>161396</v>
      </c>
      <c r="D8" s="27">
        <f>SUM(D6:D7)</f>
        <v>139052</v>
      </c>
    </row>
    <row r="9" spans="1:4" ht="15.75" thickBot="1" x14ac:dyDescent="0.3">
      <c r="A9" s="24" t="s">
        <v>113</v>
      </c>
      <c r="B9" s="32" t="s">
        <v>65</v>
      </c>
      <c r="C9" s="25">
        <v>286942</v>
      </c>
      <c r="D9" s="25"/>
    </row>
    <row r="10" spans="1:4" ht="15.75" thickBot="1" x14ac:dyDescent="0.3">
      <c r="A10" s="24" t="s">
        <v>109</v>
      </c>
      <c r="B10" s="32" t="s">
        <v>81</v>
      </c>
      <c r="C10" s="25">
        <v>3626</v>
      </c>
      <c r="D10" s="25">
        <v>1984</v>
      </c>
    </row>
    <row r="11" spans="1:4" ht="16.5" customHeight="1" thickBot="1" x14ac:dyDescent="0.3">
      <c r="A11" s="24" t="s">
        <v>114</v>
      </c>
      <c r="B11" s="32" t="s">
        <v>115</v>
      </c>
      <c r="C11" s="25"/>
      <c r="D11" s="25"/>
    </row>
    <row r="12" spans="1:4" ht="15.75" thickBot="1" x14ac:dyDescent="0.3">
      <c r="A12" s="24" t="s">
        <v>107</v>
      </c>
      <c r="B12" s="32" t="s">
        <v>116</v>
      </c>
      <c r="C12" s="25">
        <v>-269516</v>
      </c>
      <c r="D12" s="25">
        <v>-194966</v>
      </c>
    </row>
    <row r="13" spans="1:4" ht="15.75" thickBot="1" x14ac:dyDescent="0.3">
      <c r="A13" s="24" t="s">
        <v>117</v>
      </c>
      <c r="B13" s="32" t="s">
        <v>118</v>
      </c>
      <c r="C13" s="25">
        <v>-1881581</v>
      </c>
      <c r="D13" s="25">
        <v>-2755120</v>
      </c>
    </row>
    <row r="14" spans="1:4" ht="15.75" thickBot="1" x14ac:dyDescent="0.3">
      <c r="A14" s="24" t="s">
        <v>108</v>
      </c>
      <c r="B14" s="32" t="s">
        <v>119</v>
      </c>
      <c r="C14" s="25">
        <v>-2854</v>
      </c>
      <c r="D14" s="25">
        <v>-1067</v>
      </c>
    </row>
    <row r="15" spans="1:4" ht="15.75" thickBot="1" x14ac:dyDescent="0.3">
      <c r="A15" s="62" t="s">
        <v>120</v>
      </c>
      <c r="B15" s="32" t="s">
        <v>22</v>
      </c>
      <c r="C15" s="25"/>
      <c r="D15" s="25"/>
    </row>
    <row r="16" spans="1:4" ht="15.75" thickBot="1" x14ac:dyDescent="0.3">
      <c r="A16" s="63"/>
      <c r="B16" s="32"/>
      <c r="C16" s="25"/>
      <c r="D16" s="25"/>
    </row>
    <row r="17" spans="1:4" s="2" customFormat="1" ht="39" thickBot="1" x14ac:dyDescent="0.3">
      <c r="A17" s="26" t="s">
        <v>121</v>
      </c>
      <c r="B17" s="33" t="s">
        <v>122</v>
      </c>
      <c r="C17" s="27">
        <f>SUM(C8:C14)</f>
        <v>-1701987</v>
      </c>
      <c r="D17" s="27">
        <f>SUM(D8:D14)</f>
        <v>-2810117</v>
      </c>
    </row>
    <row r="18" spans="1:4" ht="15.75" thickBot="1" x14ac:dyDescent="0.3">
      <c r="A18" s="24" t="s">
        <v>123</v>
      </c>
      <c r="B18" s="32" t="s">
        <v>124</v>
      </c>
      <c r="C18" s="25"/>
      <c r="D18" s="25"/>
    </row>
    <row r="19" spans="1:4" ht="26.25" thickBot="1" x14ac:dyDescent="0.3">
      <c r="A19" s="26" t="s">
        <v>125</v>
      </c>
      <c r="B19" s="33" t="s">
        <v>127</v>
      </c>
      <c r="C19" s="27">
        <f>C17-C18</f>
        <v>-1701987</v>
      </c>
      <c r="D19" s="27">
        <f>SUM(D17:D17)</f>
        <v>-2810117</v>
      </c>
    </row>
    <row r="20" spans="1:4" ht="15.75" thickBot="1" x14ac:dyDescent="0.3">
      <c r="A20" s="24" t="s">
        <v>110</v>
      </c>
      <c r="B20" s="32" t="s">
        <v>128</v>
      </c>
      <c r="C20" s="25">
        <v>57938</v>
      </c>
      <c r="D20" s="25">
        <v>-91071</v>
      </c>
    </row>
    <row r="21" spans="1:4" ht="26.25" thickBot="1" x14ac:dyDescent="0.3">
      <c r="A21" s="26" t="s">
        <v>126</v>
      </c>
      <c r="B21" s="33" t="s">
        <v>129</v>
      </c>
      <c r="C21" s="27">
        <f>C19-C20</f>
        <v>-1759925</v>
      </c>
      <c r="D21" s="27">
        <f>D19-D20</f>
        <v>-2719046</v>
      </c>
    </row>
    <row r="22" spans="1:4" ht="26.25" thickBot="1" x14ac:dyDescent="0.3">
      <c r="A22" s="24" t="s">
        <v>111</v>
      </c>
      <c r="B22" s="32" t="s">
        <v>130</v>
      </c>
      <c r="C22" s="25"/>
      <c r="D22" s="25"/>
    </row>
    <row r="23" spans="1:4" ht="26.25" thickBot="1" x14ac:dyDescent="0.3">
      <c r="A23" s="26" t="s">
        <v>132</v>
      </c>
      <c r="B23" s="33" t="s">
        <v>131</v>
      </c>
      <c r="C23" s="27">
        <f>C21+C22</f>
        <v>-1759925</v>
      </c>
      <c r="D23" s="27">
        <f>D21+D22</f>
        <v>-2719046</v>
      </c>
    </row>
    <row r="24" spans="1:4" ht="26.25" thickBot="1" x14ac:dyDescent="0.3">
      <c r="A24" s="24" t="s">
        <v>133</v>
      </c>
      <c r="B24" s="32" t="s">
        <v>134</v>
      </c>
      <c r="C24" s="25">
        <f>C23/11861*1000</f>
        <v>-148379.14172498102</v>
      </c>
      <c r="D24" s="25">
        <f>D23/11861*1000</f>
        <v>-229242.55964927073</v>
      </c>
    </row>
    <row r="25" spans="1:4" x14ac:dyDescent="0.25">
      <c r="A25" s="28"/>
      <c r="B25" s="29"/>
      <c r="C25" s="29"/>
      <c r="D25" s="29"/>
    </row>
    <row r="26" spans="1:4" x14ac:dyDescent="0.25">
      <c r="A26" s="29"/>
      <c r="B26" s="29"/>
      <c r="C26" s="29"/>
      <c r="D26" s="29"/>
    </row>
    <row r="27" spans="1:4" s="2" customFormat="1" x14ac:dyDescent="0.25">
      <c r="A27" s="30" t="s">
        <v>135</v>
      </c>
      <c r="B27" s="35"/>
      <c r="C27" s="35" t="s">
        <v>225</v>
      </c>
      <c r="D27" s="35"/>
    </row>
    <row r="28" spans="1:4" s="2" customFormat="1" x14ac:dyDescent="0.25">
      <c r="A28" s="34" t="s">
        <v>136</v>
      </c>
      <c r="B28" s="35"/>
      <c r="C28" s="35"/>
      <c r="D28" s="35"/>
    </row>
    <row r="29" spans="1:4" s="2" customFormat="1" x14ac:dyDescent="0.25">
      <c r="A29" s="30" t="s">
        <v>227</v>
      </c>
      <c r="B29" s="35"/>
      <c r="C29" s="35" t="s">
        <v>224</v>
      </c>
      <c r="D29" s="35"/>
    </row>
    <row r="30" spans="1:4" x14ac:dyDescent="0.25">
      <c r="A30" s="34" t="s">
        <v>136</v>
      </c>
      <c r="B30" s="29"/>
      <c r="C30" s="29"/>
      <c r="D30" s="29"/>
    </row>
    <row r="31" spans="1:4" x14ac:dyDescent="0.25">
      <c r="A31" s="28"/>
      <c r="B31" s="29"/>
      <c r="C31" s="29"/>
      <c r="D31" s="29"/>
    </row>
    <row r="32" spans="1:4" x14ac:dyDescent="0.25">
      <c r="A32" s="28"/>
      <c r="B32" s="29"/>
      <c r="C32" s="29"/>
      <c r="D32" s="29"/>
    </row>
    <row r="33" spans="1:4" x14ac:dyDescent="0.25">
      <c r="A33" s="28"/>
      <c r="B33" s="29"/>
      <c r="C33" s="31"/>
      <c r="D33" s="31"/>
    </row>
  </sheetData>
  <mergeCells count="3">
    <mergeCell ref="A15:A16"/>
    <mergeCell ref="A1:D1"/>
    <mergeCell ref="A2:D2"/>
  </mergeCells>
  <pageMargins left="0.55118110236220474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6"/>
  <sheetViews>
    <sheetView topLeftCell="A46" workbookViewId="0">
      <selection activeCell="D58" sqref="D58"/>
    </sheetView>
  </sheetViews>
  <sheetFormatPr defaultRowHeight="15" x14ac:dyDescent="0.25"/>
  <cols>
    <col min="1" max="1" width="58.7109375" customWidth="1"/>
    <col min="2" max="2" width="9.140625" style="5"/>
    <col min="3" max="3" width="15.28515625" customWidth="1"/>
    <col min="4" max="4" width="19.140625" customWidth="1"/>
  </cols>
  <sheetData>
    <row r="3" spans="1:4" x14ac:dyDescent="0.25">
      <c r="A3" s="2" t="s">
        <v>137</v>
      </c>
    </row>
    <row r="4" spans="1:4" x14ac:dyDescent="0.25">
      <c r="A4" s="2" t="s">
        <v>233</v>
      </c>
    </row>
    <row r="5" spans="1:4" x14ac:dyDescent="0.25">
      <c r="D5" s="3" t="s">
        <v>1</v>
      </c>
    </row>
    <row r="6" spans="1:4" s="2" customFormat="1" ht="30" customHeight="1" x14ac:dyDescent="0.25">
      <c r="A6" s="36" t="s">
        <v>138</v>
      </c>
      <c r="B6" s="16" t="s">
        <v>3</v>
      </c>
      <c r="C6" s="37" t="s">
        <v>102</v>
      </c>
      <c r="D6" s="37" t="s">
        <v>103</v>
      </c>
    </row>
    <row r="7" spans="1:4" s="2" customFormat="1" x14ac:dyDescent="0.25">
      <c r="A7" s="66" t="s">
        <v>139</v>
      </c>
      <c r="B7" s="67"/>
      <c r="C7" s="67"/>
      <c r="D7" s="68"/>
    </row>
    <row r="8" spans="1:4" s="2" customFormat="1" x14ac:dyDescent="0.25">
      <c r="A8" s="38" t="s">
        <v>140</v>
      </c>
      <c r="B8" s="6" t="s">
        <v>8</v>
      </c>
      <c r="C8" s="15">
        <f>SUM(C10:C14)</f>
        <v>2328203</v>
      </c>
      <c r="D8" s="15">
        <f>SUM(D10:D14)</f>
        <v>2653261</v>
      </c>
    </row>
    <row r="9" spans="1:4" x14ac:dyDescent="0.25">
      <c r="A9" s="39" t="s">
        <v>141</v>
      </c>
      <c r="B9" s="4"/>
      <c r="C9" s="14"/>
      <c r="D9" s="14"/>
    </row>
    <row r="10" spans="1:4" x14ac:dyDescent="0.25">
      <c r="A10" s="39" t="s">
        <v>142</v>
      </c>
      <c r="B10" s="4" t="s">
        <v>10</v>
      </c>
      <c r="C10" s="14"/>
      <c r="D10" s="14"/>
    </row>
    <row r="11" spans="1:4" x14ac:dyDescent="0.25">
      <c r="A11" s="39" t="s">
        <v>143</v>
      </c>
      <c r="B11" s="4" t="s">
        <v>12</v>
      </c>
      <c r="C11" s="14">
        <v>2297615</v>
      </c>
      <c r="D11" s="14">
        <v>2409133</v>
      </c>
    </row>
    <row r="12" spans="1:4" x14ac:dyDescent="0.25">
      <c r="A12" s="39" t="s">
        <v>144</v>
      </c>
      <c r="B12" s="4" t="s">
        <v>14</v>
      </c>
      <c r="C12" s="14"/>
      <c r="D12" s="14"/>
    </row>
    <row r="13" spans="1:4" x14ac:dyDescent="0.25">
      <c r="A13" s="39" t="s">
        <v>145</v>
      </c>
      <c r="B13" s="4" t="s">
        <v>16</v>
      </c>
      <c r="C13" s="14"/>
      <c r="D13" s="14"/>
    </row>
    <row r="14" spans="1:4" x14ac:dyDescent="0.25">
      <c r="A14" s="39" t="s">
        <v>146</v>
      </c>
      <c r="B14" s="4" t="s">
        <v>18</v>
      </c>
      <c r="C14" s="14">
        <v>30588</v>
      </c>
      <c r="D14" s="14">
        <v>244128</v>
      </c>
    </row>
    <row r="15" spans="1:4" s="2" customFormat="1" x14ac:dyDescent="0.25">
      <c r="A15" s="38" t="s">
        <v>147</v>
      </c>
      <c r="B15" s="6" t="s">
        <v>25</v>
      </c>
      <c r="C15" s="15">
        <f>SUM(C17:C23)</f>
        <v>1674981</v>
      </c>
      <c r="D15" s="15">
        <f>SUM(D17:D23)</f>
        <v>1448748</v>
      </c>
    </row>
    <row r="16" spans="1:4" s="2" customFormat="1" x14ac:dyDescent="0.25">
      <c r="A16" s="38" t="s">
        <v>141</v>
      </c>
      <c r="B16" s="6"/>
      <c r="C16" s="15"/>
      <c r="D16" s="15"/>
    </row>
    <row r="17" spans="1:4" x14ac:dyDescent="0.25">
      <c r="A17" s="39" t="s">
        <v>148</v>
      </c>
      <c r="B17" s="4" t="s">
        <v>27</v>
      </c>
      <c r="C17" s="14">
        <v>607278</v>
      </c>
      <c r="D17" s="14">
        <v>613537</v>
      </c>
    </row>
    <row r="18" spans="1:4" x14ac:dyDescent="0.25">
      <c r="A18" s="39" t="s">
        <v>149</v>
      </c>
      <c r="B18" s="4" t="s">
        <v>29</v>
      </c>
      <c r="C18" s="14">
        <v>252850</v>
      </c>
      <c r="D18" s="14">
        <v>68272</v>
      </c>
    </row>
    <row r="19" spans="1:4" x14ac:dyDescent="0.25">
      <c r="A19" s="39" t="s">
        <v>150</v>
      </c>
      <c r="B19" s="4" t="s">
        <v>31</v>
      </c>
      <c r="C19" s="14">
        <v>363093</v>
      </c>
      <c r="D19" s="14">
        <v>352497</v>
      </c>
    </row>
    <row r="20" spans="1:4" x14ac:dyDescent="0.25">
      <c r="A20" s="39" t="s">
        <v>151</v>
      </c>
      <c r="B20" s="4" t="s">
        <v>33</v>
      </c>
      <c r="C20" s="14"/>
      <c r="D20" s="14">
        <v>25600</v>
      </c>
    </row>
    <row r="21" spans="1:4" x14ac:dyDescent="0.25">
      <c r="A21" s="39" t="s">
        <v>152</v>
      </c>
      <c r="B21" s="4" t="s">
        <v>35</v>
      </c>
      <c r="C21" s="14"/>
      <c r="D21" s="14"/>
    </row>
    <row r="22" spans="1:4" x14ac:dyDescent="0.25">
      <c r="A22" s="39" t="s">
        <v>153</v>
      </c>
      <c r="B22" s="4" t="s">
        <v>37</v>
      </c>
      <c r="C22" s="14">
        <v>306822</v>
      </c>
      <c r="D22" s="14">
        <v>238614</v>
      </c>
    </row>
    <row r="23" spans="1:4" x14ac:dyDescent="0.25">
      <c r="A23" s="39" t="s">
        <v>154</v>
      </c>
      <c r="B23" s="4" t="s">
        <v>39</v>
      </c>
      <c r="C23" s="14">
        <v>144938</v>
      </c>
      <c r="D23" s="14">
        <v>150228</v>
      </c>
    </row>
    <row r="24" spans="1:4" s="2" customFormat="1" ht="26.25" x14ac:dyDescent="0.25">
      <c r="A24" s="40" t="s">
        <v>155</v>
      </c>
      <c r="B24" s="6" t="s">
        <v>49</v>
      </c>
      <c r="C24" s="15">
        <f>C8-C15</f>
        <v>653222</v>
      </c>
      <c r="D24" s="15">
        <f>D8-D15</f>
        <v>1204513</v>
      </c>
    </row>
    <row r="25" spans="1:4" x14ac:dyDescent="0.25">
      <c r="A25" s="66" t="s">
        <v>156</v>
      </c>
      <c r="B25" s="67"/>
      <c r="C25" s="67"/>
      <c r="D25" s="68"/>
    </row>
    <row r="26" spans="1:4" s="2" customFormat="1" x14ac:dyDescent="0.25">
      <c r="A26" s="38" t="s">
        <v>140</v>
      </c>
      <c r="B26" s="6" t="s">
        <v>65</v>
      </c>
      <c r="C26" s="15">
        <f>SUM(C28:C34)</f>
        <v>1223</v>
      </c>
      <c r="D26" s="15">
        <f>SUM(D28:D34)</f>
        <v>0</v>
      </c>
    </row>
    <row r="27" spans="1:4" s="45" customFormat="1" x14ac:dyDescent="0.25">
      <c r="A27" s="39" t="s">
        <v>141</v>
      </c>
      <c r="B27" s="43"/>
      <c r="C27" s="44"/>
      <c r="D27" s="44"/>
    </row>
    <row r="28" spans="1:4" s="45" customFormat="1" x14ac:dyDescent="0.25">
      <c r="A28" s="39" t="s">
        <v>157</v>
      </c>
      <c r="B28" s="43" t="s">
        <v>158</v>
      </c>
      <c r="C28" s="44">
        <v>1223</v>
      </c>
      <c r="D28" s="44"/>
    </row>
    <row r="29" spans="1:4" s="45" customFormat="1" x14ac:dyDescent="0.25">
      <c r="A29" s="39" t="s">
        <v>159</v>
      </c>
      <c r="B29" s="43" t="s">
        <v>68</v>
      </c>
      <c r="C29" s="44"/>
      <c r="D29" s="44"/>
    </row>
    <row r="30" spans="1:4" s="45" customFormat="1" x14ac:dyDescent="0.25">
      <c r="A30" s="39" t="s">
        <v>160</v>
      </c>
      <c r="B30" s="43" t="s">
        <v>70</v>
      </c>
      <c r="C30" s="44"/>
      <c r="D30" s="44"/>
    </row>
    <row r="31" spans="1:4" x14ac:dyDescent="0.25">
      <c r="A31" s="39" t="s">
        <v>161</v>
      </c>
      <c r="B31" s="4" t="s">
        <v>72</v>
      </c>
      <c r="C31" s="14"/>
      <c r="D31" s="14"/>
    </row>
    <row r="32" spans="1:4" x14ac:dyDescent="0.25">
      <c r="A32" s="41" t="s">
        <v>162</v>
      </c>
      <c r="B32" s="4" t="s">
        <v>74</v>
      </c>
      <c r="C32" s="14"/>
      <c r="D32" s="14"/>
    </row>
    <row r="33" spans="1:4" x14ac:dyDescent="0.25">
      <c r="A33" s="42" t="s">
        <v>163</v>
      </c>
      <c r="B33" s="4" t="s">
        <v>76</v>
      </c>
      <c r="C33" s="14"/>
      <c r="D33" s="14"/>
    </row>
    <row r="34" spans="1:4" x14ac:dyDescent="0.25">
      <c r="A34" s="39" t="s">
        <v>146</v>
      </c>
      <c r="B34" s="4" t="s">
        <v>164</v>
      </c>
      <c r="C34" s="14"/>
      <c r="D34" s="14"/>
    </row>
    <row r="35" spans="1:4" s="2" customFormat="1" x14ac:dyDescent="0.25">
      <c r="A35" s="38" t="s">
        <v>147</v>
      </c>
      <c r="B35" s="6" t="s">
        <v>81</v>
      </c>
      <c r="C35" s="15">
        <f>SUM(C37:C43)</f>
        <v>32737</v>
      </c>
      <c r="D35" s="15">
        <f>SUM(D37:D43)</f>
        <v>150425</v>
      </c>
    </row>
    <row r="36" spans="1:4" x14ac:dyDescent="0.25">
      <c r="A36" s="39" t="s">
        <v>165</v>
      </c>
      <c r="B36" s="4"/>
      <c r="C36" s="14"/>
      <c r="D36" s="14"/>
    </row>
    <row r="37" spans="1:4" s="45" customFormat="1" x14ac:dyDescent="0.25">
      <c r="A37" s="39" t="s">
        <v>166</v>
      </c>
      <c r="B37" s="43" t="s">
        <v>83</v>
      </c>
      <c r="C37" s="44">
        <v>31385</v>
      </c>
      <c r="D37" s="44">
        <v>150425</v>
      </c>
    </row>
    <row r="38" spans="1:4" s="45" customFormat="1" x14ac:dyDescent="0.25">
      <c r="A38" s="39" t="s">
        <v>167</v>
      </c>
      <c r="B38" s="43" t="s">
        <v>85</v>
      </c>
      <c r="C38" s="44">
        <v>1352</v>
      </c>
      <c r="D38" s="44"/>
    </row>
    <row r="39" spans="1:4" x14ac:dyDescent="0.25">
      <c r="A39" s="39" t="s">
        <v>168</v>
      </c>
      <c r="B39" s="4" t="s">
        <v>87</v>
      </c>
      <c r="C39" s="14"/>
      <c r="D39" s="14"/>
    </row>
    <row r="40" spans="1:4" x14ac:dyDescent="0.25">
      <c r="A40" s="39" t="s">
        <v>169</v>
      </c>
      <c r="B40" s="4" t="s">
        <v>89</v>
      </c>
      <c r="C40" s="14"/>
      <c r="D40" s="14"/>
    </row>
    <row r="41" spans="1:4" x14ac:dyDescent="0.25">
      <c r="A41" s="39" t="s">
        <v>170</v>
      </c>
      <c r="B41" s="4" t="s">
        <v>91</v>
      </c>
      <c r="C41" s="14"/>
      <c r="D41" s="14"/>
    </row>
    <row r="42" spans="1:4" x14ac:dyDescent="0.25">
      <c r="A42" s="39" t="s">
        <v>163</v>
      </c>
      <c r="B42" s="4" t="s">
        <v>171</v>
      </c>
      <c r="C42" s="14"/>
      <c r="D42" s="14"/>
    </row>
    <row r="43" spans="1:4" x14ac:dyDescent="0.25">
      <c r="A43" s="39" t="s">
        <v>172</v>
      </c>
      <c r="B43" s="4" t="s">
        <v>173</v>
      </c>
      <c r="C43" s="14"/>
      <c r="D43" s="14"/>
    </row>
    <row r="44" spans="1:4" s="2" customFormat="1" ht="26.25" x14ac:dyDescent="0.25">
      <c r="A44" s="40" t="s">
        <v>174</v>
      </c>
      <c r="B44" s="6" t="s">
        <v>115</v>
      </c>
      <c r="C44" s="15">
        <f>C26-C35</f>
        <v>-31514</v>
      </c>
      <c r="D44" s="15">
        <f>D26-D35</f>
        <v>-150425</v>
      </c>
    </row>
    <row r="45" spans="1:4" s="2" customFormat="1" x14ac:dyDescent="0.25">
      <c r="A45" s="69" t="s">
        <v>175</v>
      </c>
      <c r="B45" s="70"/>
      <c r="C45" s="70"/>
      <c r="D45" s="71"/>
    </row>
    <row r="46" spans="1:4" s="2" customFormat="1" x14ac:dyDescent="0.25">
      <c r="A46" s="38" t="s">
        <v>140</v>
      </c>
      <c r="B46" s="6" t="s">
        <v>116</v>
      </c>
      <c r="C46" s="15">
        <f>SUM(C48:C51)</f>
        <v>0</v>
      </c>
      <c r="D46" s="15">
        <f>SUM(D48:D51)</f>
        <v>0</v>
      </c>
    </row>
    <row r="47" spans="1:4" x14ac:dyDescent="0.25">
      <c r="A47" s="39" t="s">
        <v>141</v>
      </c>
      <c r="B47" s="4"/>
      <c r="C47" s="14"/>
      <c r="D47" s="14"/>
    </row>
    <row r="48" spans="1:4" x14ac:dyDescent="0.25">
      <c r="A48" s="39" t="s">
        <v>176</v>
      </c>
      <c r="B48" s="4" t="s">
        <v>177</v>
      </c>
      <c r="C48" s="14"/>
      <c r="D48" s="14"/>
    </row>
    <row r="49" spans="1:4" x14ac:dyDescent="0.25">
      <c r="A49" s="39" t="s">
        <v>178</v>
      </c>
      <c r="B49" s="4" t="s">
        <v>179</v>
      </c>
      <c r="C49" s="14"/>
      <c r="D49" s="14"/>
    </row>
    <row r="50" spans="1:4" x14ac:dyDescent="0.25">
      <c r="A50" s="39" t="s">
        <v>180</v>
      </c>
      <c r="B50" s="4" t="s">
        <v>181</v>
      </c>
      <c r="C50" s="14"/>
      <c r="D50" s="14"/>
    </row>
    <row r="51" spans="1:4" x14ac:dyDescent="0.25">
      <c r="A51" s="39" t="s">
        <v>146</v>
      </c>
      <c r="B51" s="4" t="s">
        <v>182</v>
      </c>
      <c r="C51" s="14"/>
      <c r="D51" s="14"/>
    </row>
    <row r="52" spans="1:4" s="2" customFormat="1" x14ac:dyDescent="0.25">
      <c r="A52" s="38" t="s">
        <v>183</v>
      </c>
      <c r="B52" s="6" t="s">
        <v>118</v>
      </c>
      <c r="C52" s="15">
        <f>SUM(C54:C57)</f>
        <v>2280098</v>
      </c>
      <c r="D52" s="15">
        <f>SUM(D54:D57)</f>
        <v>1316136</v>
      </c>
    </row>
    <row r="53" spans="1:4" s="2" customFormat="1" x14ac:dyDescent="0.25">
      <c r="A53" s="39" t="s">
        <v>141</v>
      </c>
      <c r="B53" s="6"/>
      <c r="C53" s="15"/>
      <c r="D53" s="15"/>
    </row>
    <row r="54" spans="1:4" s="45" customFormat="1" x14ac:dyDescent="0.25">
      <c r="A54" s="39" t="s">
        <v>184</v>
      </c>
      <c r="B54" s="43" t="s">
        <v>185</v>
      </c>
      <c r="C54" s="44"/>
      <c r="D54" s="44"/>
    </row>
    <row r="55" spans="1:4" s="45" customFormat="1" x14ac:dyDescent="0.25">
      <c r="A55" s="39" t="s">
        <v>186</v>
      </c>
      <c r="B55" s="43" t="s">
        <v>187</v>
      </c>
      <c r="C55" s="44"/>
      <c r="D55" s="44"/>
    </row>
    <row r="56" spans="1:4" s="45" customFormat="1" x14ac:dyDescent="0.25">
      <c r="A56" s="39" t="s">
        <v>188</v>
      </c>
      <c r="B56" s="43" t="s">
        <v>189</v>
      </c>
      <c r="C56" s="44"/>
      <c r="D56" s="44"/>
    </row>
    <row r="57" spans="1:4" s="45" customFormat="1" x14ac:dyDescent="0.25">
      <c r="A57" s="39" t="s">
        <v>154</v>
      </c>
      <c r="B57" s="43" t="s">
        <v>190</v>
      </c>
      <c r="C57" s="44">
        <v>2280098</v>
      </c>
      <c r="D57" s="44">
        <v>1316136</v>
      </c>
    </row>
    <row r="58" spans="1:4" s="2" customFormat="1" ht="26.25" x14ac:dyDescent="0.25">
      <c r="A58" s="40" t="s">
        <v>191</v>
      </c>
      <c r="B58" s="6" t="s">
        <v>119</v>
      </c>
      <c r="C58" s="15">
        <f>C46-C52</f>
        <v>-2280098</v>
      </c>
      <c r="D58" s="15">
        <f>D46-D52</f>
        <v>-1316136</v>
      </c>
    </row>
    <row r="59" spans="1:4" s="2" customFormat="1" ht="26.25" thickBot="1" x14ac:dyDescent="0.3">
      <c r="A59" s="46" t="s">
        <v>192</v>
      </c>
      <c r="B59" s="47"/>
      <c r="C59" s="15">
        <f>C24+C44+C58</f>
        <v>-1658390</v>
      </c>
      <c r="D59" s="15">
        <f>D24+D44+D58</f>
        <v>-262048</v>
      </c>
    </row>
    <row r="60" spans="1:4" s="2" customFormat="1" ht="15.75" thickBot="1" x14ac:dyDescent="0.3">
      <c r="A60" s="48" t="s">
        <v>193</v>
      </c>
      <c r="B60" s="49"/>
      <c r="C60" s="27">
        <v>6275647</v>
      </c>
      <c r="D60" s="27">
        <v>7952327</v>
      </c>
    </row>
    <row r="61" spans="1:4" ht="15.75" thickBot="1" x14ac:dyDescent="0.3">
      <c r="A61" s="26" t="s">
        <v>194</v>
      </c>
      <c r="B61" s="50"/>
      <c r="C61" s="27">
        <f>C60+C59</f>
        <v>4617257</v>
      </c>
      <c r="D61" s="27">
        <f>D60+D59</f>
        <v>7690279</v>
      </c>
    </row>
    <row r="62" spans="1:4" x14ac:dyDescent="0.25">
      <c r="A62" s="8"/>
      <c r="B62" s="9"/>
      <c r="C62" s="8"/>
      <c r="D62" s="8"/>
    </row>
    <row r="63" spans="1:4" s="2" customFormat="1" ht="16.5" customHeight="1" x14ac:dyDescent="0.25">
      <c r="A63" s="11" t="s">
        <v>97</v>
      </c>
      <c r="B63" s="12"/>
      <c r="C63" s="2" t="s">
        <v>225</v>
      </c>
    </row>
    <row r="64" spans="1:4" s="2" customFormat="1" x14ac:dyDescent="0.25">
      <c r="A64" s="13" t="s">
        <v>98</v>
      </c>
      <c r="B64" s="12"/>
    </row>
    <row r="65" spans="1:3" s="2" customFormat="1" x14ac:dyDescent="0.25">
      <c r="A65" s="2" t="s">
        <v>228</v>
      </c>
      <c r="B65" s="12"/>
      <c r="C65" s="2" t="s">
        <v>224</v>
      </c>
    </row>
    <row r="66" spans="1:3" x14ac:dyDescent="0.25">
      <c r="A66" s="11" t="s">
        <v>98</v>
      </c>
    </row>
  </sheetData>
  <mergeCells count="3">
    <mergeCell ref="A7:D7"/>
    <mergeCell ref="A25:D25"/>
    <mergeCell ref="A45:D45"/>
  </mergeCells>
  <pageMargins left="0.70866141732283472" right="0.70866141732283472" top="0.15748031496062992" bottom="0.15748031496062992" header="0.31496062992125984" footer="0.31496062992125984"/>
  <pageSetup paperSize="9" scale="7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F8" sqref="F8"/>
    </sheetView>
  </sheetViews>
  <sheetFormatPr defaultRowHeight="15" x14ac:dyDescent="0.25"/>
  <cols>
    <col min="1" max="1" width="32.5703125" customWidth="1"/>
    <col min="3" max="3" width="11.140625" customWidth="1"/>
    <col min="5" max="5" width="10.42578125" bestFit="1" customWidth="1"/>
    <col min="7" max="7" width="9.85546875" bestFit="1" customWidth="1"/>
    <col min="9" max="9" width="12.28515625" bestFit="1" customWidth="1"/>
  </cols>
  <sheetData>
    <row r="1" spans="1:9" s="29" customFormat="1" ht="12.75" x14ac:dyDescent="0.2">
      <c r="A1" s="64" t="s">
        <v>200</v>
      </c>
      <c r="B1" s="65"/>
      <c r="C1" s="65"/>
      <c r="D1" s="65"/>
      <c r="E1" s="65"/>
      <c r="F1" s="65"/>
      <c r="G1" s="65"/>
      <c r="H1" s="65"/>
      <c r="I1" s="65"/>
    </row>
    <row r="2" spans="1:9" s="29" customFormat="1" ht="12.75" x14ac:dyDescent="0.2">
      <c r="A2" s="64" t="s">
        <v>234</v>
      </c>
      <c r="B2" s="65"/>
      <c r="C2" s="65"/>
      <c r="D2" s="65"/>
      <c r="E2" s="65"/>
      <c r="F2" s="65"/>
      <c r="G2" s="65"/>
      <c r="H2" s="65"/>
      <c r="I2" s="65"/>
    </row>
    <row r="3" spans="1:9" s="29" customFormat="1" ht="13.5" thickBot="1" x14ac:dyDescent="0.25">
      <c r="A3" s="19"/>
      <c r="B3" s="20"/>
      <c r="C3" s="20"/>
      <c r="H3" s="29" t="s">
        <v>99</v>
      </c>
    </row>
    <row r="4" spans="1:9" s="29" customFormat="1" ht="13.5" thickBot="1" x14ac:dyDescent="0.25">
      <c r="A4" s="72" t="s">
        <v>195</v>
      </c>
      <c r="B4" s="74" t="s">
        <v>101</v>
      </c>
      <c r="C4" s="76" t="s">
        <v>196</v>
      </c>
      <c r="D4" s="77"/>
      <c r="E4" s="77"/>
      <c r="F4" s="77"/>
      <c r="G4" s="78"/>
      <c r="H4" s="74" t="s">
        <v>203</v>
      </c>
      <c r="I4" s="74" t="s">
        <v>92</v>
      </c>
    </row>
    <row r="5" spans="1:9" s="29" customFormat="1" ht="39" thickBot="1" x14ac:dyDescent="0.25">
      <c r="A5" s="73"/>
      <c r="B5" s="75"/>
      <c r="C5" s="51" t="s">
        <v>80</v>
      </c>
      <c r="D5" s="51" t="s">
        <v>201</v>
      </c>
      <c r="E5" s="51" t="s">
        <v>197</v>
      </c>
      <c r="F5" s="51" t="s">
        <v>90</v>
      </c>
      <c r="G5" s="51" t="s">
        <v>202</v>
      </c>
      <c r="H5" s="75"/>
      <c r="I5" s="75"/>
    </row>
    <row r="6" spans="1:9" s="35" customFormat="1" ht="13.5" thickBot="1" x14ac:dyDescent="0.25">
      <c r="A6" s="54" t="s">
        <v>229</v>
      </c>
      <c r="B6" s="60" t="s">
        <v>8</v>
      </c>
      <c r="C6" s="55">
        <v>11861000</v>
      </c>
      <c r="D6" s="55"/>
      <c r="E6" s="55">
        <v>-14039032</v>
      </c>
      <c r="F6" s="55">
        <v>5969837</v>
      </c>
      <c r="G6" s="55">
        <f>SUM(C6:F6)</f>
        <v>3791805</v>
      </c>
      <c r="H6" s="55"/>
      <c r="I6" s="55">
        <f>SUM(G6:H6)</f>
        <v>3791805</v>
      </c>
    </row>
    <row r="7" spans="1:9" s="29" customFormat="1" ht="13.5" thickBot="1" x14ac:dyDescent="0.25">
      <c r="A7" s="52" t="s">
        <v>199</v>
      </c>
      <c r="B7" s="59" t="s">
        <v>25</v>
      </c>
      <c r="C7" s="53"/>
      <c r="D7" s="53"/>
      <c r="E7" s="53">
        <v>-1058705</v>
      </c>
      <c r="F7" s="53">
        <v>1116644</v>
      </c>
      <c r="G7" s="55">
        <f t="shared" ref="G7:G19" si="0">SUM(C7:F7)</f>
        <v>57939</v>
      </c>
      <c r="H7" s="53"/>
      <c r="I7" s="55">
        <f t="shared" ref="I7" si="1">SUM(G7:H7)</f>
        <v>57939</v>
      </c>
    </row>
    <row r="8" spans="1:9" s="29" customFormat="1" ht="26.25" thickBot="1" x14ac:dyDescent="0.25">
      <c r="A8" s="52" t="s">
        <v>204</v>
      </c>
      <c r="B8" s="59" t="s">
        <v>49</v>
      </c>
      <c r="C8" s="53">
        <f>C6+C7</f>
        <v>11861000</v>
      </c>
      <c r="D8" s="53">
        <f t="shared" ref="D8:I8" si="2">D6+D7</f>
        <v>0</v>
      </c>
      <c r="E8" s="53">
        <f t="shared" si="2"/>
        <v>-15097737</v>
      </c>
      <c r="F8" s="53">
        <f t="shared" si="2"/>
        <v>7086481</v>
      </c>
      <c r="G8" s="55">
        <f t="shared" si="0"/>
        <v>3849744</v>
      </c>
      <c r="H8" s="53">
        <f t="shared" si="2"/>
        <v>0</v>
      </c>
      <c r="I8" s="53">
        <f t="shared" si="2"/>
        <v>3849744</v>
      </c>
    </row>
    <row r="9" spans="1:9" s="29" customFormat="1" ht="13.5" thickBot="1" x14ac:dyDescent="0.25">
      <c r="A9" s="52" t="s">
        <v>205</v>
      </c>
      <c r="B9" s="59" t="s">
        <v>51</v>
      </c>
      <c r="C9" s="53"/>
      <c r="D9" s="53"/>
      <c r="E9" s="53"/>
      <c r="F9" s="53"/>
      <c r="G9" s="55">
        <f t="shared" si="0"/>
        <v>0</v>
      </c>
      <c r="H9" s="53"/>
      <c r="I9" s="55">
        <f t="shared" ref="I9:I31" si="3">G9+H9</f>
        <v>0</v>
      </c>
    </row>
    <row r="10" spans="1:9" s="29" customFormat="1" ht="13.5" thickBot="1" x14ac:dyDescent="0.25">
      <c r="A10" s="52" t="s">
        <v>206</v>
      </c>
      <c r="B10" s="59" t="s">
        <v>53</v>
      </c>
      <c r="C10" s="53"/>
      <c r="D10" s="53"/>
      <c r="E10" s="53"/>
      <c r="F10" s="53"/>
      <c r="G10" s="55">
        <f t="shared" si="0"/>
        <v>0</v>
      </c>
      <c r="H10" s="53"/>
      <c r="I10" s="55">
        <f t="shared" si="3"/>
        <v>0</v>
      </c>
    </row>
    <row r="11" spans="1:9" s="29" customFormat="1" ht="26.25" thickBot="1" x14ac:dyDescent="0.25">
      <c r="A11" s="52" t="s">
        <v>207</v>
      </c>
      <c r="B11" s="59" t="s">
        <v>55</v>
      </c>
      <c r="C11" s="53"/>
      <c r="D11" s="53"/>
      <c r="E11" s="53"/>
      <c r="F11" s="53"/>
      <c r="G11" s="55">
        <f t="shared" si="0"/>
        <v>0</v>
      </c>
      <c r="H11" s="53"/>
      <c r="I11" s="55">
        <f t="shared" si="3"/>
        <v>0</v>
      </c>
    </row>
    <row r="12" spans="1:9" s="29" customFormat="1" ht="39" thickBot="1" x14ac:dyDescent="0.25">
      <c r="A12" s="52" t="s">
        <v>208</v>
      </c>
      <c r="B12" s="59" t="s">
        <v>65</v>
      </c>
      <c r="C12" s="53"/>
      <c r="D12" s="53"/>
      <c r="E12" s="53"/>
      <c r="F12" s="53"/>
      <c r="G12" s="55">
        <f t="shared" si="0"/>
        <v>0</v>
      </c>
      <c r="H12" s="53"/>
      <c r="I12" s="55">
        <f t="shared" si="3"/>
        <v>0</v>
      </c>
    </row>
    <row r="13" spans="1:9" s="29" customFormat="1" ht="13.5" thickBot="1" x14ac:dyDescent="0.25">
      <c r="A13" s="52" t="s">
        <v>209</v>
      </c>
      <c r="B13" s="59" t="s">
        <v>81</v>
      </c>
      <c r="C13" s="53"/>
      <c r="D13" s="53"/>
      <c r="E13" s="53">
        <f>ОСД!C23</f>
        <v>-1759925</v>
      </c>
      <c r="F13" s="53"/>
      <c r="G13" s="55">
        <f t="shared" si="0"/>
        <v>-1759925</v>
      </c>
      <c r="H13" s="53"/>
      <c r="I13" s="55">
        <f t="shared" si="3"/>
        <v>-1759925</v>
      </c>
    </row>
    <row r="14" spans="1:9" s="35" customFormat="1" ht="26.25" thickBot="1" x14ac:dyDescent="0.25">
      <c r="A14" s="54" t="s">
        <v>210</v>
      </c>
      <c r="B14" s="60" t="s">
        <v>115</v>
      </c>
      <c r="C14" s="55">
        <f>C12+C13</f>
        <v>0</v>
      </c>
      <c r="D14" s="55">
        <f t="shared" ref="D14:H14" si="4">D12+D13</f>
        <v>0</v>
      </c>
      <c r="E14" s="55">
        <f t="shared" si="4"/>
        <v>-1759925</v>
      </c>
      <c r="F14" s="55">
        <f t="shared" si="4"/>
        <v>0</v>
      </c>
      <c r="G14" s="55">
        <f t="shared" si="0"/>
        <v>-1759925</v>
      </c>
      <c r="H14" s="55">
        <f t="shared" si="4"/>
        <v>0</v>
      </c>
      <c r="I14" s="55">
        <f t="shared" si="3"/>
        <v>-1759925</v>
      </c>
    </row>
    <row r="15" spans="1:9" s="29" customFormat="1" ht="13.5" thickBot="1" x14ac:dyDescent="0.25">
      <c r="A15" s="52" t="s">
        <v>211</v>
      </c>
      <c r="B15" s="59" t="s">
        <v>116</v>
      </c>
      <c r="C15" s="53"/>
      <c r="D15" s="53"/>
      <c r="E15" s="53"/>
      <c r="F15" s="53"/>
      <c r="G15" s="55">
        <f t="shared" si="0"/>
        <v>0</v>
      </c>
      <c r="H15" s="53"/>
      <c r="I15" s="55">
        <f t="shared" si="3"/>
        <v>0</v>
      </c>
    </row>
    <row r="16" spans="1:9" s="29" customFormat="1" ht="26.25" thickBot="1" x14ac:dyDescent="0.25">
      <c r="A16" s="61" t="s">
        <v>221</v>
      </c>
      <c r="B16" s="59"/>
      <c r="C16" s="53"/>
      <c r="D16" s="53"/>
      <c r="E16" s="53"/>
      <c r="F16" s="53"/>
      <c r="G16" s="55">
        <f t="shared" si="0"/>
        <v>0</v>
      </c>
      <c r="H16" s="53"/>
      <c r="I16" s="55">
        <f t="shared" si="3"/>
        <v>0</v>
      </c>
    </row>
    <row r="17" spans="1:9" s="29" customFormat="1" ht="13.5" thickBot="1" x14ac:dyDescent="0.25">
      <c r="A17" s="52" t="s">
        <v>222</v>
      </c>
      <c r="B17" s="59" t="s">
        <v>118</v>
      </c>
      <c r="C17" s="53"/>
      <c r="D17" s="53"/>
      <c r="E17" s="53"/>
      <c r="F17" s="53"/>
      <c r="G17" s="55">
        <f t="shared" si="0"/>
        <v>0</v>
      </c>
      <c r="H17" s="53"/>
      <c r="I17" s="55">
        <f t="shared" si="3"/>
        <v>0</v>
      </c>
    </row>
    <row r="18" spans="1:9" s="29" customFormat="1" ht="26.25" thickBot="1" x14ac:dyDescent="0.25">
      <c r="A18" s="52" t="s">
        <v>84</v>
      </c>
      <c r="B18" s="59" t="s">
        <v>119</v>
      </c>
      <c r="C18" s="53"/>
      <c r="D18" s="53"/>
      <c r="E18" s="53"/>
      <c r="F18" s="53"/>
      <c r="G18" s="55">
        <f t="shared" si="0"/>
        <v>0</v>
      </c>
      <c r="H18" s="53"/>
      <c r="I18" s="55">
        <f t="shared" si="3"/>
        <v>0</v>
      </c>
    </row>
    <row r="19" spans="1:9" s="29" customFormat="1" ht="26.25" thickBot="1" x14ac:dyDescent="0.25">
      <c r="A19" s="54" t="s">
        <v>235</v>
      </c>
      <c r="B19" s="60" t="s">
        <v>22</v>
      </c>
      <c r="C19" s="55">
        <f>C14-C15+C17-C18+C8</f>
        <v>11861000</v>
      </c>
      <c r="D19" s="55">
        <f t="shared" ref="D19:H19" si="5">D14-D15+D17-D18+D8</f>
        <v>0</v>
      </c>
      <c r="E19" s="55">
        <f t="shared" si="5"/>
        <v>-16857662</v>
      </c>
      <c r="F19" s="55">
        <f>F14-F15+F17-F18+F8+F16</f>
        <v>7086481</v>
      </c>
      <c r="G19" s="55">
        <f t="shared" si="0"/>
        <v>2089819</v>
      </c>
      <c r="H19" s="55">
        <f t="shared" si="5"/>
        <v>0</v>
      </c>
      <c r="I19" s="55">
        <f t="shared" si="3"/>
        <v>2089819</v>
      </c>
    </row>
    <row r="20" spans="1:9" s="35" customFormat="1" ht="26.25" thickBot="1" x14ac:dyDescent="0.25">
      <c r="A20" s="54" t="s">
        <v>198</v>
      </c>
      <c r="B20" s="60" t="s">
        <v>122</v>
      </c>
      <c r="C20" s="55">
        <v>11861000</v>
      </c>
      <c r="D20" s="55"/>
      <c r="E20" s="55">
        <v>-13386589</v>
      </c>
      <c r="F20" s="55"/>
      <c r="G20" s="55">
        <f>SUM(C20:F20)</f>
        <v>-1525589</v>
      </c>
      <c r="H20" s="55"/>
      <c r="I20" s="55">
        <f t="shared" si="3"/>
        <v>-1525589</v>
      </c>
    </row>
    <row r="21" spans="1:9" s="29" customFormat="1" ht="13.5" thickBot="1" x14ac:dyDescent="0.25">
      <c r="A21" s="52" t="s">
        <v>212</v>
      </c>
      <c r="B21" s="59" t="s">
        <v>124</v>
      </c>
      <c r="C21" s="53"/>
      <c r="D21" s="53"/>
      <c r="E21" s="53"/>
      <c r="F21" s="53"/>
      <c r="G21" s="55">
        <f t="shared" ref="G21:G31" si="6">SUM(C21:F21)</f>
        <v>0</v>
      </c>
      <c r="H21" s="53"/>
      <c r="I21" s="55">
        <f t="shared" si="3"/>
        <v>0</v>
      </c>
    </row>
    <row r="22" spans="1:9" s="29" customFormat="1" ht="26.25" thickBot="1" x14ac:dyDescent="0.25">
      <c r="A22" s="52" t="s">
        <v>213</v>
      </c>
      <c r="B22" s="59" t="s">
        <v>127</v>
      </c>
      <c r="C22" s="53">
        <f>C20+C21</f>
        <v>11861000</v>
      </c>
      <c r="D22" s="53">
        <f t="shared" ref="D22:I22" si="7">D20+D21</f>
        <v>0</v>
      </c>
      <c r="E22" s="53">
        <v>-13386589</v>
      </c>
      <c r="F22" s="53">
        <f t="shared" si="7"/>
        <v>0</v>
      </c>
      <c r="G22" s="53">
        <f t="shared" si="7"/>
        <v>-1525589</v>
      </c>
      <c r="H22" s="53">
        <f t="shared" si="7"/>
        <v>0</v>
      </c>
      <c r="I22" s="53">
        <f t="shared" si="7"/>
        <v>-1525589</v>
      </c>
    </row>
    <row r="23" spans="1:9" s="29" customFormat="1" ht="26.25" thickBot="1" x14ac:dyDescent="0.25">
      <c r="A23" s="52" t="s">
        <v>214</v>
      </c>
      <c r="B23" s="59" t="s">
        <v>215</v>
      </c>
      <c r="C23" s="53"/>
      <c r="D23" s="53"/>
      <c r="E23" s="53"/>
      <c r="F23" s="53"/>
      <c r="G23" s="55">
        <f t="shared" si="6"/>
        <v>0</v>
      </c>
      <c r="H23" s="53"/>
      <c r="I23" s="55">
        <f t="shared" si="3"/>
        <v>0</v>
      </c>
    </row>
    <row r="24" spans="1:9" s="29" customFormat="1" ht="13.5" thickBot="1" x14ac:dyDescent="0.25">
      <c r="A24" s="52" t="s">
        <v>206</v>
      </c>
      <c r="B24" s="59" t="s">
        <v>216</v>
      </c>
      <c r="C24" s="53"/>
      <c r="D24" s="53"/>
      <c r="E24" s="53"/>
      <c r="F24" s="53"/>
      <c r="G24" s="55">
        <f t="shared" si="6"/>
        <v>0</v>
      </c>
      <c r="H24" s="53"/>
      <c r="I24" s="55">
        <f t="shared" si="3"/>
        <v>0</v>
      </c>
    </row>
    <row r="25" spans="1:9" s="29" customFormat="1" ht="26.25" thickBot="1" x14ac:dyDescent="0.25">
      <c r="A25" s="52" t="s">
        <v>217</v>
      </c>
      <c r="B25" s="59" t="s">
        <v>218</v>
      </c>
      <c r="C25" s="53"/>
      <c r="D25" s="53"/>
      <c r="E25" s="53"/>
      <c r="F25" s="53"/>
      <c r="G25" s="55">
        <f t="shared" si="6"/>
        <v>0</v>
      </c>
      <c r="H25" s="53"/>
      <c r="I25" s="55">
        <f t="shared" si="3"/>
        <v>0</v>
      </c>
    </row>
    <row r="26" spans="1:9" s="29" customFormat="1" ht="39" thickBot="1" x14ac:dyDescent="0.25">
      <c r="A26" s="52" t="s">
        <v>219</v>
      </c>
      <c r="B26" s="59" t="s">
        <v>128</v>
      </c>
      <c r="C26" s="53"/>
      <c r="D26" s="53"/>
      <c r="E26" s="53"/>
      <c r="F26" s="53"/>
      <c r="G26" s="55">
        <f t="shared" si="6"/>
        <v>0</v>
      </c>
      <c r="H26" s="53"/>
      <c r="I26" s="55">
        <f t="shared" si="3"/>
        <v>0</v>
      </c>
    </row>
    <row r="27" spans="1:9" s="29" customFormat="1" ht="13.5" thickBot="1" x14ac:dyDescent="0.25">
      <c r="A27" s="52" t="s">
        <v>209</v>
      </c>
      <c r="B27" s="59" t="s">
        <v>129</v>
      </c>
      <c r="C27" s="53">
        <f>C26</f>
        <v>0</v>
      </c>
      <c r="D27" s="53">
        <f t="shared" ref="D27:H27" si="8">D26</f>
        <v>0</v>
      </c>
      <c r="E27" s="53">
        <v>-652443</v>
      </c>
      <c r="F27" s="53">
        <f t="shared" si="8"/>
        <v>0</v>
      </c>
      <c r="G27" s="53">
        <f>E27</f>
        <v>-652443</v>
      </c>
      <c r="H27" s="53">
        <f t="shared" si="8"/>
        <v>0</v>
      </c>
      <c r="I27" s="53">
        <f t="shared" si="3"/>
        <v>-652443</v>
      </c>
    </row>
    <row r="28" spans="1:9" s="29" customFormat="1" ht="26.25" thickBot="1" x14ac:dyDescent="0.25">
      <c r="A28" s="52" t="s">
        <v>220</v>
      </c>
      <c r="B28" s="59" t="s">
        <v>130</v>
      </c>
      <c r="C28" s="53">
        <f>C22+C27</f>
        <v>11861000</v>
      </c>
      <c r="D28" s="53">
        <f t="shared" ref="D28:H28" si="9">D22+D27</f>
        <v>0</v>
      </c>
      <c r="E28" s="53">
        <f>E22+E27</f>
        <v>-14039032</v>
      </c>
      <c r="F28" s="53">
        <f t="shared" si="9"/>
        <v>0</v>
      </c>
      <c r="G28" s="53">
        <f>SUM(C28:F28)</f>
        <v>-2178032</v>
      </c>
      <c r="H28" s="53">
        <f t="shared" si="9"/>
        <v>0</v>
      </c>
      <c r="I28" s="53">
        <f t="shared" si="3"/>
        <v>-2178032</v>
      </c>
    </row>
    <row r="29" spans="1:9" s="29" customFormat="1" ht="26.25" thickBot="1" x14ac:dyDescent="0.25">
      <c r="A29" s="52" t="s">
        <v>221</v>
      </c>
      <c r="B29" s="59" t="s">
        <v>131</v>
      </c>
      <c r="C29" s="53"/>
      <c r="D29" s="53"/>
      <c r="E29" s="53"/>
      <c r="F29" s="53">
        <v>-5969837</v>
      </c>
      <c r="G29" s="55">
        <f t="shared" si="6"/>
        <v>-5969837</v>
      </c>
      <c r="H29" s="53"/>
      <c r="I29" s="55">
        <f t="shared" si="3"/>
        <v>-5969837</v>
      </c>
    </row>
    <row r="30" spans="1:9" s="29" customFormat="1" ht="13.5" thickBot="1" x14ac:dyDescent="0.25">
      <c r="A30" s="52" t="s">
        <v>222</v>
      </c>
      <c r="B30" s="59" t="s">
        <v>134</v>
      </c>
      <c r="C30" s="53"/>
      <c r="D30" s="53"/>
      <c r="E30" s="53"/>
      <c r="F30" s="53"/>
      <c r="G30" s="55">
        <f t="shared" si="6"/>
        <v>0</v>
      </c>
      <c r="H30" s="53"/>
      <c r="I30" s="55">
        <f t="shared" si="3"/>
        <v>0</v>
      </c>
    </row>
    <row r="31" spans="1:9" s="29" customFormat="1" ht="26.25" thickBot="1" x14ac:dyDescent="0.25">
      <c r="A31" s="52" t="s">
        <v>84</v>
      </c>
      <c r="B31" s="59" t="s">
        <v>223</v>
      </c>
      <c r="C31" s="53"/>
      <c r="D31" s="53"/>
      <c r="E31" s="53"/>
      <c r="F31" s="53"/>
      <c r="G31" s="55">
        <f t="shared" si="6"/>
        <v>0</v>
      </c>
      <c r="H31" s="53"/>
      <c r="I31" s="55">
        <f t="shared" si="3"/>
        <v>0</v>
      </c>
    </row>
    <row r="32" spans="1:9" s="29" customFormat="1" ht="26.25" thickBot="1" x14ac:dyDescent="0.25">
      <c r="A32" s="54" t="s">
        <v>230</v>
      </c>
      <c r="B32" s="60" t="s">
        <v>45</v>
      </c>
      <c r="C32" s="55">
        <f>C28-C29+C30-C31</f>
        <v>11861000</v>
      </c>
      <c r="D32" s="55">
        <f t="shared" ref="D32:I32" si="10">D28-D29+D30-D31</f>
        <v>0</v>
      </c>
      <c r="E32" s="55">
        <f t="shared" si="10"/>
        <v>-14039032</v>
      </c>
      <c r="F32" s="55">
        <f t="shared" si="10"/>
        <v>5969837</v>
      </c>
      <c r="G32" s="55">
        <f t="shared" si="10"/>
        <v>3791805</v>
      </c>
      <c r="H32" s="55">
        <f t="shared" si="10"/>
        <v>0</v>
      </c>
      <c r="I32" s="55">
        <f t="shared" si="10"/>
        <v>3791805</v>
      </c>
    </row>
    <row r="33" spans="1:9" s="29" customFormat="1" ht="12.75" x14ac:dyDescent="0.2">
      <c r="A33" s="56"/>
      <c r="I33" s="57"/>
    </row>
    <row r="34" spans="1:9" s="29" customFormat="1" x14ac:dyDescent="0.25">
      <c r="A34" s="11" t="s">
        <v>97</v>
      </c>
      <c r="B34" s="12"/>
      <c r="C34" s="2" t="s">
        <v>225</v>
      </c>
      <c r="D34" s="58"/>
      <c r="E34" s="58"/>
      <c r="F34" s="58"/>
      <c r="G34" s="58"/>
      <c r="H34" s="58"/>
      <c r="I34" s="58"/>
    </row>
    <row r="35" spans="1:9" s="29" customFormat="1" x14ac:dyDescent="0.25">
      <c r="A35" s="13" t="s">
        <v>98</v>
      </c>
      <c r="B35" s="12"/>
      <c r="C35" s="2"/>
      <c r="D35" s="58"/>
      <c r="E35" s="58"/>
      <c r="F35" s="58"/>
      <c r="G35" s="58"/>
      <c r="H35" s="58"/>
      <c r="I35" s="58"/>
    </row>
    <row r="36" spans="1:9" s="29" customFormat="1" x14ac:dyDescent="0.25">
      <c r="A36" s="2" t="s">
        <v>228</v>
      </c>
      <c r="B36" s="12"/>
      <c r="C36" s="2" t="s">
        <v>224</v>
      </c>
      <c r="D36" s="58"/>
      <c r="E36" s="58"/>
      <c r="F36" s="58"/>
      <c r="G36" s="58"/>
      <c r="H36" s="58"/>
      <c r="I36" s="58"/>
    </row>
    <row r="37" spans="1:9" s="29" customFormat="1" x14ac:dyDescent="0.25">
      <c r="A37" s="11" t="s">
        <v>98</v>
      </c>
      <c r="B37" s="5"/>
      <c r="C37"/>
      <c r="D37" s="58"/>
      <c r="E37" s="58"/>
      <c r="F37" s="58"/>
      <c r="G37" s="58"/>
      <c r="H37" s="58"/>
      <c r="I37" s="58"/>
    </row>
    <row r="38" spans="1:9" s="29" customFormat="1" x14ac:dyDescent="0.25">
      <c r="A38"/>
      <c r="B38" s="5"/>
      <c r="C38"/>
      <c r="D38" s="58"/>
      <c r="E38" s="58"/>
      <c r="F38" s="58"/>
      <c r="G38" s="58"/>
      <c r="H38" s="58"/>
      <c r="I38" s="58"/>
    </row>
    <row r="39" spans="1:9" s="29" customFormat="1" ht="12.75" x14ac:dyDescent="0.2">
      <c r="D39" s="58"/>
      <c r="E39" s="58"/>
      <c r="F39" s="58"/>
      <c r="G39" s="58"/>
      <c r="H39" s="58"/>
      <c r="I39" s="58"/>
    </row>
  </sheetData>
  <mergeCells count="7">
    <mergeCell ref="A1:I1"/>
    <mergeCell ref="A2:I2"/>
    <mergeCell ref="A4:A5"/>
    <mergeCell ref="B4:B5"/>
    <mergeCell ref="C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ОСД</vt:lpstr>
      <vt:lpstr>ДДС</vt:lpstr>
      <vt:lpstr>Капитал</vt:lpstr>
    </vt:vector>
  </TitlesOfParts>
  <Company>dtzh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Азизов Сейтжан</cp:lastModifiedBy>
  <cp:lastPrinted>2013-07-26T06:34:48Z</cp:lastPrinted>
  <dcterms:created xsi:type="dcterms:W3CDTF">2012-05-11T11:57:39Z</dcterms:created>
  <dcterms:modified xsi:type="dcterms:W3CDTF">2013-11-01T08:48:39Z</dcterms:modified>
</cp:coreProperties>
</file>