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def\Desktop\ДТЖ Н\Отчеты за 2024 г\2 квартал 2024 г\"/>
    </mc:Choice>
  </mc:AlternateContent>
  <xr:revisionPtr revIDLastSave="0" documentId="13_ncr:1_{DA364299-6D05-4622-AFEB-837E62654281}" xr6:coauthVersionLast="47" xr6:coauthVersionMax="47" xr10:uidLastSave="{00000000-0000-0000-0000-000000000000}"/>
  <bookViews>
    <workbookView xWindow="-120" yWindow="-120" windowWidth="29040" windowHeight="15840" tabRatio="402" xr2:uid="{00000000-000D-0000-FFFF-FFFF00000000}"/>
  </bookViews>
  <sheets>
    <sheet name="ФО1" sheetId="9" r:id="rId1"/>
    <sheet name="ФО2" sheetId="6" r:id="rId2"/>
    <sheet name="ФО3" sheetId="7" r:id="rId3"/>
    <sheet name="ФО4" sheetId="8" r:id="rId4"/>
  </sheets>
  <definedNames>
    <definedName name="bookmark37" localSheetId="0">ФО1!$A$38</definedName>
    <definedName name="bookmark54" localSheetId="2">ФО3!$A$4</definedName>
    <definedName name="bookmark57" localSheetId="3">ФО4!$A$5</definedName>
  </definedNames>
  <calcPr calcId="191029"/>
</workbook>
</file>

<file path=xl/calcChain.xml><?xml version="1.0" encoding="utf-8"?>
<calcChain xmlns="http://schemas.openxmlformats.org/spreadsheetml/2006/main">
  <c r="I30" i="6" l="1"/>
  <c r="C12" i="6"/>
  <c r="C16" i="6"/>
  <c r="C19" i="9" l="1"/>
  <c r="C17" i="9"/>
  <c r="C10" i="6"/>
  <c r="C6" i="6"/>
  <c r="C20" i="9"/>
  <c r="D10" i="8"/>
  <c r="D12" i="8" s="1"/>
  <c r="C44" i="9" l="1"/>
  <c r="C7" i="6"/>
  <c r="C12" i="9"/>
  <c r="C41" i="9"/>
  <c r="C43" i="9"/>
  <c r="C9" i="9" l="1"/>
  <c r="D15" i="7"/>
  <c r="C15" i="7" l="1"/>
  <c r="C27" i="7" l="1"/>
  <c r="C21" i="9"/>
  <c r="C45" i="9" l="1"/>
  <c r="C8" i="6"/>
  <c r="C14" i="6" s="1"/>
  <c r="C13" i="9"/>
  <c r="C22" i="9" s="1"/>
  <c r="C18" i="6" l="1"/>
  <c r="C21" i="6" l="1"/>
  <c r="D13" i="9"/>
  <c r="D16" i="8" l="1"/>
  <c r="D18" i="8" s="1"/>
  <c r="C27" i="6"/>
  <c r="C24" i="6"/>
  <c r="D27" i="7"/>
  <c r="D20" i="7"/>
  <c r="D28" i="7" s="1"/>
  <c r="D31" i="7" s="1"/>
  <c r="C20" i="7"/>
  <c r="C28" i="7" s="1"/>
  <c r="C31" i="7" s="1"/>
  <c r="E8" i="8" l="1"/>
  <c r="E10" i="8" s="1"/>
  <c r="E12" i="8" l="1"/>
  <c r="E14" i="8" s="1"/>
  <c r="C36" i="9"/>
  <c r="C12" i="8"/>
  <c r="C46" i="9" l="1"/>
  <c r="C14" i="8"/>
  <c r="C20" i="8" s="1"/>
  <c r="D45" i="9" l="1"/>
  <c r="D36" i="9"/>
  <c r="D21" i="9"/>
  <c r="D22" i="9" l="1"/>
  <c r="D46" i="9"/>
  <c r="D14" i="8"/>
  <c r="D20" i="8" l="1"/>
  <c r="D28" i="9"/>
  <c r="D8" i="6"/>
  <c r="D14" i="6" s="1"/>
  <c r="D18" i="6" l="1"/>
  <c r="D21" i="6" s="1"/>
  <c r="E18" i="8" l="1"/>
  <c r="E20" i="8" s="1"/>
  <c r="D24" i="6"/>
  <c r="D27" i="6" s="1"/>
  <c r="E16" i="8" l="1"/>
  <c r="C28" i="9" l="1"/>
  <c r="C29" i="9" s="1"/>
  <c r="C47" i="9" s="1"/>
  <c r="C49" i="9" l="1"/>
  <c r="D29" i="9"/>
  <c r="D47" i="9" s="1"/>
  <c r="D48" i="9" s="1"/>
  <c r="C48" i="9"/>
</calcChain>
</file>

<file path=xl/sharedStrings.xml><?xml version="1.0" encoding="utf-8"?>
<sst xmlns="http://schemas.openxmlformats.org/spreadsheetml/2006/main" count="153" uniqueCount="113">
  <si>
    <t>Активы</t>
  </si>
  <si>
    <t>Денежные средства и их эквиваленты</t>
  </si>
  <si>
    <t>Основные средства</t>
  </si>
  <si>
    <t>Нематериальные активы</t>
  </si>
  <si>
    <t>Итого капитал</t>
  </si>
  <si>
    <t>Прочие расходы</t>
  </si>
  <si>
    <t>Прочие доходы</t>
  </si>
  <si>
    <t>Расходы по подоходному налогу</t>
  </si>
  <si>
    <t>подпись</t>
  </si>
  <si>
    <t>Главный бухгалтер              ______________________________</t>
  </si>
  <si>
    <t>Руководитель                        ______________________________</t>
  </si>
  <si>
    <t>В тысячах тенге</t>
  </si>
  <si>
    <t>Прим.</t>
  </si>
  <si>
    <t>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</si>
  <si>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</si>
  <si>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</si>
  <si>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</si>
  <si>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</si>
  <si>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</si>
  <si>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</si>
  <si>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</si>
  <si>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</si>
  <si>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</t>
  </si>
  <si>
    <t>Накопленный убыток</t>
  </si>
  <si>
    <t>Долгосрочные обязательства</t>
  </si>
  <si>
    <t>Займы, долгосрочная часть</t>
  </si>
  <si>
    <t>Облигации, долгосрочная часть</t>
  </si>
  <si>
    <t>Краткосрочные обязательства</t>
  </si>
  <si>
    <t>Займы, краткосрочная часть</t>
  </si>
  <si>
    <t>Облигации, краткосрочная часть</t>
  </si>
  <si>
    <t>Торговая кредиторская задолженность</t>
  </si>
  <si>
    <t>Текущие оценочные обязательства</t>
  </si>
  <si>
    <t>Обязательства по прочим налогам</t>
  </si>
  <si>
    <t>Прочие текущие обязательства</t>
  </si>
  <si>
    <t>Итого обязательства</t>
  </si>
  <si>
    <t>Итого капитал и обязательства</t>
  </si>
  <si>
    <t xml:space="preserve"> </t>
  </si>
  <si>
    <t>Выручка по договорам с покупателями</t>
  </si>
  <si>
    <t>Себестоимость реализованных услуг</t>
  </si>
  <si>
    <t>Валовый доход</t>
  </si>
  <si>
    <t>Общие и административные расходы</t>
  </si>
  <si>
    <t>Прибыль от операционной деятельности</t>
  </si>
  <si>
    <t>Финансовые доходы</t>
  </si>
  <si>
    <t>Финансовые расходы</t>
  </si>
  <si>
    <t>Прибыль до учёта подоходного налога</t>
  </si>
  <si>
    <t>Прибыль за год</t>
  </si>
  <si>
    <t>Итого совокупный доход за год, за вычетом подоходного налога</t>
  </si>
  <si>
    <t>Прибыль на акцию (в тенге)</t>
  </si>
  <si>
    <t>Базовая и разводненная прибыль на акцию, в отношении дохода за год, приходящегося на держателей простых акций Компании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</si>
  <si>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</si>
  <si>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</si>
  <si>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</si>
  <si>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Денежные платежи работникам</t>
  </si>
  <si>
    <t>Платежи в бюджет и внебюджетные фонды</t>
  </si>
  <si>
    <t>Полученные вознаграждения по депозитам</t>
  </si>
  <si>
    <t>Выплата вознаграждения по займам</t>
  </si>
  <si>
    <t>Прочие поступления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</si>
  <si>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</si>
  <si>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</si>
  <si>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</si>
  <si>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 xml:space="preserve">Приобретение основных средств и нематериальных активов </t>
  </si>
  <si>
    <t>Реализация основных средств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</si>
  <si>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</si>
  <si>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</si>
  <si>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Погашение займов</t>
  </si>
  <si>
    <t>Выплата купона по размещенным облигациям</t>
  </si>
  <si>
    <t>Выкуп облигаций</t>
  </si>
  <si>
    <t>Чистое расходование денежных средств в финансовой деятельности</t>
  </si>
  <si>
    <t>Чистое изменение денежных средств и их эквивалентов</t>
  </si>
  <si>
    <t>Эффект от начисления резерва под ожидаемые кредитные убытки на денежные средства и их эквиваленты</t>
  </si>
  <si>
    <t>Денежные средства и их эквиваленты, на начало года</t>
  </si>
  <si>
    <t>Итого</t>
  </si>
  <si>
    <t>Итого совокупный доход</t>
  </si>
  <si>
    <t>Прибыль за  отчетный период</t>
  </si>
  <si>
    <t>за отчетный период</t>
  </si>
  <si>
    <t>Денежные средства и их эквиваленты, на конец отчетного периода</t>
  </si>
  <si>
    <t>Долгосрочные оценочные обязательства</t>
  </si>
  <si>
    <t>01 января</t>
  </si>
  <si>
    <t>Инвестиции в ассоциированные и дочерние организации</t>
  </si>
  <si>
    <t xml:space="preserve">Инвестиции в ассоциированные предприятия </t>
  </si>
  <si>
    <t>Долгосрочная дебиторская задолженность ассоциированных и совместных предприятий</t>
  </si>
  <si>
    <t>На 31 декабря 2023 года</t>
  </si>
  <si>
    <t>Прочий совокупный убыток</t>
  </si>
  <si>
    <t>Предоставление временной возвратной финансовой помощи</t>
  </si>
  <si>
    <t>Прочий совокупный доход</t>
  </si>
  <si>
    <t>Уплаченный корпоративный подоходный налог</t>
  </si>
  <si>
    <t>На 1 января 2023 года</t>
  </si>
  <si>
    <t>за 12 месяцев 2023 года</t>
  </si>
  <si>
    <t>На 01 января 2024 года</t>
  </si>
  <si>
    <t>Предоплата по корпоративному подоходному налогу</t>
  </si>
  <si>
    <t>2024 года</t>
  </si>
  <si>
    <t xml:space="preserve">      по состоянию на 30 июня 2024 года</t>
  </si>
  <si>
    <t>30 июня</t>
  </si>
  <si>
    <t xml:space="preserve"> за период, заканчивающийся 30 июня 2024 года</t>
  </si>
  <si>
    <t>1 полугодие 2024 года</t>
  </si>
  <si>
    <t>1 полугодие 2023 года</t>
  </si>
  <si>
    <t xml:space="preserve">                                                                        за период, заканчивающийся 30 июня 2024 года</t>
  </si>
  <si>
    <t>за период, заканчивающийся на 30 июня 2024 года</t>
  </si>
  <si>
    <t>На 30 июня 2024 года</t>
  </si>
  <si>
    <t>Долгосрочная кредиторская задолженность</t>
  </si>
  <si>
    <t>огашение займов, предоставленных другим организациям</t>
  </si>
  <si>
    <t>Консолидированный отчёт о финансовом положении АО "Dosjan temir joly"</t>
  </si>
  <si>
    <t>Консолидированный отчёт о совокупном доходе АО "Dosjan temir joly"</t>
  </si>
  <si>
    <t>Консолидированный отчёт о движении денежных средств (прямой метод) АО "Dosjan temir joly"</t>
  </si>
  <si>
    <t>Консолидированный отчет об изменениях в капитале АО "Dosjan temir joly"</t>
  </si>
  <si>
    <t>Дополнительно оплаченный капитал</t>
  </si>
  <si>
    <t>Доля прибыли в ассоциированной организации</t>
  </si>
  <si>
    <t>И.о. руководителя                        ______________________________</t>
  </si>
  <si>
    <t>Бадан А.Ж.</t>
  </si>
  <si>
    <t>И.о. главного бухгалтера    ______________________________    Ташмухамбетова М.А.</t>
  </si>
  <si>
    <t xml:space="preserve">И.о. главного бухгалтера          ______________________________  </t>
  </si>
  <si>
    <t>Ташмухамбетова М.А.</t>
  </si>
  <si>
    <t xml:space="preserve">И.о. главного бухгалтера          _____________________________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</si>
</sst>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\ _₽_-;\-* #,##0\ _₽_-;_-* &quot;-&quot;??\ _₽_-;_-@_-"/>
    <numFmt numFmtId="167" formatCode="#,##0;\(#,##0\)"/>
    <numFmt numFmtId="168" formatCode="#,##0_ ;\-#,##0\ "/>
    <numFmt numFmtId="169" formatCode="_-* #,##0\ _₽_-;\-* #,##0\ _₽_-;_-* &quot;-&quot;\ _₽_-;_-@_-"/>
    <numFmt numFmtId="170" formatCode="_-* #,##0.000\ _₽_-;\-* #,##0.000\ _₽_-;_-* &quot;-&quot;??\ _₽_-;_-@_-"/>
    <numFmt numFmtId="171" formatCode="_(* #,##0_);_(* \(#,##0\);_(* &quot;-&quot;??_);_(@_)"/>
  </numFmts>
  <fonts count="1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164" fontId="9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0" fontId="1" fillId="0" borderId="0" xfId="0" applyFont="1"/>
    <xf numFmtId="0" fontId="0" fillId="0" borderId="0" xfId="0" applyAlignment="1">
      <alignment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65" fontId="12" fillId="0" borderId="2" xfId="2" applyNumberFormat="1" applyFont="1" applyBorder="1" applyAlignment="1">
      <alignment vertical="center" wrapText="1"/>
    </xf>
    <xf numFmtId="165" fontId="12" fillId="0" borderId="4" xfId="2" applyNumberFormat="1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12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165" fontId="13" fillId="2" borderId="0" xfId="2" applyNumberFormat="1" applyFont="1" applyFill="1" applyAlignment="1">
      <alignment vertical="center" wrapText="1"/>
    </xf>
    <xf numFmtId="165" fontId="0" fillId="0" borderId="0" xfId="0" applyNumberFormat="1"/>
    <xf numFmtId="165" fontId="13" fillId="2" borderId="2" xfId="2" applyNumberFormat="1" applyFont="1" applyFill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65" fontId="12" fillId="0" borderId="0" xfId="2" applyNumberFormat="1" applyFont="1" applyAlignment="1">
      <alignment horizontal="right" vertical="center" wrapText="1"/>
    </xf>
    <xf numFmtId="165" fontId="13" fillId="0" borderId="0" xfId="2" applyNumberFormat="1" applyFont="1" applyAlignment="1">
      <alignment horizontal="right" vertical="center" wrapText="1"/>
    </xf>
    <xf numFmtId="167" fontId="12" fillId="0" borderId="4" xfId="2" applyNumberFormat="1" applyFont="1" applyBorder="1" applyAlignment="1">
      <alignment vertical="center" wrapText="1"/>
    </xf>
    <xf numFmtId="167" fontId="13" fillId="2" borderId="2" xfId="2" applyNumberFormat="1" applyFont="1" applyFill="1" applyBorder="1" applyAlignment="1">
      <alignment vertical="center" wrapText="1"/>
    </xf>
    <xf numFmtId="165" fontId="13" fillId="0" borderId="0" xfId="2" applyNumberFormat="1" applyFont="1" applyAlignment="1">
      <alignment wrapText="1"/>
    </xf>
    <xf numFmtId="165" fontId="12" fillId="0" borderId="3" xfId="2" applyNumberFormat="1" applyFont="1" applyBorder="1" applyAlignment="1">
      <alignment wrapText="1"/>
    </xf>
    <xf numFmtId="165" fontId="13" fillId="0" borderId="0" xfId="2" applyNumberFormat="1" applyFont="1" applyAlignment="1">
      <alignment horizontal="right" wrapText="1"/>
    </xf>
    <xf numFmtId="167" fontId="12" fillId="0" borderId="0" xfId="2" applyNumberFormat="1" applyFont="1" applyAlignment="1">
      <alignment horizontal="right" wrapText="1"/>
    </xf>
    <xf numFmtId="167" fontId="13" fillId="0" borderId="0" xfId="2" applyNumberFormat="1" applyFont="1" applyAlignment="1">
      <alignment horizontal="right" wrapText="1"/>
    </xf>
    <xf numFmtId="167" fontId="12" fillId="0" borderId="3" xfId="2" applyNumberFormat="1" applyFont="1" applyBorder="1" applyAlignment="1">
      <alignment horizontal="right" wrapText="1"/>
    </xf>
    <xf numFmtId="167" fontId="13" fillId="0" borderId="3" xfId="2" applyNumberFormat="1" applyFont="1" applyBorder="1" applyAlignment="1">
      <alignment horizontal="right" wrapText="1"/>
    </xf>
    <xf numFmtId="165" fontId="13" fillId="0" borderId="2" xfId="2" applyNumberFormat="1" applyFont="1" applyBorder="1" applyAlignment="1">
      <alignment horizontal="right" wrapText="1"/>
    </xf>
    <xf numFmtId="165" fontId="12" fillId="0" borderId="4" xfId="2" applyNumberFormat="1" applyFont="1" applyBorder="1" applyAlignment="1">
      <alignment horizontal="right" wrapText="1"/>
    </xf>
    <xf numFmtId="167" fontId="13" fillId="0" borderId="0" xfId="2" applyNumberFormat="1" applyFont="1" applyAlignment="1">
      <alignment horizontal="right" vertical="center" wrapText="1"/>
    </xf>
    <xf numFmtId="165" fontId="12" fillId="0" borderId="3" xfId="2" applyNumberFormat="1" applyFont="1" applyBorder="1" applyAlignment="1">
      <alignment horizontal="right" vertical="center" wrapText="1"/>
    </xf>
    <xf numFmtId="167" fontId="13" fillId="0" borderId="2" xfId="2" applyNumberFormat="1" applyFont="1" applyBorder="1" applyAlignment="1">
      <alignment horizontal="right" vertical="center" wrapText="1"/>
    </xf>
    <xf numFmtId="165" fontId="13" fillId="0" borderId="2" xfId="2" applyNumberFormat="1" applyFont="1" applyBorder="1" applyAlignment="1">
      <alignment horizontal="right" vertical="center" wrapText="1"/>
    </xf>
    <xf numFmtId="165" fontId="12" fillId="0" borderId="4" xfId="2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4" fontId="12" fillId="0" borderId="2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right" vertical="center" wrapText="1"/>
    </xf>
    <xf numFmtId="0" fontId="0" fillId="0" borderId="2" xfId="0" applyBorder="1"/>
    <xf numFmtId="14" fontId="12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167" fontId="12" fillId="3" borderId="2" xfId="2" applyNumberFormat="1" applyFont="1" applyFill="1" applyBorder="1" applyAlignment="1">
      <alignment horizontal="right" vertical="center" wrapText="1" indent="1"/>
    </xf>
    <xf numFmtId="165" fontId="13" fillId="3" borderId="0" xfId="2" applyNumberFormat="1" applyFont="1" applyFill="1" applyBorder="1" applyAlignment="1">
      <alignment horizontal="right" wrapText="1"/>
    </xf>
    <xf numFmtId="167" fontId="13" fillId="3" borderId="0" xfId="2" applyNumberFormat="1" applyFont="1" applyFill="1" applyBorder="1" applyAlignment="1">
      <alignment horizontal="right" wrapText="1"/>
    </xf>
    <xf numFmtId="168" fontId="13" fillId="3" borderId="0" xfId="2" applyNumberFormat="1" applyFont="1" applyFill="1" applyAlignment="1">
      <alignment horizontal="right" vertical="center" wrapText="1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167" fontId="13" fillId="3" borderId="0" xfId="2" applyNumberFormat="1" applyFont="1" applyFill="1" applyAlignment="1">
      <alignment horizontal="right" wrapText="1"/>
    </xf>
    <xf numFmtId="165" fontId="13" fillId="2" borderId="0" xfId="2" applyNumberFormat="1" applyFont="1" applyFill="1" applyBorder="1" applyAlignment="1">
      <alignment vertical="center" wrapText="1"/>
    </xf>
    <xf numFmtId="165" fontId="13" fillId="0" borderId="0" xfId="2" applyNumberFormat="1" applyFont="1" applyBorder="1" applyAlignment="1">
      <alignment vertical="center" wrapText="1"/>
    </xf>
    <xf numFmtId="167" fontId="13" fillId="2" borderId="0" xfId="2" applyNumberFormat="1" applyFont="1" applyFill="1" applyBorder="1" applyAlignment="1">
      <alignment vertical="center" wrapText="1"/>
    </xf>
    <xf numFmtId="165" fontId="12" fillId="0" borderId="0" xfId="2" applyNumberFormat="1" applyFont="1" applyBorder="1" applyAlignment="1">
      <alignment vertical="center" wrapText="1"/>
    </xf>
    <xf numFmtId="169" fontId="12" fillId="0" borderId="2" xfId="2" applyNumberFormat="1" applyFont="1" applyBorder="1" applyAlignment="1">
      <alignment horizontal="center" vertical="center" wrapText="1"/>
    </xf>
    <xf numFmtId="167" fontId="0" fillId="0" borderId="0" xfId="0" applyNumberFormat="1"/>
    <xf numFmtId="165" fontId="13" fillId="3" borderId="0" xfId="2" applyNumberFormat="1" applyFont="1" applyFill="1" applyAlignment="1">
      <alignment horizontal="right" vertical="center" wrapText="1"/>
    </xf>
    <xf numFmtId="165" fontId="13" fillId="3" borderId="2" xfId="2" applyNumberFormat="1" applyFont="1" applyFill="1" applyBorder="1" applyAlignment="1">
      <alignment horizontal="right" vertical="center" wrapText="1"/>
    </xf>
    <xf numFmtId="170" fontId="17" fillId="0" borderId="0" xfId="2" applyNumberFormat="1" applyFont="1"/>
    <xf numFmtId="167" fontId="13" fillId="0" borderId="2" xfId="2" applyNumberFormat="1" applyFont="1" applyFill="1" applyBorder="1" applyAlignment="1">
      <alignment horizontal="right" vertical="center" wrapText="1"/>
    </xf>
    <xf numFmtId="165" fontId="12" fillId="0" borderId="0" xfId="2" applyNumberFormat="1" applyFont="1" applyFill="1" applyAlignment="1">
      <alignment horizontal="right" vertical="center" wrapText="1"/>
    </xf>
    <xf numFmtId="165" fontId="13" fillId="0" borderId="0" xfId="2" applyNumberFormat="1" applyFont="1" applyFill="1" applyAlignment="1">
      <alignment horizontal="right" vertical="center" wrapText="1"/>
    </xf>
    <xf numFmtId="168" fontId="13" fillId="0" borderId="2" xfId="2" applyNumberFormat="1" applyFont="1" applyFill="1" applyBorder="1" applyAlignment="1">
      <alignment horizontal="right" vertical="center" wrapText="1"/>
    </xf>
    <xf numFmtId="165" fontId="12" fillId="0" borderId="4" xfId="2" applyNumberFormat="1" applyFont="1" applyFill="1" applyBorder="1" applyAlignment="1">
      <alignment horizontal="right" vertical="center" wrapText="1"/>
    </xf>
    <xf numFmtId="171" fontId="18" fillId="0" borderId="0" xfId="2" applyNumberFormat="1" applyFont="1"/>
    <xf numFmtId="165" fontId="12" fillId="3" borderId="3" xfId="2" applyNumberFormat="1" applyFont="1" applyFill="1" applyBorder="1" applyAlignment="1">
      <alignment horizontal="right" vertical="center" wrapText="1"/>
    </xf>
    <xf numFmtId="165" fontId="13" fillId="3" borderId="3" xfId="2" applyNumberFormat="1" applyFont="1" applyFill="1" applyBorder="1" applyAlignment="1">
      <alignment horizontal="right" vertical="center" wrapText="1"/>
    </xf>
    <xf numFmtId="165" fontId="12" fillId="3" borderId="1" xfId="2" applyNumberFormat="1" applyFont="1" applyFill="1" applyBorder="1" applyAlignment="1">
      <alignment horizontal="right" vertical="center" wrapText="1"/>
    </xf>
    <xf numFmtId="165" fontId="12" fillId="3" borderId="4" xfId="2" applyNumberFormat="1" applyFont="1" applyFill="1" applyBorder="1" applyAlignment="1">
      <alignment horizontal="right" vertical="center" wrapText="1"/>
    </xf>
    <xf numFmtId="165" fontId="13" fillId="3" borderId="0" xfId="2" applyNumberFormat="1" applyFont="1" applyFill="1" applyBorder="1" applyAlignment="1">
      <alignment horizontal="right" vertical="center" wrapText="1"/>
    </xf>
    <xf numFmtId="165" fontId="12" fillId="3" borderId="2" xfId="2" applyNumberFormat="1" applyFont="1" applyFill="1" applyBorder="1" applyAlignment="1">
      <alignment horizontal="right" vertical="center" wrapText="1"/>
    </xf>
    <xf numFmtId="167" fontId="13" fillId="3" borderId="2" xfId="2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2" fillId="0" borderId="0" xfId="2" applyNumberFormat="1" applyFont="1" applyBorder="1" applyAlignment="1">
      <alignment vertical="center" wrapText="1"/>
    </xf>
    <xf numFmtId="165" fontId="12" fillId="0" borderId="2" xfId="2" applyNumberFormat="1" applyFont="1" applyBorder="1" applyAlignment="1">
      <alignment vertical="center" wrapText="1"/>
    </xf>
    <xf numFmtId="165" fontId="13" fillId="2" borderId="0" xfId="2" applyNumberFormat="1" applyFont="1" applyFill="1" applyBorder="1" applyAlignment="1">
      <alignment vertical="center" wrapText="1"/>
    </xf>
    <xf numFmtId="165" fontId="13" fillId="2" borderId="2" xfId="2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53"/>
  <sheetViews>
    <sheetView tabSelected="1" zoomScale="110" zoomScaleNormal="110" workbookViewId="0">
      <selection activeCell="F16" sqref="F16"/>
    </sheetView>
  </sheetViews>
  <sheetFormatPr defaultRowHeight="15" x14ac:dyDescent="0.25"/>
  <cols>
    <col min="1" max="1" width="38.28515625" customWidth="1"/>
    <col min="3" max="3" width="15" customWidth="1"/>
    <col min="4" max="4" width="16.28515625" customWidth="1"/>
  </cols>
  <sheetData>
    <row r="1" spans="1:4" x14ac:dyDescent="0.25">
      <c r="A1" s="109" t="s">
        <v>101</v>
      </c>
      <c r="B1" s="109"/>
      <c r="C1" s="109"/>
      <c r="D1" s="109"/>
    </row>
    <row r="2" spans="1:4" x14ac:dyDescent="0.25">
      <c r="A2" s="110" t="s">
        <v>91</v>
      </c>
      <c r="B2" s="110"/>
      <c r="C2" s="110"/>
      <c r="D2" s="110"/>
    </row>
    <row r="3" spans="1:4" ht="5.25" customHeight="1" x14ac:dyDescent="0.25"/>
    <row r="4" spans="1:4" x14ac:dyDescent="0.25">
      <c r="A4" s="105" t="s">
        <v>11</v>
      </c>
      <c r="B4" s="107" t="s">
        <v>12</v>
      </c>
      <c r="C4" s="10" t="s">
        <v>92</v>
      </c>
      <c r="D4" s="12" t="s">
        <v>77</v>
      </c>
    </row>
    <row r="5" spans="1:4" ht="15.75" thickBot="1" x14ac:dyDescent="0.3">
      <c r="A5" s="106"/>
      <c r="B5" s="108"/>
      <c r="C5" s="11" t="s">
        <v>90</v>
      </c>
      <c r="D5" s="13" t="s">
        <v>90</v>
      </c>
    </row>
    <row r="6" spans="1:4" ht="0.75" customHeight="1" x14ac:dyDescent="0.25">
      <c r="A6" s="14" t="s">
        <v>36</v>
      </c>
      <c r="B6" s="9"/>
      <c r="C6" s="15"/>
      <c r="D6" s="17"/>
    </row>
    <row r="7" spans="1:4" x14ac:dyDescent="0.25">
      <c r="A7" s="15" t="s">
        <v>0</v>
      </c>
      <c r="B7" s="16"/>
      <c r="C7" s="15"/>
      <c r="D7" s="17"/>
    </row>
    <row r="8" spans="1:4" x14ac:dyDescent="0.25">
      <c r="A8" s="15" t="s">
        <v>13</v>
      </c>
      <c r="B8" s="16"/>
      <c r="C8" s="18"/>
      <c r="D8" s="17"/>
    </row>
    <row r="9" spans="1:4" x14ac:dyDescent="0.25">
      <c r="A9" s="17" t="s">
        <v>2</v>
      </c>
      <c r="B9" s="19">
        <v>5</v>
      </c>
      <c r="C9" s="89">
        <f>495298+134670</f>
        <v>629968</v>
      </c>
      <c r="D9" s="89">
        <v>587710</v>
      </c>
    </row>
    <row r="10" spans="1:4" x14ac:dyDescent="0.25">
      <c r="A10" s="17" t="s">
        <v>3</v>
      </c>
      <c r="B10" s="19">
        <v>6</v>
      </c>
      <c r="C10" s="89">
        <v>4318188</v>
      </c>
      <c r="D10" s="89">
        <v>4793744</v>
      </c>
    </row>
    <row r="11" spans="1:4" ht="16.5" customHeight="1" x14ac:dyDescent="0.25">
      <c r="A11" s="17" t="s">
        <v>79</v>
      </c>
      <c r="B11" s="19">
        <v>7</v>
      </c>
      <c r="C11" s="89">
        <v>197291</v>
      </c>
      <c r="D11" s="89">
        <v>128508</v>
      </c>
    </row>
    <row r="12" spans="1:4" ht="23.25" customHeight="1" thickBot="1" x14ac:dyDescent="0.3">
      <c r="A12" s="17" t="s">
        <v>80</v>
      </c>
      <c r="B12" s="19">
        <v>8</v>
      </c>
      <c r="C12" s="89">
        <f>210132+14100</f>
        <v>224232</v>
      </c>
      <c r="D12" s="89">
        <v>237132</v>
      </c>
    </row>
    <row r="13" spans="1:4" ht="15.75" thickBot="1" x14ac:dyDescent="0.3">
      <c r="A13" s="20"/>
      <c r="B13" s="21"/>
      <c r="C13" s="98">
        <f>SUM(C9:C12)</f>
        <v>5369679</v>
      </c>
      <c r="D13" s="98">
        <f>SUM(D9:D12)</f>
        <v>5747094</v>
      </c>
    </row>
    <row r="14" spans="1:4" ht="4.5" customHeight="1" x14ac:dyDescent="0.25">
      <c r="A14" s="20" t="s">
        <v>36</v>
      </c>
      <c r="B14" s="21"/>
      <c r="C14" s="99"/>
      <c r="D14" s="99"/>
    </row>
    <row r="15" spans="1:4" x14ac:dyDescent="0.25">
      <c r="A15" s="15" t="s">
        <v>14</v>
      </c>
      <c r="B15" s="19"/>
      <c r="C15" s="89"/>
      <c r="D15" s="89"/>
    </row>
    <row r="16" spans="1:4" x14ac:dyDescent="0.25">
      <c r="A16" s="17" t="s">
        <v>15</v>
      </c>
      <c r="B16" s="19">
        <v>9</v>
      </c>
      <c r="C16" s="89">
        <v>134415</v>
      </c>
      <c r="D16" s="89">
        <v>82224</v>
      </c>
    </row>
    <row r="17" spans="1:4" x14ac:dyDescent="0.25">
      <c r="A17" s="17" t="s">
        <v>16</v>
      </c>
      <c r="B17" s="19">
        <v>10</v>
      </c>
      <c r="C17" s="89">
        <f>1178149+2560</f>
        <v>1180709</v>
      </c>
      <c r="D17" s="89">
        <v>294994</v>
      </c>
    </row>
    <row r="18" spans="1:4" ht="24" x14ac:dyDescent="0.25">
      <c r="A18" s="17" t="s">
        <v>89</v>
      </c>
      <c r="B18" s="19"/>
      <c r="C18" s="89">
        <v>25971</v>
      </c>
      <c r="D18" s="89">
        <v>97019</v>
      </c>
    </row>
    <row r="19" spans="1:4" x14ac:dyDescent="0.25">
      <c r="A19" s="17" t="s">
        <v>17</v>
      </c>
      <c r="B19" s="19">
        <v>11</v>
      </c>
      <c r="C19" s="94">
        <f>92938+30399</f>
        <v>123337</v>
      </c>
      <c r="D19" s="94">
        <v>142310</v>
      </c>
    </row>
    <row r="20" spans="1:4" ht="15.75" thickBot="1" x14ac:dyDescent="0.3">
      <c r="A20" s="17" t="s">
        <v>1</v>
      </c>
      <c r="B20" s="19">
        <v>12</v>
      </c>
      <c r="C20" s="89">
        <f>2388427+97</f>
        <v>2388524</v>
      </c>
      <c r="D20" s="89">
        <v>1315407</v>
      </c>
    </row>
    <row r="21" spans="1:4" ht="15.75" thickBot="1" x14ac:dyDescent="0.3">
      <c r="A21" s="22"/>
      <c r="B21" s="23"/>
      <c r="C21" s="100">
        <f>SUM(C16:C20)</f>
        <v>3852956</v>
      </c>
      <c r="D21" s="100">
        <f>SUM(D16:D20)</f>
        <v>1931954</v>
      </c>
    </row>
    <row r="22" spans="1:4" ht="15.75" thickBot="1" x14ac:dyDescent="0.3">
      <c r="A22" s="24" t="s">
        <v>18</v>
      </c>
      <c r="B22" s="25"/>
      <c r="C22" s="101">
        <f>C13+C21</f>
        <v>9222635</v>
      </c>
      <c r="D22" s="101">
        <f>D13+D21</f>
        <v>7679048</v>
      </c>
    </row>
    <row r="23" spans="1:4" ht="3.75" customHeight="1" thickTop="1" x14ac:dyDescent="0.25">
      <c r="A23" s="15" t="s">
        <v>36</v>
      </c>
      <c r="B23" s="19"/>
      <c r="C23" s="89"/>
      <c r="D23" s="89"/>
    </row>
    <row r="24" spans="1:4" ht="11.25" customHeight="1" x14ac:dyDescent="0.25">
      <c r="A24" s="15" t="s">
        <v>19</v>
      </c>
      <c r="B24" s="19"/>
      <c r="C24" s="89"/>
      <c r="D24" s="89"/>
    </row>
    <row r="25" spans="1:4" x14ac:dyDescent="0.25">
      <c r="A25" s="15" t="s">
        <v>20</v>
      </c>
      <c r="B25" s="19"/>
      <c r="C25" s="89"/>
      <c r="D25" s="89"/>
    </row>
    <row r="26" spans="1:4" x14ac:dyDescent="0.25">
      <c r="A26" s="17" t="s">
        <v>21</v>
      </c>
      <c r="B26" s="19">
        <v>13</v>
      </c>
      <c r="C26" s="89">
        <v>11861000</v>
      </c>
      <c r="D26" s="89">
        <v>11861000</v>
      </c>
    </row>
    <row r="27" spans="1:4" x14ac:dyDescent="0.25">
      <c r="A27" s="17" t="s">
        <v>105</v>
      </c>
      <c r="B27" s="19">
        <v>13</v>
      </c>
      <c r="C27" s="89">
        <v>7086480</v>
      </c>
      <c r="D27" s="89">
        <v>7086480</v>
      </c>
    </row>
    <row r="28" spans="1:4" ht="15.75" thickBot="1" x14ac:dyDescent="0.3">
      <c r="A28" s="26" t="s">
        <v>23</v>
      </c>
      <c r="B28" s="27"/>
      <c r="C28" s="104">
        <f>ФО4!D20</f>
        <v>-26847996</v>
      </c>
      <c r="D28" s="104">
        <f>ФО4!D14</f>
        <v>-27763684</v>
      </c>
    </row>
    <row r="29" spans="1:4" ht="15.75" thickBot="1" x14ac:dyDescent="0.3">
      <c r="A29" s="28" t="s">
        <v>4</v>
      </c>
      <c r="B29" s="27"/>
      <c r="C29" s="76">
        <f>SUM(C26:C28)</f>
        <v>-7900516</v>
      </c>
      <c r="D29" s="76">
        <f>SUM(D26:D28)</f>
        <v>-8816204</v>
      </c>
    </row>
    <row r="30" spans="1:4" ht="4.5" hidden="1" customHeight="1" x14ac:dyDescent="0.25">
      <c r="A30" s="15" t="s">
        <v>36</v>
      </c>
      <c r="B30" s="19"/>
      <c r="C30" s="89"/>
      <c r="D30" s="89"/>
    </row>
    <row r="31" spans="1:4" x14ac:dyDescent="0.25">
      <c r="A31" s="15" t="s">
        <v>24</v>
      </c>
      <c r="B31" s="19"/>
      <c r="C31" s="89"/>
      <c r="D31" s="89"/>
    </row>
    <row r="32" spans="1:4" x14ac:dyDescent="0.25">
      <c r="A32" s="17" t="s">
        <v>25</v>
      </c>
      <c r="B32" s="19">
        <v>14</v>
      </c>
      <c r="C32" s="89">
        <v>4370434</v>
      </c>
      <c r="D32" s="89">
        <v>4636687</v>
      </c>
    </row>
    <row r="33" spans="1:4" x14ac:dyDescent="0.25">
      <c r="A33" s="17" t="s">
        <v>26</v>
      </c>
      <c r="B33" s="19">
        <v>15</v>
      </c>
      <c r="C33" s="102">
        <v>9669620</v>
      </c>
      <c r="D33" s="102">
        <v>9630126</v>
      </c>
    </row>
    <row r="34" spans="1:4" x14ac:dyDescent="0.25">
      <c r="A34" s="17" t="s">
        <v>99</v>
      </c>
      <c r="B34" s="19"/>
      <c r="C34" s="102">
        <v>3576</v>
      </c>
      <c r="D34" s="102"/>
    </row>
    <row r="35" spans="1:4" ht="15.75" thickBot="1" x14ac:dyDescent="0.3">
      <c r="A35" s="26" t="s">
        <v>76</v>
      </c>
      <c r="B35" s="73"/>
      <c r="C35" s="90">
        <v>44469</v>
      </c>
      <c r="D35" s="90">
        <v>44469</v>
      </c>
    </row>
    <row r="36" spans="1:4" ht="15.75" thickBot="1" x14ac:dyDescent="0.3">
      <c r="A36" s="26"/>
      <c r="B36" s="27"/>
      <c r="C36" s="103">
        <f>SUM(C32:C35)</f>
        <v>14088099</v>
      </c>
      <c r="D36" s="103">
        <f>SUM(D32:D35)</f>
        <v>14311282</v>
      </c>
    </row>
    <row r="37" spans="1:4" ht="5.25" customHeight="1" x14ac:dyDescent="0.25">
      <c r="A37" s="17" t="s">
        <v>36</v>
      </c>
      <c r="B37" s="19"/>
      <c r="C37" s="89"/>
      <c r="D37" s="89"/>
    </row>
    <row r="38" spans="1:4" x14ac:dyDescent="0.25">
      <c r="A38" s="15" t="s">
        <v>27</v>
      </c>
      <c r="B38" s="19"/>
      <c r="C38" s="89"/>
      <c r="D38" s="89"/>
    </row>
    <row r="39" spans="1:4" x14ac:dyDescent="0.25">
      <c r="A39" s="17" t="s">
        <v>28</v>
      </c>
      <c r="B39" s="19">
        <v>14</v>
      </c>
      <c r="C39" s="89">
        <v>893628</v>
      </c>
      <c r="D39" s="89">
        <v>893696</v>
      </c>
    </row>
    <row r="40" spans="1:4" x14ac:dyDescent="0.25">
      <c r="A40" s="17" t="s">
        <v>29</v>
      </c>
      <c r="B40" s="19">
        <v>15</v>
      </c>
      <c r="C40" s="79">
        <v>1574036</v>
      </c>
      <c r="D40" s="79">
        <v>756536</v>
      </c>
    </row>
    <row r="41" spans="1:4" x14ac:dyDescent="0.25">
      <c r="A41" s="17" t="s">
        <v>30</v>
      </c>
      <c r="B41" s="19">
        <v>16</v>
      </c>
      <c r="C41" s="89">
        <f>152571+12102</f>
        <v>164673</v>
      </c>
      <c r="D41" s="89">
        <v>119618</v>
      </c>
    </row>
    <row r="42" spans="1:4" x14ac:dyDescent="0.25">
      <c r="A42" s="17" t="s">
        <v>31</v>
      </c>
      <c r="B42" s="19">
        <v>17</v>
      </c>
      <c r="C42" s="89">
        <v>131642</v>
      </c>
      <c r="D42" s="89">
        <v>148683</v>
      </c>
    </row>
    <row r="43" spans="1:4" x14ac:dyDescent="0.25">
      <c r="A43" s="17" t="s">
        <v>32</v>
      </c>
      <c r="B43" s="19">
        <v>18</v>
      </c>
      <c r="C43" s="89">
        <f>193156+253</f>
        <v>193409</v>
      </c>
      <c r="D43" s="89">
        <v>209870</v>
      </c>
    </row>
    <row r="44" spans="1:4" ht="15.75" thickBot="1" x14ac:dyDescent="0.3">
      <c r="A44" s="26" t="s">
        <v>33</v>
      </c>
      <c r="B44" s="27"/>
      <c r="C44" s="90">
        <f>76692+607+365</f>
        <v>77664</v>
      </c>
      <c r="D44" s="90">
        <v>55567</v>
      </c>
    </row>
    <row r="45" spans="1:4" ht="15.75" thickBot="1" x14ac:dyDescent="0.3">
      <c r="A45" s="26"/>
      <c r="B45" s="29"/>
      <c r="C45" s="103">
        <f>SUM(C39:C44)</f>
        <v>3035052</v>
      </c>
      <c r="D45" s="103">
        <f>SUM(D39:D44)</f>
        <v>2183970</v>
      </c>
    </row>
    <row r="46" spans="1:4" ht="15.75" thickBot="1" x14ac:dyDescent="0.3">
      <c r="A46" s="28" t="s">
        <v>34</v>
      </c>
      <c r="B46" s="29"/>
      <c r="C46" s="103">
        <f>C36+C45</f>
        <v>17123151</v>
      </c>
      <c r="D46" s="103">
        <f>D36+D45</f>
        <v>16495252</v>
      </c>
    </row>
    <row r="47" spans="1:4" ht="15.75" thickBot="1" x14ac:dyDescent="0.3">
      <c r="A47" s="24" t="s">
        <v>35</v>
      </c>
      <c r="B47" s="30"/>
      <c r="C47" s="101">
        <f>C29+C46</f>
        <v>9222635</v>
      </c>
      <c r="D47" s="101">
        <f>D29+D46</f>
        <v>7679048</v>
      </c>
    </row>
    <row r="48" spans="1:4" ht="15.75" hidden="1" thickTop="1" x14ac:dyDescent="0.25">
      <c r="A48" s="35"/>
      <c r="C48" t="b">
        <f>C22=C47</f>
        <v>1</v>
      </c>
      <c r="D48" t="b">
        <f>D22=D47</f>
        <v>1</v>
      </c>
    </row>
    <row r="49" spans="1:4" ht="8.25" customHeight="1" thickTop="1" x14ac:dyDescent="0.25">
      <c r="A49" s="36" t="s">
        <v>36</v>
      </c>
      <c r="B49" s="37"/>
      <c r="C49" s="91">
        <f>C22-C47</f>
        <v>0</v>
      </c>
    </row>
    <row r="50" spans="1:4" x14ac:dyDescent="0.25">
      <c r="A50" s="4" t="s">
        <v>107</v>
      </c>
      <c r="B50" s="4"/>
      <c r="C50" s="6"/>
      <c r="D50" s="6" t="s">
        <v>108</v>
      </c>
    </row>
    <row r="51" spans="1:4" x14ac:dyDescent="0.25">
      <c r="A51" s="5" t="s">
        <v>8</v>
      </c>
      <c r="B51" s="5"/>
      <c r="C51" s="6"/>
      <c r="D51" s="6"/>
    </row>
    <row r="52" spans="1:4" x14ac:dyDescent="0.25">
      <c r="A52" s="4" t="s">
        <v>109</v>
      </c>
      <c r="B52" s="4"/>
      <c r="C52" s="6"/>
      <c r="D52" s="6"/>
    </row>
    <row r="53" spans="1:4" x14ac:dyDescent="0.25">
      <c r="A53" s="5" t="s">
        <v>8</v>
      </c>
      <c r="B53" s="5"/>
      <c r="C53" s="3"/>
      <c r="D53" s="3"/>
    </row>
  </sheetData>
  <mergeCells count="4">
    <mergeCell ref="A4:A5"/>
    <mergeCell ref="B4:B5"/>
    <mergeCell ref="A1:D1"/>
    <mergeCell ref="A2:D2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33"/>
  <sheetViews>
    <sheetView workbookViewId="0">
      <selection activeCell="I32" sqref="I32"/>
    </sheetView>
  </sheetViews>
  <sheetFormatPr defaultRowHeight="15" x14ac:dyDescent="0.25"/>
  <cols>
    <col min="1" max="1" width="35.28515625" customWidth="1"/>
    <col min="2" max="2" width="9.28515625" customWidth="1"/>
    <col min="3" max="3" width="20.140625" customWidth="1"/>
    <col min="4" max="4" width="17.140625" customWidth="1"/>
    <col min="7" max="7" width="9.42578125" bestFit="1" customWidth="1"/>
    <col min="8" max="8" width="11.85546875" bestFit="1" customWidth="1"/>
  </cols>
  <sheetData>
    <row r="1" spans="1:5" x14ac:dyDescent="0.25">
      <c r="A1" s="111" t="s">
        <v>102</v>
      </c>
      <c r="B1" s="111"/>
      <c r="C1" s="112"/>
      <c r="D1" s="112"/>
      <c r="E1" s="112"/>
    </row>
    <row r="2" spans="1:5" x14ac:dyDescent="0.25">
      <c r="A2" s="111" t="s">
        <v>93</v>
      </c>
      <c r="B2" s="111"/>
      <c r="C2" s="112"/>
      <c r="D2" s="112"/>
      <c r="E2" s="112"/>
    </row>
    <row r="4" spans="1:5" ht="24.75" thickBot="1" x14ac:dyDescent="0.3">
      <c r="A4" s="32" t="s">
        <v>11</v>
      </c>
      <c r="B4" s="31" t="s">
        <v>12</v>
      </c>
      <c r="C4" s="74" t="s">
        <v>94</v>
      </c>
      <c r="D4" s="75" t="s">
        <v>95</v>
      </c>
    </row>
    <row r="5" spans="1:5" x14ac:dyDescent="0.25">
      <c r="A5" s="8" t="s">
        <v>36</v>
      </c>
      <c r="B5" s="9"/>
      <c r="C5" s="18"/>
      <c r="D5" s="17"/>
    </row>
    <row r="6" spans="1:5" x14ac:dyDescent="0.25">
      <c r="A6" s="17" t="s">
        <v>37</v>
      </c>
      <c r="B6" s="19">
        <v>19</v>
      </c>
      <c r="C6" s="52">
        <f>4700567+13397</f>
        <v>4713964</v>
      </c>
      <c r="D6" s="52">
        <v>3920722</v>
      </c>
    </row>
    <row r="7" spans="1:5" ht="15.75" thickBot="1" x14ac:dyDescent="0.3">
      <c r="A7" s="17" t="s">
        <v>38</v>
      </c>
      <c r="B7" s="19">
        <v>20</v>
      </c>
      <c r="C7" s="64">
        <f>-1981693-2676</f>
        <v>-1984369</v>
      </c>
      <c r="D7" s="64">
        <v>-1547289</v>
      </c>
    </row>
    <row r="8" spans="1:5" x14ac:dyDescent="0.25">
      <c r="A8" s="39" t="s">
        <v>39</v>
      </c>
      <c r="B8" s="21"/>
      <c r="C8" s="65">
        <f>C6+C7</f>
        <v>2729595</v>
      </c>
      <c r="D8" s="65">
        <f>D6+D7</f>
        <v>2373433</v>
      </c>
    </row>
    <row r="9" spans="1:5" x14ac:dyDescent="0.25">
      <c r="A9" s="15" t="s">
        <v>36</v>
      </c>
      <c r="B9" s="19"/>
      <c r="C9" s="52"/>
      <c r="D9" s="52"/>
    </row>
    <row r="10" spans="1:5" x14ac:dyDescent="0.25">
      <c r="A10" s="17" t="s">
        <v>40</v>
      </c>
      <c r="B10" s="19">
        <v>21</v>
      </c>
      <c r="C10" s="64">
        <f>-587208-23352</f>
        <v>-610560</v>
      </c>
      <c r="D10" s="64">
        <v>-395984.91086</v>
      </c>
    </row>
    <row r="11" spans="1:5" ht="24" x14ac:dyDescent="0.25">
      <c r="A11" s="17" t="s">
        <v>106</v>
      </c>
      <c r="B11" s="19">
        <v>7</v>
      </c>
      <c r="C11" s="64">
        <v>68783</v>
      </c>
      <c r="D11" s="64"/>
    </row>
    <row r="12" spans="1:5" x14ac:dyDescent="0.25">
      <c r="A12" s="17" t="s">
        <v>6</v>
      </c>
      <c r="B12" s="19">
        <v>22</v>
      </c>
      <c r="C12" s="52">
        <f>49233</f>
        <v>49233</v>
      </c>
      <c r="D12" s="52">
        <v>51336.953600000001</v>
      </c>
    </row>
    <row r="13" spans="1:5" ht="15.75" thickBot="1" x14ac:dyDescent="0.3">
      <c r="A13" s="17" t="s">
        <v>5</v>
      </c>
      <c r="B13" s="19">
        <v>23</v>
      </c>
      <c r="C13" s="64">
        <v>-25956</v>
      </c>
      <c r="D13" s="64">
        <v>-6406.7924309999999</v>
      </c>
    </row>
    <row r="14" spans="1:5" ht="24" x14ac:dyDescent="0.25">
      <c r="A14" s="39" t="s">
        <v>41</v>
      </c>
      <c r="B14" s="21"/>
      <c r="C14" s="65">
        <f>C8+C10+C12+C13+C11</f>
        <v>2211095</v>
      </c>
      <c r="D14" s="65">
        <f>D8+D10+D12+D13</f>
        <v>2022378.250309</v>
      </c>
    </row>
    <row r="15" spans="1:5" x14ac:dyDescent="0.25">
      <c r="A15" s="15" t="s">
        <v>36</v>
      </c>
      <c r="B15" s="19"/>
      <c r="C15" s="52"/>
      <c r="D15" s="52"/>
    </row>
    <row r="16" spans="1:5" x14ac:dyDescent="0.25">
      <c r="A16" s="17" t="s">
        <v>42</v>
      </c>
      <c r="B16" s="19">
        <v>24</v>
      </c>
      <c r="C16" s="52">
        <f>152573</f>
        <v>152573</v>
      </c>
      <c r="D16" s="52">
        <v>197791.37415000002</v>
      </c>
    </row>
    <row r="17" spans="1:9" ht="15.75" thickBot="1" x14ac:dyDescent="0.3">
      <c r="A17" s="17" t="s">
        <v>43</v>
      </c>
      <c r="B17" s="19">
        <v>25</v>
      </c>
      <c r="C17" s="64">
        <v>-1048415</v>
      </c>
      <c r="D17" s="64">
        <v>-1122257.6706300001</v>
      </c>
    </row>
    <row r="18" spans="1:9" x14ac:dyDescent="0.25">
      <c r="A18" s="39" t="s">
        <v>44</v>
      </c>
      <c r="B18" s="21"/>
      <c r="C18" s="65">
        <f>C14+C16+C17</f>
        <v>1315253</v>
      </c>
      <c r="D18" s="65">
        <f>D14+D16+D17</f>
        <v>1097911.9538289998</v>
      </c>
    </row>
    <row r="19" spans="1:9" x14ac:dyDescent="0.25">
      <c r="A19" s="15" t="s">
        <v>36</v>
      </c>
      <c r="B19" s="19"/>
      <c r="C19" s="52"/>
      <c r="D19" s="52"/>
    </row>
    <row r="20" spans="1:9" ht="15.75" thickBot="1" x14ac:dyDescent="0.3">
      <c r="A20" s="26" t="s">
        <v>7</v>
      </c>
      <c r="B20" s="27">
        <v>26</v>
      </c>
      <c r="C20" s="92">
        <v>-399565</v>
      </c>
      <c r="D20" s="66">
        <v>-367371.32400000002</v>
      </c>
    </row>
    <row r="21" spans="1:9" x14ac:dyDescent="0.25">
      <c r="A21" s="15" t="s">
        <v>45</v>
      </c>
      <c r="B21" s="19"/>
      <c r="C21" s="93">
        <f>C18+C20</f>
        <v>915688</v>
      </c>
      <c r="D21" s="51">
        <f>D18+D20</f>
        <v>730540.62982899975</v>
      </c>
    </row>
    <row r="22" spans="1:9" x14ac:dyDescent="0.25">
      <c r="A22" s="15" t="s">
        <v>36</v>
      </c>
      <c r="B22" s="19"/>
      <c r="C22" s="94"/>
      <c r="D22" s="52"/>
    </row>
    <row r="23" spans="1:9" ht="15.75" thickBot="1" x14ac:dyDescent="0.3">
      <c r="A23" s="26" t="s">
        <v>82</v>
      </c>
      <c r="B23" s="27"/>
      <c r="C23" s="95"/>
      <c r="D23" s="67"/>
      <c r="H23" s="48"/>
    </row>
    <row r="24" spans="1:9" ht="24.75" thickBot="1" x14ac:dyDescent="0.3">
      <c r="A24" s="24" t="s">
        <v>46</v>
      </c>
      <c r="B24" s="25"/>
      <c r="C24" s="96">
        <f>C21+C23</f>
        <v>915688</v>
      </c>
      <c r="D24" s="68">
        <f>D21+D23</f>
        <v>730540.62982899975</v>
      </c>
    </row>
    <row r="25" spans="1:9" ht="15.75" thickTop="1" x14ac:dyDescent="0.25">
      <c r="A25" s="40" t="s">
        <v>36</v>
      </c>
      <c r="B25" s="19"/>
      <c r="C25" s="69"/>
      <c r="D25" s="69"/>
    </row>
    <row r="26" spans="1:9" x14ac:dyDescent="0.25">
      <c r="A26" s="15" t="s">
        <v>47</v>
      </c>
      <c r="B26" s="19"/>
      <c r="C26" s="69"/>
      <c r="D26" s="69"/>
    </row>
    <row r="27" spans="1:9" ht="48.75" thickBot="1" x14ac:dyDescent="0.3">
      <c r="A27" s="41" t="s">
        <v>48</v>
      </c>
      <c r="B27" s="25">
        <v>13</v>
      </c>
      <c r="C27" s="70">
        <f>C21/11861</f>
        <v>77.201585026557623</v>
      </c>
      <c r="D27" s="70">
        <f>D24/11861</f>
        <v>61.591824452322719</v>
      </c>
      <c r="G27" s="48"/>
    </row>
    <row r="28" spans="1:9" ht="15.75" thickTop="1" x14ac:dyDescent="0.25"/>
    <row r="30" spans="1:9" x14ac:dyDescent="0.25">
      <c r="A30" s="4" t="s">
        <v>107</v>
      </c>
      <c r="B30" s="4"/>
      <c r="C30" s="6"/>
      <c r="D30" s="6" t="s">
        <v>108</v>
      </c>
      <c r="E30" s="6"/>
      <c r="I30" s="48">
        <f>C15+C25</f>
        <v>0</v>
      </c>
    </row>
    <row r="31" spans="1:9" x14ac:dyDescent="0.25">
      <c r="A31" s="5" t="s">
        <v>8</v>
      </c>
      <c r="B31" s="5"/>
      <c r="C31" s="6"/>
      <c r="D31" s="6"/>
      <c r="E31" s="6"/>
    </row>
    <row r="32" spans="1:9" x14ac:dyDescent="0.25">
      <c r="A32" s="4" t="s">
        <v>112</v>
      </c>
      <c r="B32" s="4"/>
      <c r="C32" s="6"/>
      <c r="D32" s="6" t="s">
        <v>111</v>
      </c>
      <c r="E32" s="6"/>
    </row>
    <row r="33" spans="1:5" x14ac:dyDescent="0.25">
      <c r="A33" s="5" t="s">
        <v>8</v>
      </c>
      <c r="B33" s="5"/>
      <c r="C33" s="3"/>
      <c r="D33" s="3"/>
      <c r="E33" s="3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G37"/>
  <sheetViews>
    <sheetView zoomScaleNormal="100" workbookViewId="0">
      <selection activeCell="C14" sqref="C14"/>
    </sheetView>
  </sheetViews>
  <sheetFormatPr defaultRowHeight="15" x14ac:dyDescent="0.25"/>
  <cols>
    <col min="1" max="1" width="49.140625" customWidth="1"/>
    <col min="2" max="2" width="7.7109375" customWidth="1"/>
    <col min="3" max="3" width="19.140625" customWidth="1"/>
    <col min="4" max="4" width="18.5703125" customWidth="1"/>
  </cols>
  <sheetData>
    <row r="1" spans="1:4" ht="14.45" customHeight="1" x14ac:dyDescent="0.25">
      <c r="A1" s="38" t="s">
        <v>103</v>
      </c>
      <c r="B1" s="7"/>
      <c r="C1" s="7"/>
      <c r="D1" s="7"/>
    </row>
    <row r="2" spans="1:4" ht="14.45" customHeight="1" x14ac:dyDescent="0.25">
      <c r="A2" s="38" t="s">
        <v>96</v>
      </c>
      <c r="B2" s="7"/>
      <c r="C2" s="7"/>
      <c r="D2" s="7"/>
    </row>
    <row r="4" spans="1:4" ht="24.75" thickBot="1" x14ac:dyDescent="0.3">
      <c r="A4" s="42" t="s">
        <v>11</v>
      </c>
      <c r="B4" s="43" t="s">
        <v>12</v>
      </c>
      <c r="C4" s="71" t="s">
        <v>94</v>
      </c>
      <c r="D4" s="72" t="s">
        <v>95</v>
      </c>
    </row>
    <row r="5" spans="1:4" x14ac:dyDescent="0.25">
      <c r="A5" s="15" t="s">
        <v>49</v>
      </c>
      <c r="B5" s="16"/>
      <c r="C5" s="18"/>
      <c r="D5" s="17"/>
    </row>
    <row r="6" spans="1:4" ht="12" customHeight="1" x14ac:dyDescent="0.25">
      <c r="A6" s="17" t="s">
        <v>50</v>
      </c>
      <c r="B6" s="16"/>
      <c r="C6" s="97">
        <v>4444123</v>
      </c>
      <c r="D6" s="77">
        <v>4158830</v>
      </c>
    </row>
    <row r="7" spans="1:4" ht="12" customHeight="1" x14ac:dyDescent="0.25">
      <c r="A7" s="17" t="s">
        <v>51</v>
      </c>
      <c r="B7" s="16"/>
      <c r="C7" s="78">
        <v>-1661353</v>
      </c>
      <c r="D7" s="78">
        <v>-1164115</v>
      </c>
    </row>
    <row r="8" spans="1:4" ht="12" customHeight="1" x14ac:dyDescent="0.25">
      <c r="A8" s="80" t="s">
        <v>52</v>
      </c>
      <c r="B8" s="81"/>
      <c r="C8" s="78">
        <v>-405973</v>
      </c>
      <c r="D8" s="78">
        <v>-273212</v>
      </c>
    </row>
    <row r="9" spans="1:4" ht="12" customHeight="1" x14ac:dyDescent="0.25">
      <c r="A9" s="80" t="s">
        <v>53</v>
      </c>
      <c r="B9" s="81"/>
      <c r="C9" s="78">
        <v>-557764</v>
      </c>
      <c r="D9" s="78">
        <v>-442865</v>
      </c>
    </row>
    <row r="10" spans="1:4" ht="12" customHeight="1" x14ac:dyDescent="0.25">
      <c r="A10" s="80" t="s">
        <v>85</v>
      </c>
      <c r="B10" s="81"/>
      <c r="C10" s="78">
        <v>-309294</v>
      </c>
      <c r="D10" s="78">
        <v>-340474</v>
      </c>
    </row>
    <row r="11" spans="1:4" ht="12" customHeight="1" x14ac:dyDescent="0.25">
      <c r="A11" s="80" t="s">
        <v>54</v>
      </c>
      <c r="B11" s="81"/>
      <c r="C11" s="77">
        <v>124006</v>
      </c>
      <c r="D11" s="77">
        <v>168123</v>
      </c>
    </row>
    <row r="12" spans="1:4" ht="12" customHeight="1" x14ac:dyDescent="0.25">
      <c r="A12" s="80" t="s">
        <v>55</v>
      </c>
      <c r="B12" s="81"/>
      <c r="C12" s="78">
        <v>-15080</v>
      </c>
      <c r="D12" s="78">
        <v>-16975</v>
      </c>
    </row>
    <row r="13" spans="1:4" ht="12" customHeight="1" x14ac:dyDescent="0.25">
      <c r="A13" s="80" t="s">
        <v>56</v>
      </c>
      <c r="B13" s="81"/>
      <c r="C13" s="77">
        <v>19797</v>
      </c>
      <c r="D13" s="77">
        <v>10961</v>
      </c>
    </row>
    <row r="14" spans="1:4" ht="20.25" customHeight="1" thickBot="1" x14ac:dyDescent="0.3">
      <c r="A14" s="80" t="s">
        <v>57</v>
      </c>
      <c r="B14" s="81"/>
      <c r="C14" s="82">
        <v>-126349</v>
      </c>
      <c r="D14" s="82">
        <v>-77552</v>
      </c>
    </row>
    <row r="15" spans="1:4" ht="24" x14ac:dyDescent="0.25">
      <c r="A15" s="39" t="s">
        <v>58</v>
      </c>
      <c r="B15" s="45"/>
      <c r="C15" s="56">
        <f>C6+C11+C13+C7+C8+C9+C12+C14+C10</f>
        <v>1512113</v>
      </c>
      <c r="D15" s="56">
        <f>D6+D11+D13+D7+D8+D9+D12+D14+D10</f>
        <v>2022721</v>
      </c>
    </row>
    <row r="16" spans="1:4" x14ac:dyDescent="0.25">
      <c r="A16" s="15" t="s">
        <v>59</v>
      </c>
      <c r="B16" s="16"/>
      <c r="C16" s="55"/>
      <c r="D16" s="55"/>
    </row>
    <row r="17" spans="1:4" ht="22.5" customHeight="1" x14ac:dyDescent="0.25">
      <c r="A17" s="17" t="s">
        <v>60</v>
      </c>
      <c r="B17" s="16"/>
      <c r="C17" s="59">
        <v>-1959</v>
      </c>
      <c r="D17" s="59">
        <v>-1785</v>
      </c>
    </row>
    <row r="18" spans="1:4" ht="12" customHeight="1" x14ac:dyDescent="0.25">
      <c r="A18" s="17" t="s">
        <v>78</v>
      </c>
      <c r="B18" s="16"/>
      <c r="C18" s="59"/>
      <c r="D18" s="59"/>
    </row>
    <row r="19" spans="1:4" ht="12" customHeight="1" thickBot="1" x14ac:dyDescent="0.3">
      <c r="A19" s="26" t="s">
        <v>61</v>
      </c>
      <c r="B19" s="29"/>
      <c r="C19" s="62"/>
      <c r="D19" s="62"/>
    </row>
    <row r="20" spans="1:4" ht="22.5" customHeight="1" x14ac:dyDescent="0.25">
      <c r="A20" s="15" t="s">
        <v>62</v>
      </c>
      <c r="B20" s="16"/>
      <c r="C20" s="58">
        <f>SUM(C17:C19)</f>
        <v>-1959</v>
      </c>
      <c r="D20" s="58">
        <f>SUM(D17:D19)</f>
        <v>-1785</v>
      </c>
    </row>
    <row r="21" spans="1:4" x14ac:dyDescent="0.25">
      <c r="A21" s="15" t="s">
        <v>63</v>
      </c>
      <c r="B21" s="16"/>
      <c r="C21" s="57"/>
      <c r="D21" s="57"/>
    </row>
    <row r="22" spans="1:4" ht="12" customHeight="1" x14ac:dyDescent="0.25">
      <c r="A22" s="17" t="s">
        <v>64</v>
      </c>
      <c r="B22" s="16"/>
      <c r="C22" s="59">
        <v>-440000</v>
      </c>
      <c r="D22" s="59">
        <v>-440000</v>
      </c>
    </row>
    <row r="23" spans="1:4" ht="12" customHeight="1" x14ac:dyDescent="0.25">
      <c r="A23" s="17" t="s">
        <v>65</v>
      </c>
      <c r="B23" s="16"/>
      <c r="C23" s="59"/>
      <c r="D23" s="59"/>
    </row>
    <row r="24" spans="1:4" ht="12" customHeight="1" x14ac:dyDescent="0.25">
      <c r="A24" s="17" t="s">
        <v>66</v>
      </c>
      <c r="B24" s="16"/>
      <c r="C24" s="59"/>
      <c r="D24" s="59"/>
    </row>
    <row r="25" spans="1:4" ht="12" customHeight="1" x14ac:dyDescent="0.25">
      <c r="A25" s="17" t="s">
        <v>100</v>
      </c>
      <c r="B25" s="16"/>
      <c r="C25" s="59">
        <v>3200</v>
      </c>
      <c r="D25" s="59"/>
    </row>
    <row r="26" spans="1:4" ht="24.75" thickBot="1" x14ac:dyDescent="0.3">
      <c r="A26" s="17" t="s">
        <v>83</v>
      </c>
      <c r="B26" s="16"/>
      <c r="C26" s="59"/>
      <c r="D26" s="59"/>
    </row>
    <row r="27" spans="1:4" ht="24.75" thickBot="1" x14ac:dyDescent="0.3">
      <c r="A27" s="39" t="s">
        <v>67</v>
      </c>
      <c r="B27" s="45"/>
      <c r="C27" s="60">
        <f>SUM(C22:C26)</f>
        <v>-436800</v>
      </c>
      <c r="D27" s="60">
        <f>SUM(D22:D24)</f>
        <v>-440000</v>
      </c>
    </row>
    <row r="28" spans="1:4" ht="24" x14ac:dyDescent="0.25">
      <c r="A28" s="39" t="s">
        <v>68</v>
      </c>
      <c r="B28" s="45"/>
      <c r="C28" s="61">
        <f>C15+C20+C27</f>
        <v>1073354</v>
      </c>
      <c r="D28" s="61">
        <f>D15+D20+D27</f>
        <v>1580936</v>
      </c>
    </row>
    <row r="29" spans="1:4" ht="25.5" customHeight="1" x14ac:dyDescent="0.25">
      <c r="A29" s="17" t="s">
        <v>69</v>
      </c>
      <c r="B29" s="16"/>
      <c r="C29" s="64">
        <v>-237</v>
      </c>
      <c r="D29" s="59">
        <v>-434</v>
      </c>
    </row>
    <row r="30" spans="1:4" ht="15.75" thickBot="1" x14ac:dyDescent="0.3">
      <c r="A30" s="26" t="s">
        <v>70</v>
      </c>
      <c r="B30" s="29"/>
      <c r="C30" s="62">
        <v>1315407</v>
      </c>
      <c r="D30" s="62">
        <v>1886317</v>
      </c>
    </row>
    <row r="31" spans="1:4" ht="24.75" thickBot="1" x14ac:dyDescent="0.3">
      <c r="A31" s="24" t="s">
        <v>75</v>
      </c>
      <c r="B31" s="30">
        <v>12</v>
      </c>
      <c r="C31" s="63">
        <f>C30+C28+C29</f>
        <v>2388524</v>
      </c>
      <c r="D31" s="63">
        <f>D30+D28+D29</f>
        <v>3466819</v>
      </c>
    </row>
    <row r="32" spans="1:4" ht="15.75" thickTop="1" x14ac:dyDescent="0.25"/>
    <row r="34" spans="1:7" x14ac:dyDescent="0.25">
      <c r="A34" s="4" t="s">
        <v>10</v>
      </c>
      <c r="B34" s="4"/>
      <c r="C34" s="6"/>
      <c r="D34" s="6" t="s">
        <v>108</v>
      </c>
      <c r="G34" s="48"/>
    </row>
    <row r="35" spans="1:7" x14ac:dyDescent="0.25">
      <c r="A35" s="5" t="s">
        <v>8</v>
      </c>
      <c r="B35" s="5"/>
      <c r="C35" s="6"/>
      <c r="D35" s="6"/>
    </row>
    <row r="36" spans="1:7" x14ac:dyDescent="0.25">
      <c r="A36" s="4" t="s">
        <v>9</v>
      </c>
      <c r="B36" s="4"/>
      <c r="C36" s="6"/>
      <c r="D36" s="6" t="s">
        <v>111</v>
      </c>
    </row>
    <row r="37" spans="1:7" x14ac:dyDescent="0.25">
      <c r="A37" s="5" t="s">
        <v>8</v>
      </c>
      <c r="B37" s="5"/>
      <c r="C37" s="3"/>
      <c r="D37" s="3"/>
    </row>
  </sheetData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25"/>
  <sheetViews>
    <sheetView zoomScaleNormal="100" workbookViewId="0">
      <selection activeCell="D24" sqref="D24"/>
    </sheetView>
  </sheetViews>
  <sheetFormatPr defaultRowHeight="15" x14ac:dyDescent="0.25"/>
  <cols>
    <col min="1" max="1" width="40.7109375" customWidth="1"/>
    <col min="2" max="2" width="16.7109375" customWidth="1"/>
    <col min="3" max="3" width="12.28515625" customWidth="1"/>
    <col min="4" max="4" width="20.28515625" customWidth="1"/>
    <col min="5" max="5" width="19.5703125" customWidth="1"/>
  </cols>
  <sheetData>
    <row r="1" spans="1:9" ht="14.45" customHeight="1" x14ac:dyDescent="0.25">
      <c r="A1" s="111" t="s">
        <v>104</v>
      </c>
      <c r="B1" s="111"/>
      <c r="C1" s="111"/>
      <c r="D1" s="111"/>
      <c r="E1" s="111"/>
      <c r="F1" s="36"/>
      <c r="G1" s="36"/>
      <c r="H1" s="36"/>
      <c r="I1" s="36"/>
    </row>
    <row r="2" spans="1:9" ht="14.45" customHeight="1" x14ac:dyDescent="0.25">
      <c r="A2" s="111" t="s">
        <v>97</v>
      </c>
      <c r="B2" s="111"/>
      <c r="C2" s="111"/>
      <c r="D2" s="111"/>
      <c r="E2" s="111"/>
      <c r="F2" s="36"/>
      <c r="G2" s="36"/>
      <c r="H2" s="36"/>
      <c r="I2" s="36"/>
    </row>
    <row r="3" spans="1:9" x14ac:dyDescent="0.25">
      <c r="A3" s="1"/>
      <c r="B3" s="2"/>
      <c r="C3" s="2"/>
      <c r="D3" s="3"/>
      <c r="E3" s="3"/>
      <c r="F3" s="3"/>
      <c r="G3" s="3"/>
      <c r="I3" s="3"/>
    </row>
    <row r="4" spans="1:9" x14ac:dyDescent="0.25">
      <c r="E4" s="46"/>
    </row>
    <row r="5" spans="1:9" ht="15.75" thickBot="1" x14ac:dyDescent="0.3">
      <c r="A5" s="42" t="s">
        <v>11</v>
      </c>
      <c r="B5" s="43" t="s">
        <v>21</v>
      </c>
      <c r="C5" s="43" t="s">
        <v>22</v>
      </c>
      <c r="D5" s="43" t="s">
        <v>23</v>
      </c>
      <c r="E5" s="43" t="s">
        <v>71</v>
      </c>
    </row>
    <row r="6" spans="1:9" x14ac:dyDescent="0.25">
      <c r="A6" s="44" t="s">
        <v>36</v>
      </c>
      <c r="B6" s="18"/>
      <c r="C6" s="18"/>
      <c r="D6" s="18"/>
      <c r="E6" s="18"/>
    </row>
    <row r="7" spans="1:9" x14ac:dyDescent="0.25">
      <c r="A7" s="15" t="s">
        <v>86</v>
      </c>
      <c r="B7" s="83">
        <v>11861000</v>
      </c>
      <c r="C7" s="83">
        <v>7086480</v>
      </c>
      <c r="D7" s="85">
        <v>-29331023</v>
      </c>
      <c r="E7" s="85">
        <v>-10383543</v>
      </c>
    </row>
    <row r="8" spans="1:9" x14ac:dyDescent="0.25">
      <c r="A8" s="17" t="s">
        <v>45</v>
      </c>
      <c r="B8" s="83"/>
      <c r="C8" s="83"/>
      <c r="D8" s="84">
        <v>1568080</v>
      </c>
      <c r="E8" s="84">
        <f>D8</f>
        <v>1568080</v>
      </c>
    </row>
    <row r="9" spans="1:9" x14ac:dyDescent="0.25">
      <c r="A9" s="17" t="s">
        <v>84</v>
      </c>
      <c r="B9" s="83"/>
      <c r="C9" s="83"/>
      <c r="D9" s="84">
        <v>-741</v>
      </c>
      <c r="E9" s="84">
        <v>-741</v>
      </c>
    </row>
    <row r="10" spans="1:9" x14ac:dyDescent="0.25">
      <c r="A10" s="15" t="s">
        <v>72</v>
      </c>
      <c r="B10" s="115"/>
      <c r="C10" s="115"/>
      <c r="D10" s="113">
        <f>D8+D9</f>
        <v>1567339</v>
      </c>
      <c r="E10" s="113">
        <f>E8+E9</f>
        <v>1567339</v>
      </c>
    </row>
    <row r="11" spans="1:9" ht="15.75" thickBot="1" x14ac:dyDescent="0.3">
      <c r="A11" s="28" t="s">
        <v>87</v>
      </c>
      <c r="B11" s="116"/>
      <c r="C11" s="116"/>
      <c r="D11" s="114"/>
      <c r="E11" s="114"/>
    </row>
    <row r="12" spans="1:9" ht="15.75" thickBot="1" x14ac:dyDescent="0.3">
      <c r="A12" s="28" t="s">
        <v>81</v>
      </c>
      <c r="B12" s="50">
        <v>11861000</v>
      </c>
      <c r="C12" s="50">
        <f>C7</f>
        <v>7086480</v>
      </c>
      <c r="D12" s="54">
        <f>D7+D10</f>
        <v>-27763684</v>
      </c>
      <c r="E12" s="54">
        <f>E7+E10</f>
        <v>-8816204</v>
      </c>
    </row>
    <row r="13" spans="1:9" ht="15.75" thickBot="1" x14ac:dyDescent="0.3">
      <c r="A13" s="28"/>
      <c r="B13" s="49"/>
      <c r="C13" s="49"/>
      <c r="D13" s="50"/>
      <c r="E13" s="50"/>
    </row>
    <row r="14" spans="1:9" ht="15.75" thickBot="1" x14ac:dyDescent="0.3">
      <c r="A14" s="28" t="s">
        <v>88</v>
      </c>
      <c r="B14" s="50">
        <v>11861000</v>
      </c>
      <c r="C14" s="50">
        <f>C12</f>
        <v>7086480</v>
      </c>
      <c r="D14" s="54">
        <f>D12</f>
        <v>-27763684</v>
      </c>
      <c r="E14" s="54">
        <f>E12</f>
        <v>-8816204</v>
      </c>
    </row>
    <row r="15" spans="1:9" x14ac:dyDescent="0.25">
      <c r="A15" s="15" t="s">
        <v>36</v>
      </c>
      <c r="B15" s="47"/>
      <c r="C15" s="47"/>
      <c r="D15" s="47"/>
      <c r="E15" s="47"/>
    </row>
    <row r="16" spans="1:9" x14ac:dyDescent="0.25">
      <c r="A16" s="17" t="s">
        <v>73</v>
      </c>
      <c r="B16" s="86"/>
      <c r="C16" s="86"/>
      <c r="D16" s="86">
        <f>ФО2!C21</f>
        <v>915688</v>
      </c>
      <c r="E16" s="86">
        <f>D16</f>
        <v>915688</v>
      </c>
    </row>
    <row r="17" spans="1:9" ht="15.75" thickBot="1" x14ac:dyDescent="0.3">
      <c r="A17" s="26" t="s">
        <v>82</v>
      </c>
      <c r="B17" s="33"/>
      <c r="C17" s="33"/>
      <c r="D17" s="87"/>
      <c r="E17" s="33"/>
    </row>
    <row r="18" spans="1:9" x14ac:dyDescent="0.25">
      <c r="A18" s="15" t="s">
        <v>72</v>
      </c>
      <c r="B18" s="113"/>
      <c r="C18" s="113"/>
      <c r="D18" s="113">
        <f>D16+D17</f>
        <v>915688</v>
      </c>
      <c r="E18" s="113">
        <f>D18</f>
        <v>915688</v>
      </c>
    </row>
    <row r="19" spans="1:9" ht="15.75" thickBot="1" x14ac:dyDescent="0.3">
      <c r="A19" s="28" t="s">
        <v>74</v>
      </c>
      <c r="B19" s="114"/>
      <c r="C19" s="114"/>
      <c r="D19" s="114"/>
      <c r="E19" s="114"/>
    </row>
    <row r="20" spans="1:9" ht="15.75" thickBot="1" x14ac:dyDescent="0.3">
      <c r="A20" s="24" t="s">
        <v>98</v>
      </c>
      <c r="B20" s="34">
        <v>11861000</v>
      </c>
      <c r="C20" s="34">
        <f>C14</f>
        <v>7086480</v>
      </c>
      <c r="D20" s="53">
        <f>D14+D18</f>
        <v>-26847996</v>
      </c>
      <c r="E20" s="53">
        <f>E14+E18</f>
        <v>-7900516</v>
      </c>
    </row>
    <row r="21" spans="1:9" ht="15.75" thickTop="1" x14ac:dyDescent="0.25">
      <c r="D21" s="88"/>
    </row>
    <row r="22" spans="1:9" x14ac:dyDescent="0.25">
      <c r="A22" s="4" t="s">
        <v>107</v>
      </c>
      <c r="B22" s="4"/>
      <c r="C22" s="6"/>
      <c r="D22" s="6" t="s">
        <v>108</v>
      </c>
      <c r="E22" s="6"/>
      <c r="I22" s="48"/>
    </row>
    <row r="23" spans="1:9" x14ac:dyDescent="0.25">
      <c r="A23" s="5" t="s">
        <v>8</v>
      </c>
      <c r="B23" s="5"/>
      <c r="C23" s="6"/>
      <c r="D23" s="6"/>
      <c r="E23" s="6"/>
    </row>
    <row r="24" spans="1:9" x14ac:dyDescent="0.25">
      <c r="A24" s="4" t="s">
        <v>110</v>
      </c>
      <c r="B24" s="4"/>
      <c r="D24" s="6" t="s">
        <v>111</v>
      </c>
      <c r="E24" s="6"/>
    </row>
    <row r="25" spans="1:9" x14ac:dyDescent="0.25">
      <c r="A25" s="5" t="s">
        <v>8</v>
      </c>
      <c r="B25" s="5"/>
      <c r="C25" s="3"/>
      <c r="D25" s="3"/>
      <c r="E25" s="3"/>
    </row>
  </sheetData>
  <mergeCells count="10">
    <mergeCell ref="B18:B19"/>
    <mergeCell ref="C18:C19"/>
    <mergeCell ref="D18:D19"/>
    <mergeCell ref="E18:E19"/>
    <mergeCell ref="A1:E1"/>
    <mergeCell ref="A2:E2"/>
    <mergeCell ref="B10:B11"/>
    <mergeCell ref="C10:C11"/>
    <mergeCell ref="D10:D11"/>
    <mergeCell ref="E10:E1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ФО1</vt:lpstr>
      <vt:lpstr>ФО2</vt:lpstr>
      <vt:lpstr>ФО3</vt:lpstr>
      <vt:lpstr>ФО4</vt:lpstr>
      <vt:lpstr>ФО1!bookmark37</vt:lpstr>
      <vt:lpstr>ФО3!bookmark54</vt:lpstr>
      <vt:lpstr>ФО4!bookmark57</vt:lpstr>
    </vt:vector>
  </TitlesOfParts>
  <Company>dtzh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Бейсембаев Нуржан</cp:lastModifiedBy>
  <cp:lastPrinted>2024-07-30T05:10:37Z</cp:lastPrinted>
  <dcterms:created xsi:type="dcterms:W3CDTF">2012-05-11T11:57:39Z</dcterms:created>
  <dcterms:modified xsi:type="dcterms:W3CDTF">2024-08-06T12:26:04Z</dcterms:modified>
</cp:coreProperties>
</file>