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1158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25725"/>
</workbook>
</file>

<file path=xl/calcChain.xml><?xml version="1.0" encoding="utf-8"?>
<calcChain xmlns="http://schemas.openxmlformats.org/spreadsheetml/2006/main">
  <c r="D14" i="1"/>
  <c r="D32"/>
  <c r="E33"/>
  <c r="E32"/>
  <c r="D33"/>
  <c r="D36" l="1"/>
  <c r="D34"/>
  <c r="C23" i="3" l="1"/>
  <c r="C22"/>
  <c r="D57" l="1"/>
  <c r="D52"/>
  <c r="D46"/>
  <c r="D58" s="1"/>
  <c r="D59" s="1"/>
  <c r="D23"/>
  <c r="D15" s="1"/>
  <c r="D8"/>
  <c r="E8" i="2"/>
  <c r="E17" s="1"/>
  <c r="E19" s="1"/>
  <c r="E21" s="1"/>
  <c r="E23" s="1"/>
  <c r="D24" i="3" l="1"/>
  <c r="D31" i="1" l="1"/>
  <c r="C34" i="4" l="1"/>
  <c r="C63" i="3"/>
  <c r="D27" i="2"/>
  <c r="E22" i="4" l="1"/>
  <c r="C15" i="3"/>
  <c r="E36" i="1"/>
  <c r="E31" l="1"/>
  <c r="D15" l="1"/>
  <c r="F25" l="1"/>
  <c r="F24"/>
  <c r="D8" i="2" l="1"/>
  <c r="E28" i="4" l="1"/>
  <c r="G7"/>
  <c r="G9"/>
  <c r="G10"/>
  <c r="G11"/>
  <c r="G12"/>
  <c r="G15"/>
  <c r="G16"/>
  <c r="G17"/>
  <c r="G18"/>
  <c r="D8"/>
  <c r="E8"/>
  <c r="F8"/>
  <c r="H8"/>
  <c r="C8"/>
  <c r="E53" i="1"/>
  <c r="E55" s="1"/>
  <c r="E45"/>
  <c r="E37"/>
  <c r="E27"/>
  <c r="E15"/>
  <c r="G8" i="4" l="1"/>
  <c r="E54" i="1"/>
  <c r="E56" s="1"/>
  <c r="E28"/>
  <c r="I15" i="4"/>
  <c r="I16"/>
  <c r="I17"/>
  <c r="G27" l="1"/>
  <c r="E32" l="1"/>
  <c r="D22"/>
  <c r="F22"/>
  <c r="H22"/>
  <c r="C22"/>
  <c r="D27"/>
  <c r="F27"/>
  <c r="H27"/>
  <c r="I27" s="1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C46"/>
  <c r="D35"/>
  <c r="C35"/>
  <c r="D26"/>
  <c r="C26"/>
  <c r="C8"/>
  <c r="E24" i="2"/>
  <c r="D17"/>
  <c r="D19" s="1"/>
  <c r="D53" i="1"/>
  <c r="D55" s="1"/>
  <c r="D45"/>
  <c r="D37"/>
  <c r="D27"/>
  <c r="F28" i="4" l="1"/>
  <c r="F32" s="1"/>
  <c r="D19"/>
  <c r="D28"/>
  <c r="D32" s="1"/>
  <c r="H28"/>
  <c r="H32" s="1"/>
  <c r="C58" i="3"/>
  <c r="D44"/>
  <c r="C44"/>
  <c r="C24"/>
  <c r="D54" i="1"/>
  <c r="H19" i="4"/>
  <c r="C19"/>
  <c r="I26"/>
  <c r="G21"/>
  <c r="D21" i="2"/>
  <c r="D23" s="1"/>
  <c r="G13" i="4" s="1"/>
  <c r="G28" l="1"/>
  <c r="I28" s="1"/>
  <c r="C59" i="3"/>
  <c r="C61" s="1"/>
  <c r="D24" i="2"/>
  <c r="I21" i="4"/>
  <c r="I22" s="1"/>
  <c r="G22"/>
  <c r="I32" l="1"/>
  <c r="G32"/>
  <c r="E14"/>
  <c r="G14" s="1"/>
  <c r="I13" l="1"/>
  <c r="I14" l="1"/>
  <c r="E19" l="1"/>
  <c r="F19"/>
  <c r="G6"/>
  <c r="G19" l="1"/>
  <c r="I6"/>
  <c r="I8" s="1"/>
  <c r="I19" l="1"/>
  <c r="D28" i="1"/>
  <c r="D56" s="1"/>
</calcChain>
</file>

<file path=xl/sharedStrings.xml><?xml version="1.0" encoding="utf-8"?>
<sst xmlns="http://schemas.openxmlformats.org/spreadsheetml/2006/main" count="337" uniqueCount="240">
  <si>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</si>
  <si>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</si>
  <si>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</si>
  <si>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</si>
  <si>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</si>
  <si>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</si>
  <si>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</si>
  <si>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</si>
  <si>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</si>
  <si>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</si>
  <si>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</si>
  <si>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</si>
  <si>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</si>
  <si>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</si>
  <si>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</si>
  <si>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</si>
  <si>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</si>
  <si>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</si>
  <si>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</si>
  <si>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</si>
  <si>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</si>
  <si>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</si>
  <si>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</si>
  <si>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</si>
  <si>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</si>
  <si>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</si>
  <si>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</si>
  <si>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</si>
  <si>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</si>
  <si>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</si>
  <si>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</si>
  <si>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</si>
  <si>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</si>
  <si>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</si>
  <si>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</si>
  <si>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</si>
  <si>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</si>
  <si>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</si>
  <si>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</si>
  <si>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</si>
  <si>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</si>
  <si>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</si>
  <si>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</si>
  <si>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</si>
  <si>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</si>
  <si>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</si>
  <si>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</si>
  <si>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</si>
  <si>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</si>
  <si>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</si>
  <si>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</si>
  <si>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</si>
  <si>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</si>
  <si>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</si>
  <si>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</si>
  <si>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</si>
  <si>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</si>
  <si>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</si>
  <si>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</si>
  <si>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</si>
  <si>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</si>
  <si>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</si>
  <si>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</si>
  <si>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</si>
  <si>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</si>
  <si>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</si>
  <si>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</si>
  <si>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</si>
  <si>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</si>
  <si>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</si>
  <si>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</si>
  <si>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</si>
  <si>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</si>
  <si>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</si>
  <si>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</si>
  <si>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</si>
  <si>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</si>
  <si>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</si>
  <si>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</si>
  <si>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</si>
  <si>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</si>
  <si>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</si>
  <si>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</si>
  <si>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</si>
  <si>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</si>
  <si>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</si>
  <si>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</si>
  <si>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</si>
  <si>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</si>
  <si>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</si>
  <si>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</si>
  <si>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</si>
  <si>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</si>
  <si>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</si>
  <si>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</si>
  <si>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</si>
  <si>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</si>
  <si>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</si>
  <si>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</si>
  <si>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</si>
  <si>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</si>
  <si>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</si>
  <si>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</si>
  <si>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</si>
  <si>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</si>
  <si>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</si>
  <si>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</si>
  <si>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</si>
  <si>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</si>
  <si>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</si>
  <si>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</si>
  <si>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</si>
  <si>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</si>
  <si>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</si>
  <si>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</si>
  <si>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</si>
  <si>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</si>
  <si>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</si>
  <si>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</si>
  <si>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</si>
  <si>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</si>
  <si>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</si>
  <si>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</si>
  <si>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</si>
  <si>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</si>
  <si>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</si>
  <si>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</si>
  <si>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</si>
  <si>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</si>
  <si>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</si>
  <si>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</si>
  <si>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</si>
  <si>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</si>
  <si>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</si>
  <si>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</si>
  <si>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</si>
  <si>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</si>
  <si>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</si>
  <si>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</si>
  <si>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</si>
  <si>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</si>
  <si>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</si>
  <si>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</si>
  <si>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</si>
  <si>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</si>
  <si>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</si>
  <si>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</si>
  <si>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</si>
  <si>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</si>
  <si>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</si>
  <si>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</si>
  <si>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</si>
  <si>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</si>
  <si>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</si>
  <si>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</si>
  <si>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</si>
  <si>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</si>
  <si>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</si>
  <si>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</si>
  <si>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</si>
  <si>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</si>
  <si>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</si>
  <si>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</si>
  <si>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</si>
  <si>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</si>
  <si>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</si>
  <si>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</si>
  <si>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</si>
  <si>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</si>
  <si>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</si>
  <si>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</si>
  <si>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</si>
  <si>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</si>
  <si>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</si>
  <si>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</si>
  <si>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</si>
  <si>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</si>
  <si>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</si>
  <si>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</si>
  <si>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</si>
  <si>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</si>
  <si>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</si>
  <si>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</si>
  <si>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</si>
  <si>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</si>
  <si>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</si>
  <si>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</si>
  <si>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</si>
  <si>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</si>
  <si>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</si>
  <si>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</si>
  <si>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</si>
  <si>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</si>
  <si>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</si>
  <si>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</si>
  <si>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</si>
  <si>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</si>
  <si>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</si>
  <si>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</si>
  <si>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</si>
  <si>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</si>
  <si>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</si>
  <si>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</si>
  <si>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</si>
  <si>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</si>
  <si>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</si>
  <si>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</si>
  <si>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</si>
  <si>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</si>
  <si>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</si>
  <si>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</si>
  <si>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</si>
  <si>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</si>
  <si>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</si>
  <si>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</si>
  <si>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</si>
  <si>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</si>
  <si>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</si>
  <si>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</si>
  <si>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</si>
  <si>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</si>
  <si>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</si>
  <si>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</si>
  <si>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</si>
  <si>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</si>
  <si>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</si>
  <si>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 xml:space="preserve">            прочие выплаты (незавершенное строительство)</t>
  </si>
  <si>
    <t>Сальдо на 31.03.2016 года (стр.030 + стр. 060 - стр. 070 + стр. 080 - стр.090)</t>
  </si>
  <si>
    <t>Руководитель                            ____________________________</t>
  </si>
  <si>
    <t>Амирханов А.Б.</t>
  </si>
  <si>
    <t>Руководитель                             ____________________________</t>
  </si>
  <si>
    <t>Руководитель                        ______________________________</t>
  </si>
  <si>
    <t>Бал НМА 31.03.17</t>
  </si>
  <si>
    <t>Бал НМА 01.01.17</t>
  </si>
  <si>
    <t xml:space="preserve">                                                                                  по состоянию на 30 июня 2017 года</t>
  </si>
  <si>
    <t>Садыкова Г.М.</t>
  </si>
  <si>
    <t xml:space="preserve"> за период, заканчивающийся  30 июня  2017 года</t>
  </si>
  <si>
    <t xml:space="preserve">                                                                        за период,заканчивающийся 30 июня 2017 года</t>
  </si>
  <si>
    <t>Сальдо на 31.12.2016 года (стр. 160 - стр. 170 + стр. 180 - стр.190)</t>
  </si>
  <si>
    <t>за период, заканчивающийся на 30 июня 2017 года</t>
  </si>
</sst>
</file>

<file path=xl/styles.xml><?xml version="1.0" encoding="utf-8"?>
<styleSheet xmlns="http://schemas.openxmlformats.org/spreadsheetml/2006/main">
  <numFmts count="1">
    <numFmt numFmtId="164" formatCode="#.##0"/>
  </numFmts>
  <fonts count="1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18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1"/>
  <sheetViews>
    <sheetView tabSelected="1" view="pageBreakPreview" topLeftCell="A22" zoomScale="90" zoomScaleSheetLayoutView="90" workbookViewId="0">
      <selection activeCell="D36" activeCellId="1" sqref="D32:D33 D36"/>
    </sheetView>
  </sheetViews>
  <sheetFormatPr defaultColWidth="9.140625" defaultRowHeight="15" outlineLevelCol="1"/>
  <cols>
    <col min="1" max="1" width="54.85546875" style="29" customWidth="1"/>
    <col min="2" max="2" width="9" style="29" hidden="1" customWidth="1" outlineLevel="1"/>
    <col min="3" max="3" width="9.140625" style="31" collapsed="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>
      <c r="A3" s="96" t="s">
        <v>221</v>
      </c>
      <c r="B3" s="96"/>
      <c r="C3" s="96"/>
      <c r="D3" s="96"/>
      <c r="E3" s="96"/>
    </row>
    <row r="4" spans="1:5">
      <c r="A4" s="30" t="s">
        <v>234</v>
      </c>
      <c r="B4" s="30"/>
    </row>
    <row r="5" spans="1:5">
      <c r="E5" s="32" t="s">
        <v>0</v>
      </c>
    </row>
    <row r="6" spans="1:5" s="30" customFormat="1" ht="42.75">
      <c r="A6" s="33" t="s">
        <v>1</v>
      </c>
      <c r="B6" s="34" t="s">
        <v>220</v>
      </c>
      <c r="C6" s="35" t="s">
        <v>2</v>
      </c>
      <c r="D6" s="34" t="s">
        <v>3</v>
      </c>
      <c r="E6" s="34" t="s">
        <v>4</v>
      </c>
    </row>
    <row r="7" spans="1:5" s="30" customFormat="1" ht="14.25">
      <c r="A7" s="36" t="s">
        <v>5</v>
      </c>
      <c r="B7" s="36"/>
      <c r="C7" s="37"/>
      <c r="D7" s="38"/>
      <c r="E7" s="36"/>
    </row>
    <row r="8" spans="1:5">
      <c r="A8" s="39" t="s">
        <v>6</v>
      </c>
      <c r="B8" s="40">
        <v>11</v>
      </c>
      <c r="C8" s="41" t="s">
        <v>7</v>
      </c>
      <c r="D8" s="82">
        <v>807625</v>
      </c>
      <c r="E8" s="82">
        <v>21650</v>
      </c>
    </row>
    <row r="9" spans="1:5">
      <c r="A9" s="39" t="s">
        <v>8</v>
      </c>
      <c r="B9" s="40"/>
      <c r="C9" s="41" t="s">
        <v>9</v>
      </c>
      <c r="D9" s="82"/>
      <c r="E9" s="82"/>
    </row>
    <row r="10" spans="1:5">
      <c r="A10" s="39" t="s">
        <v>10</v>
      </c>
      <c r="B10" s="40">
        <v>9</v>
      </c>
      <c r="C10" s="41" t="s">
        <v>11</v>
      </c>
      <c r="D10" s="82">
        <v>1203821</v>
      </c>
      <c r="E10" s="82">
        <v>527978</v>
      </c>
    </row>
    <row r="11" spans="1:5">
      <c r="A11" s="39" t="s">
        <v>12</v>
      </c>
      <c r="B11" s="40">
        <v>8</v>
      </c>
      <c r="C11" s="41" t="s">
        <v>13</v>
      </c>
      <c r="D11" s="82">
        <v>165379</v>
      </c>
      <c r="E11" s="82">
        <v>226769</v>
      </c>
    </row>
    <row r="12" spans="1:5">
      <c r="A12" s="39" t="s">
        <v>14</v>
      </c>
      <c r="B12" s="40"/>
      <c r="C12" s="41" t="s">
        <v>15</v>
      </c>
      <c r="D12" s="82"/>
      <c r="E12" s="82"/>
    </row>
    <row r="13" spans="1:5">
      <c r="A13" s="39" t="s">
        <v>16</v>
      </c>
      <c r="B13" s="40"/>
      <c r="C13" s="41" t="s">
        <v>17</v>
      </c>
      <c r="D13" s="82"/>
      <c r="E13" s="82"/>
    </row>
    <row r="14" spans="1:5">
      <c r="A14" s="39" t="s">
        <v>18</v>
      </c>
      <c r="B14" s="40">
        <v>10</v>
      </c>
      <c r="C14" s="41" t="s">
        <v>19</v>
      </c>
      <c r="D14" s="85">
        <f>21998+595+37</f>
        <v>22630</v>
      </c>
      <c r="E14" s="82">
        <v>72901</v>
      </c>
    </row>
    <row r="15" spans="1:5" s="30" customFormat="1" ht="14.25">
      <c r="A15" s="36" t="s">
        <v>20</v>
      </c>
      <c r="B15" s="43"/>
      <c r="C15" s="37" t="s">
        <v>21</v>
      </c>
      <c r="D15" s="44">
        <f>SUM(D8:D14)</f>
        <v>2199455</v>
      </c>
      <c r="E15" s="44">
        <f>SUM(E8:E14)</f>
        <v>849298</v>
      </c>
    </row>
    <row r="16" spans="1:5" s="30" customFormat="1">
      <c r="A16" s="36" t="s">
        <v>22</v>
      </c>
      <c r="B16" s="43"/>
      <c r="C16" s="37"/>
      <c r="D16" s="82"/>
      <c r="E16" s="44"/>
    </row>
    <row r="17" spans="1:8">
      <c r="A17" s="39" t="s">
        <v>23</v>
      </c>
      <c r="B17" s="40"/>
      <c r="C17" s="41" t="s">
        <v>24</v>
      </c>
      <c r="D17" s="82"/>
      <c r="E17" s="42"/>
    </row>
    <row r="18" spans="1:8">
      <c r="A18" s="39" t="s">
        <v>25</v>
      </c>
      <c r="B18" s="40">
        <v>7</v>
      </c>
      <c r="C18" s="41" t="s">
        <v>26</v>
      </c>
      <c r="D18" s="82">
        <v>0</v>
      </c>
      <c r="E18" s="42">
        <v>0</v>
      </c>
    </row>
    <row r="19" spans="1:8">
      <c r="A19" s="39" t="s">
        <v>27</v>
      </c>
      <c r="B19" s="40"/>
      <c r="C19" s="41" t="s">
        <v>28</v>
      </c>
      <c r="D19" s="82"/>
      <c r="E19" s="42"/>
    </row>
    <row r="20" spans="1:8">
      <c r="A20" s="39" t="s">
        <v>29</v>
      </c>
      <c r="B20" s="40"/>
      <c r="C20" s="41" t="s">
        <v>30</v>
      </c>
      <c r="D20" s="82"/>
      <c r="E20" s="42"/>
    </row>
    <row r="21" spans="1:8">
      <c r="A21" s="39" t="s">
        <v>31</v>
      </c>
      <c r="B21" s="40">
        <v>5</v>
      </c>
      <c r="C21" s="41" t="s">
        <v>32</v>
      </c>
      <c r="D21" s="82">
        <v>389680</v>
      </c>
      <c r="E21" s="82">
        <v>415070</v>
      </c>
    </row>
    <row r="22" spans="1:8">
      <c r="A22" s="39" t="s">
        <v>33</v>
      </c>
      <c r="B22" s="40"/>
      <c r="C22" s="41" t="s">
        <v>34</v>
      </c>
      <c r="D22" s="82"/>
      <c r="E22" s="82"/>
    </row>
    <row r="23" spans="1:8">
      <c r="A23" s="39" t="s">
        <v>35</v>
      </c>
      <c r="B23" s="40"/>
      <c r="C23" s="41" t="s">
        <v>36</v>
      </c>
      <c r="D23" s="82"/>
      <c r="E23" s="82"/>
    </row>
    <row r="24" spans="1:8">
      <c r="A24" s="39" t="s">
        <v>37</v>
      </c>
      <c r="B24" s="40">
        <v>6</v>
      </c>
      <c r="C24" s="41" t="s">
        <v>38</v>
      </c>
      <c r="D24" s="82">
        <v>10930845</v>
      </c>
      <c r="E24" s="82">
        <v>11406469</v>
      </c>
      <c r="F24" s="45">
        <f>9558273</f>
        <v>9558273</v>
      </c>
      <c r="G24" s="46">
        <v>2776</v>
      </c>
      <c r="H24" s="29" t="s">
        <v>233</v>
      </c>
    </row>
    <row r="25" spans="1:8">
      <c r="A25" s="39" t="s">
        <v>39</v>
      </c>
      <c r="B25" s="40">
        <v>24</v>
      </c>
      <c r="C25" s="41" t="s">
        <v>40</v>
      </c>
      <c r="D25" s="83">
        <v>377906</v>
      </c>
      <c r="E25" s="83">
        <v>377906</v>
      </c>
      <c r="F25" s="45">
        <f>10445114</f>
        <v>10445114</v>
      </c>
      <c r="G25" s="29">
        <v>2315</v>
      </c>
      <c r="H25" s="29" t="s">
        <v>232</v>
      </c>
    </row>
    <row r="26" spans="1:8">
      <c r="A26" s="39" t="s">
        <v>41</v>
      </c>
      <c r="B26" s="40"/>
      <c r="C26" s="41" t="s">
        <v>42</v>
      </c>
      <c r="D26" s="82">
        <v>310365</v>
      </c>
      <c r="E26" s="82">
        <v>309285</v>
      </c>
    </row>
    <row r="27" spans="1:8" s="30" customFormat="1" ht="14.25">
      <c r="A27" s="36" t="s">
        <v>43</v>
      </c>
      <c r="B27" s="43"/>
      <c r="C27" s="37" t="s">
        <v>44</v>
      </c>
      <c r="D27" s="84">
        <f>SUM(D17:D26)</f>
        <v>12008796</v>
      </c>
      <c r="E27" s="84">
        <f>SUM(E17:E26)</f>
        <v>12508730</v>
      </c>
    </row>
    <row r="28" spans="1:8" s="30" customFormat="1" ht="14.25">
      <c r="A28" s="36" t="s">
        <v>45</v>
      </c>
      <c r="B28" s="43"/>
      <c r="C28" s="37"/>
      <c r="D28" s="84">
        <f>D15+D27</f>
        <v>14208251</v>
      </c>
      <c r="E28" s="84">
        <f>E15+E27</f>
        <v>13358028</v>
      </c>
    </row>
    <row r="29" spans="1:8">
      <c r="A29" s="36" t="s">
        <v>46</v>
      </c>
      <c r="B29" s="43"/>
      <c r="C29" s="41"/>
      <c r="D29" s="82"/>
      <c r="E29" s="82"/>
    </row>
    <row r="30" spans="1:8">
      <c r="A30" s="36" t="s">
        <v>47</v>
      </c>
      <c r="B30" s="43"/>
      <c r="C30" s="37" t="s">
        <v>48</v>
      </c>
      <c r="D30" s="82"/>
      <c r="E30" s="82"/>
    </row>
    <row r="31" spans="1:8">
      <c r="A31" s="39" t="s">
        <v>49</v>
      </c>
      <c r="B31" s="40">
        <v>14.15</v>
      </c>
      <c r="C31" s="41" t="s">
        <v>50</v>
      </c>
      <c r="D31" s="83">
        <f>682667+2984235</f>
        <v>3666902</v>
      </c>
      <c r="E31" s="83">
        <f>3933+1349760</f>
        <v>1353693</v>
      </c>
    </row>
    <row r="32" spans="1:8">
      <c r="A32" s="39" t="s">
        <v>51</v>
      </c>
      <c r="B32" s="40">
        <v>17</v>
      </c>
      <c r="C32" s="41" t="s">
        <v>52</v>
      </c>
      <c r="D32" s="83">
        <f>169306+595+37</f>
        <v>169938</v>
      </c>
      <c r="E32" s="83">
        <f>150422-13518</f>
        <v>136904</v>
      </c>
      <c r="F32" s="47"/>
    </row>
    <row r="33" spans="1:6" ht="30">
      <c r="A33" s="48" t="s">
        <v>53</v>
      </c>
      <c r="B33" s="49">
        <v>17</v>
      </c>
      <c r="C33" s="41" t="s">
        <v>54</v>
      </c>
      <c r="D33" s="82">
        <f>12008</f>
        <v>12008</v>
      </c>
      <c r="E33" s="82">
        <f>13518</f>
        <v>13518</v>
      </c>
    </row>
    <row r="34" spans="1:6">
      <c r="A34" s="39" t="s">
        <v>55</v>
      </c>
      <c r="B34" s="40">
        <v>16</v>
      </c>
      <c r="C34" s="41" t="s">
        <v>56</v>
      </c>
      <c r="D34" s="82">
        <f>69951</f>
        <v>69951</v>
      </c>
      <c r="E34" s="82">
        <v>50812</v>
      </c>
    </row>
    <row r="35" spans="1:6">
      <c r="A35" s="39" t="s">
        <v>57</v>
      </c>
      <c r="B35" s="40"/>
      <c r="C35" s="41" t="s">
        <v>58</v>
      </c>
      <c r="D35" s="82">
        <v>52977</v>
      </c>
      <c r="E35" s="82">
        <v>52977</v>
      </c>
    </row>
    <row r="36" spans="1:6">
      <c r="A36" s="39" t="s">
        <v>59</v>
      </c>
      <c r="B36" s="40">
        <v>18</v>
      </c>
      <c r="C36" s="41" t="s">
        <v>60</v>
      </c>
      <c r="D36" s="82">
        <f>237550-169306-12008</f>
        <v>56236</v>
      </c>
      <c r="E36" s="82">
        <f>181977-150422</f>
        <v>31555</v>
      </c>
    </row>
    <row r="37" spans="1:6" s="30" customFormat="1" ht="14.25">
      <c r="A37" s="36" t="s">
        <v>61</v>
      </c>
      <c r="B37" s="43"/>
      <c r="C37" s="37" t="s">
        <v>62</v>
      </c>
      <c r="D37" s="84">
        <f>SUM(D31:D36)</f>
        <v>4028012</v>
      </c>
      <c r="E37" s="84">
        <f>SUM(E31:E36)</f>
        <v>1639459</v>
      </c>
    </row>
    <row r="38" spans="1:6" s="30" customFormat="1" ht="14.25">
      <c r="A38" s="36" t="s">
        <v>63</v>
      </c>
      <c r="B38" s="43"/>
      <c r="C38" s="37"/>
      <c r="D38" s="84"/>
      <c r="E38" s="84"/>
    </row>
    <row r="39" spans="1:6">
      <c r="A39" s="39" t="s">
        <v>65</v>
      </c>
      <c r="B39" s="40">
        <v>14</v>
      </c>
      <c r="C39" s="41" t="s">
        <v>64</v>
      </c>
      <c r="D39" s="82">
        <v>7520428</v>
      </c>
      <c r="E39" s="82">
        <v>8380888</v>
      </c>
    </row>
    <row r="40" spans="1:6">
      <c r="A40" s="39" t="s">
        <v>66</v>
      </c>
      <c r="B40" s="40">
        <v>15</v>
      </c>
      <c r="C40" s="41" t="s">
        <v>67</v>
      </c>
      <c r="D40" s="82">
        <v>17325279</v>
      </c>
      <c r="E40" s="82">
        <v>17252588</v>
      </c>
      <c r="F40" s="47"/>
    </row>
    <row r="41" spans="1:6">
      <c r="A41" s="39" t="s">
        <v>68</v>
      </c>
      <c r="B41" s="40"/>
      <c r="C41" s="41" t="s">
        <v>69</v>
      </c>
      <c r="D41" s="82"/>
      <c r="E41" s="42"/>
    </row>
    <row r="42" spans="1:6">
      <c r="A42" s="39" t="s">
        <v>70</v>
      </c>
      <c r="B42" s="40"/>
      <c r="C42" s="41" t="s">
        <v>71</v>
      </c>
      <c r="D42" s="82"/>
      <c r="E42" s="42"/>
    </row>
    <row r="43" spans="1:6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>
      <c r="A44" s="39" t="s">
        <v>74</v>
      </c>
      <c r="B44" s="40"/>
      <c r="C44" s="41" t="s">
        <v>75</v>
      </c>
      <c r="D44" s="82"/>
      <c r="E44" s="42"/>
    </row>
    <row r="45" spans="1:6" s="30" customFormat="1" ht="14.25">
      <c r="A45" s="36" t="s">
        <v>76</v>
      </c>
      <c r="B45" s="43"/>
      <c r="C45" s="37" t="s">
        <v>77</v>
      </c>
      <c r="D45" s="84">
        <f>SUM(D39:D44)</f>
        <v>24845707</v>
      </c>
      <c r="E45" s="44">
        <f>SUM(E39:E44)</f>
        <v>25633476</v>
      </c>
    </row>
    <row r="46" spans="1:6" s="30" customFormat="1" ht="14.25">
      <c r="A46" s="36" t="s">
        <v>78</v>
      </c>
      <c r="B46" s="43"/>
      <c r="C46" s="37"/>
      <c r="D46" s="84"/>
      <c r="E46" s="44"/>
    </row>
    <row r="47" spans="1:6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>
      <c r="A48" s="39" t="s">
        <v>81</v>
      </c>
      <c r="B48" s="40"/>
      <c r="C48" s="41" t="s">
        <v>82</v>
      </c>
      <c r="D48" s="82"/>
      <c r="E48" s="42"/>
    </row>
    <row r="49" spans="1:7">
      <c r="A49" s="39" t="s">
        <v>83</v>
      </c>
      <c r="B49" s="40"/>
      <c r="C49" s="41" t="s">
        <v>84</v>
      </c>
      <c r="D49" s="82"/>
      <c r="E49" s="42"/>
    </row>
    <row r="50" spans="1:7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>
      <c r="A51" s="39" t="s">
        <v>87</v>
      </c>
      <c r="B51" s="40"/>
      <c r="C51" s="41" t="s">
        <v>88</v>
      </c>
      <c r="D51" s="82">
        <v>-33612948</v>
      </c>
      <c r="E51" s="42">
        <v>-32862387</v>
      </c>
      <c r="F51" s="46"/>
      <c r="G51" s="47"/>
    </row>
    <row r="52" spans="1:7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ht="14.25">
      <c r="A53" s="36" t="s">
        <v>91</v>
      </c>
      <c r="B53" s="43"/>
      <c r="C53" s="37" t="s">
        <v>92</v>
      </c>
      <c r="D53" s="44">
        <f>SUM(D47:D52)</f>
        <v>-14665468</v>
      </c>
      <c r="E53" s="44">
        <f>SUM(E47:E52)</f>
        <v>-13914907</v>
      </c>
    </row>
    <row r="54" spans="1:7" s="30" customFormat="1" ht="14.25">
      <c r="A54" s="36" t="s">
        <v>93</v>
      </c>
      <c r="B54" s="43"/>
      <c r="C54" s="37"/>
      <c r="D54" s="44">
        <f>D37+D45+D53</f>
        <v>14208251</v>
      </c>
      <c r="E54" s="44">
        <f>E37+E45+E53</f>
        <v>13358028</v>
      </c>
      <c r="F54" s="50"/>
    </row>
    <row r="55" spans="1:7" s="30" customFormat="1">
      <c r="A55" s="36" t="s">
        <v>94</v>
      </c>
      <c r="B55" s="40">
        <v>12</v>
      </c>
      <c r="C55" s="37"/>
      <c r="D55" s="91">
        <f>(D53-G25)/11861*1000</f>
        <v>-1236639.6593879098</v>
      </c>
      <c r="E55" s="92">
        <f>(E53-G24)/11861*1000</f>
        <v>-1173398.7859371048</v>
      </c>
    </row>
    <row r="56" spans="1:7">
      <c r="A56" s="51" t="s">
        <v>95</v>
      </c>
      <c r="B56" s="52"/>
      <c r="C56" s="53"/>
      <c r="D56" s="52" t="b">
        <f>D28=D54</f>
        <v>1</v>
      </c>
      <c r="E56" s="52" t="b">
        <f>E28=E54</f>
        <v>1</v>
      </c>
    </row>
    <row r="57" spans="1:7">
      <c r="A57" s="52"/>
      <c r="B57" s="52"/>
      <c r="C57" s="53"/>
      <c r="D57" s="52"/>
      <c r="E57" s="52"/>
    </row>
    <row r="58" spans="1:7" s="30" customFormat="1" ht="16.5" customHeight="1">
      <c r="A58" s="54" t="s">
        <v>230</v>
      </c>
      <c r="B58" s="54"/>
      <c r="C58" s="55"/>
      <c r="D58" s="30" t="s">
        <v>229</v>
      </c>
    </row>
    <row r="59" spans="1:7" s="30" customFormat="1" ht="14.25">
      <c r="A59" s="56" t="s">
        <v>96</v>
      </c>
      <c r="B59" s="56"/>
      <c r="C59" s="55"/>
    </row>
    <row r="60" spans="1:7" s="30" customFormat="1" ht="14.25">
      <c r="A60" s="30" t="s">
        <v>218</v>
      </c>
      <c r="C60" s="55"/>
      <c r="D60" s="30" t="s">
        <v>235</v>
      </c>
    </row>
    <row r="61" spans="1:7">
      <c r="A61" s="54" t="s">
        <v>96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WhiteSpace="0" view="pageBreakPreview" zoomScaleSheetLayoutView="100" workbookViewId="0">
      <selection activeCell="E24" sqref="E24"/>
    </sheetView>
  </sheetViews>
  <sheetFormatPr defaultColWidth="9.140625" defaultRowHeight="15" outlineLevelCol="1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>
      <c r="A1" s="99" t="s">
        <v>222</v>
      </c>
      <c r="B1" s="99"/>
      <c r="C1" s="100"/>
      <c r="D1" s="100"/>
      <c r="E1" s="100"/>
    </row>
    <row r="2" spans="1:5">
      <c r="A2" s="99" t="s">
        <v>236</v>
      </c>
      <c r="B2" s="99"/>
      <c r="C2" s="100"/>
      <c r="D2" s="100"/>
      <c r="E2" s="100"/>
    </row>
    <row r="3" spans="1:5">
      <c r="A3" s="24"/>
      <c r="B3" s="24"/>
      <c r="C3" s="25"/>
      <c r="D3" s="25"/>
      <c r="E3" s="25"/>
    </row>
    <row r="4" spans="1:5" ht="15.75" thickBot="1">
      <c r="A4" s="1"/>
      <c r="B4" s="1"/>
      <c r="C4" s="2"/>
      <c r="D4" s="2"/>
      <c r="E4" s="3" t="s">
        <v>97</v>
      </c>
    </row>
    <row r="5" spans="1:5" ht="26.25" thickBot="1">
      <c r="A5" s="4" t="s">
        <v>98</v>
      </c>
      <c r="B5" s="4" t="s">
        <v>220</v>
      </c>
      <c r="C5" s="5" t="s">
        <v>99</v>
      </c>
      <c r="D5" s="5" t="s">
        <v>100</v>
      </c>
      <c r="E5" s="5" t="s">
        <v>101</v>
      </c>
    </row>
    <row r="6" spans="1:5" ht="15.75" thickBot="1">
      <c r="A6" s="6" t="s">
        <v>102</v>
      </c>
      <c r="B6" s="26">
        <v>19</v>
      </c>
      <c r="C6" s="14" t="s">
        <v>7</v>
      </c>
      <c r="D6" s="7">
        <v>2734866</v>
      </c>
      <c r="E6" s="7">
        <v>2922114</v>
      </c>
    </row>
    <row r="7" spans="1:5" ht="15.75" thickBot="1">
      <c r="A7" s="6" t="s">
        <v>103</v>
      </c>
      <c r="B7" s="26">
        <v>20</v>
      </c>
      <c r="C7" s="14" t="s">
        <v>24</v>
      </c>
      <c r="D7" s="7">
        <v>-1263625</v>
      </c>
      <c r="E7" s="7">
        <v>-1966843</v>
      </c>
    </row>
    <row r="8" spans="1:5" s="58" customFormat="1" thickBot="1">
      <c r="A8" s="8" t="s">
        <v>104</v>
      </c>
      <c r="B8" s="27"/>
      <c r="C8" s="15" t="s">
        <v>48</v>
      </c>
      <c r="D8" s="9">
        <f>SUM(D6:D7)</f>
        <v>1471241</v>
      </c>
      <c r="E8" s="9">
        <f>SUM(E6:E7)</f>
        <v>955271</v>
      </c>
    </row>
    <row r="9" spans="1:5" ht="15.75" thickBot="1">
      <c r="A9" s="6" t="s">
        <v>110</v>
      </c>
      <c r="B9" s="26">
        <v>22</v>
      </c>
      <c r="C9" s="14" t="s">
        <v>64</v>
      </c>
      <c r="D9" s="7">
        <v>11027</v>
      </c>
      <c r="E9" s="7">
        <v>16398</v>
      </c>
    </row>
    <row r="10" spans="1:5" ht="15.75" thickBot="1">
      <c r="A10" s="6" t="s">
        <v>107</v>
      </c>
      <c r="B10" s="26"/>
      <c r="C10" s="14" t="s">
        <v>80</v>
      </c>
      <c r="D10" s="7">
        <v>1828</v>
      </c>
      <c r="E10" s="7">
        <v>6655</v>
      </c>
    </row>
    <row r="11" spans="1:5" ht="16.5" customHeight="1" thickBot="1">
      <c r="A11" s="6" t="s">
        <v>111</v>
      </c>
      <c r="B11" s="26"/>
      <c r="C11" s="14" t="s">
        <v>112</v>
      </c>
      <c r="D11" s="7"/>
      <c r="E11" s="7"/>
    </row>
    <row r="12" spans="1:5" ht="15.75" thickBot="1">
      <c r="A12" s="6" t="s">
        <v>105</v>
      </c>
      <c r="B12" s="26">
        <v>21</v>
      </c>
      <c r="C12" s="14" t="s">
        <v>113</v>
      </c>
      <c r="D12" s="7">
        <v>-236027</v>
      </c>
      <c r="E12" s="7">
        <v>-228597</v>
      </c>
    </row>
    <row r="13" spans="1:5" ht="15.75" thickBot="1">
      <c r="A13" s="6" t="s">
        <v>114</v>
      </c>
      <c r="B13" s="26">
        <v>23</v>
      </c>
      <c r="C13" s="14" t="s">
        <v>115</v>
      </c>
      <c r="D13" s="7">
        <v>-1998238</v>
      </c>
      <c r="E13" s="7">
        <v>-878366</v>
      </c>
    </row>
    <row r="14" spans="1:5" ht="15.75" thickBot="1">
      <c r="A14" s="6" t="s">
        <v>106</v>
      </c>
      <c r="B14" s="26"/>
      <c r="C14" s="14" t="s">
        <v>116</v>
      </c>
      <c r="D14" s="7">
        <v>-392</v>
      </c>
      <c r="E14" s="7">
        <v>-104</v>
      </c>
    </row>
    <row r="15" spans="1:5" ht="15.75" thickBot="1">
      <c r="A15" s="97" t="s">
        <v>117</v>
      </c>
      <c r="B15" s="28"/>
      <c r="C15" s="14" t="s">
        <v>21</v>
      </c>
      <c r="D15" s="7"/>
      <c r="E15" s="7"/>
    </row>
    <row r="16" spans="1:5" ht="15.75" thickBot="1">
      <c r="A16" s="98"/>
      <c r="B16" s="26"/>
      <c r="C16" s="14"/>
      <c r="D16" s="7"/>
      <c r="E16" s="7"/>
    </row>
    <row r="17" spans="1:5" s="58" customFormat="1" ht="39" thickBot="1">
      <c r="A17" s="8" t="s">
        <v>118</v>
      </c>
      <c r="B17" s="27"/>
      <c r="C17" s="15" t="s">
        <v>119</v>
      </c>
      <c r="D17" s="9">
        <f>SUM(D8:D14)</f>
        <v>-750561</v>
      </c>
      <c r="E17" s="9">
        <f>SUM(E8:E14)</f>
        <v>-128743</v>
      </c>
    </row>
    <row r="18" spans="1:5" ht="15.75" thickBot="1">
      <c r="A18" s="6" t="s">
        <v>120</v>
      </c>
      <c r="B18" s="26"/>
      <c r="C18" s="14" t="s">
        <v>121</v>
      </c>
      <c r="D18" s="7"/>
      <c r="E18" s="7"/>
    </row>
    <row r="19" spans="1:5" ht="26.25" thickBot="1">
      <c r="A19" s="8" t="s">
        <v>122</v>
      </c>
      <c r="B19" s="27"/>
      <c r="C19" s="15" t="s">
        <v>124</v>
      </c>
      <c r="D19" s="9">
        <f>D17-D18</f>
        <v>-750561</v>
      </c>
      <c r="E19" s="9">
        <f>E17-E18</f>
        <v>-128743</v>
      </c>
    </row>
    <row r="20" spans="1:5" ht="15.75" thickBot="1">
      <c r="A20" s="6" t="s">
        <v>108</v>
      </c>
      <c r="B20" s="26">
        <v>24</v>
      </c>
      <c r="C20" s="14" t="s">
        <v>125</v>
      </c>
      <c r="D20" s="7"/>
      <c r="E20" s="7"/>
    </row>
    <row r="21" spans="1:5" ht="26.25" thickBot="1">
      <c r="A21" s="8" t="s">
        <v>123</v>
      </c>
      <c r="B21" s="27"/>
      <c r="C21" s="15" t="s">
        <v>126</v>
      </c>
      <c r="D21" s="9">
        <f>D19-D20</f>
        <v>-750561</v>
      </c>
      <c r="E21" s="9">
        <f>E19-E20</f>
        <v>-128743</v>
      </c>
    </row>
    <row r="22" spans="1:5" ht="26.25" thickBot="1">
      <c r="A22" s="6" t="s">
        <v>109</v>
      </c>
      <c r="B22" s="26"/>
      <c r="C22" s="14" t="s">
        <v>127</v>
      </c>
      <c r="D22" s="7"/>
      <c r="E22" s="7"/>
    </row>
    <row r="23" spans="1:5" ht="26.25" thickBot="1">
      <c r="A23" s="8" t="s">
        <v>129</v>
      </c>
      <c r="B23" s="27"/>
      <c r="C23" s="15" t="s">
        <v>128</v>
      </c>
      <c r="D23" s="9">
        <f>D21+D22</f>
        <v>-750561</v>
      </c>
      <c r="E23" s="9">
        <f>E21+E22</f>
        <v>-128743</v>
      </c>
    </row>
    <row r="24" spans="1:5" ht="26.25" thickBot="1">
      <c r="A24" s="6" t="s">
        <v>130</v>
      </c>
      <c r="B24" s="26">
        <v>25</v>
      </c>
      <c r="C24" s="14" t="s">
        <v>131</v>
      </c>
      <c r="D24" s="93">
        <f>D23/11861*1000</f>
        <v>-63279.740325436302</v>
      </c>
      <c r="E24" s="94">
        <f>E23/11861*1000</f>
        <v>-10854.312452575668</v>
      </c>
    </row>
    <row r="25" spans="1:5">
      <c r="A25" s="10"/>
      <c r="B25" s="10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 s="58" customFormat="1" ht="14.25">
      <c r="A27" s="12" t="s">
        <v>231</v>
      </c>
      <c r="B27" s="12"/>
      <c r="C27" s="17"/>
      <c r="D27" s="17" t="str">
        <f>Баланс!D58</f>
        <v>Амирханов А.Б.</v>
      </c>
      <c r="E27" s="17"/>
    </row>
    <row r="28" spans="1:5" s="58" customFormat="1" ht="14.25">
      <c r="A28" s="16" t="s">
        <v>132</v>
      </c>
      <c r="B28" s="16"/>
      <c r="C28" s="17"/>
      <c r="D28" s="17"/>
      <c r="E28" s="17"/>
    </row>
    <row r="29" spans="1:5" s="58" customFormat="1" ht="14.25">
      <c r="A29" s="12" t="s">
        <v>219</v>
      </c>
      <c r="B29" s="12"/>
      <c r="C29" s="17"/>
      <c r="D29" s="17" t="s">
        <v>235</v>
      </c>
      <c r="E29" s="17"/>
    </row>
    <row r="30" spans="1:5">
      <c r="A30" s="16" t="s">
        <v>132</v>
      </c>
      <c r="B30" s="16"/>
      <c r="C30" s="11"/>
      <c r="D30" s="11"/>
      <c r="E30" s="11"/>
    </row>
    <row r="31" spans="1:5">
      <c r="A31" s="10"/>
      <c r="B31" s="10"/>
      <c r="C31" s="11"/>
      <c r="D31" s="11"/>
      <c r="E31" s="11"/>
    </row>
    <row r="32" spans="1:5">
      <c r="A32" s="10"/>
      <c r="B32" s="10"/>
      <c r="C32" s="11"/>
      <c r="D32" s="11"/>
      <c r="E32" s="11"/>
    </row>
    <row r="33" spans="1: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6"/>
  <sheetViews>
    <sheetView view="pageBreakPreview" topLeftCell="A31" zoomScaleNormal="100" zoomScaleSheetLayoutView="100" workbookViewId="0">
      <selection activeCell="H53" sqref="H53"/>
    </sheetView>
  </sheetViews>
  <sheetFormatPr defaultColWidth="9.140625" defaultRowHeight="1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>
      <c r="A3" s="107" t="s">
        <v>223</v>
      </c>
      <c r="B3" s="108"/>
      <c r="C3" s="108"/>
      <c r="D3" s="108"/>
    </row>
    <row r="4" spans="1:4">
      <c r="A4" s="109" t="s">
        <v>237</v>
      </c>
      <c r="B4" s="110"/>
      <c r="C4" s="110"/>
      <c r="D4" s="110"/>
    </row>
    <row r="5" spans="1:4">
      <c r="D5" s="62" t="s">
        <v>0</v>
      </c>
    </row>
    <row r="6" spans="1:4" s="58" customFormat="1" ht="30" customHeight="1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>
      <c r="A7" s="101" t="s">
        <v>134</v>
      </c>
      <c r="B7" s="102"/>
      <c r="C7" s="102"/>
      <c r="D7" s="103"/>
    </row>
    <row r="8" spans="1:4" s="58" customFormat="1" ht="14.25">
      <c r="A8" s="66" t="s">
        <v>135</v>
      </c>
      <c r="B8" s="67" t="s">
        <v>7</v>
      </c>
      <c r="C8" s="68">
        <f>SUM(C10:C14)</f>
        <v>2378731</v>
      </c>
      <c r="D8" s="68">
        <f>SUM(D10:D14)</f>
        <v>3447639</v>
      </c>
    </row>
    <row r="9" spans="1:4">
      <c r="A9" s="69" t="s">
        <v>136</v>
      </c>
      <c r="B9" s="70"/>
      <c r="C9" s="71"/>
      <c r="D9" s="71"/>
    </row>
    <row r="10" spans="1:4">
      <c r="A10" s="69" t="s">
        <v>137</v>
      </c>
      <c r="B10" s="70" t="s">
        <v>9</v>
      </c>
      <c r="C10" s="42"/>
      <c r="D10" s="71"/>
    </row>
    <row r="11" spans="1:4">
      <c r="A11" s="69" t="s">
        <v>138</v>
      </c>
      <c r="B11" s="70" t="s">
        <v>11</v>
      </c>
      <c r="C11" s="42">
        <v>2378393</v>
      </c>
      <c r="D11" s="71">
        <v>3432711</v>
      </c>
    </row>
    <row r="12" spans="1:4">
      <c r="A12" s="69" t="s">
        <v>139</v>
      </c>
      <c r="B12" s="70" t="s">
        <v>13</v>
      </c>
      <c r="C12" s="42"/>
      <c r="D12" s="71">
        <v>2534</v>
      </c>
    </row>
    <row r="13" spans="1:4">
      <c r="A13" s="69" t="s">
        <v>140</v>
      </c>
      <c r="B13" s="70" t="s">
        <v>15</v>
      </c>
      <c r="C13" s="42"/>
      <c r="D13" s="71"/>
    </row>
    <row r="14" spans="1:4">
      <c r="A14" s="69" t="s">
        <v>141</v>
      </c>
      <c r="B14" s="70" t="s">
        <v>17</v>
      </c>
      <c r="C14" s="42">
        <v>338</v>
      </c>
      <c r="D14" s="71">
        <v>12394</v>
      </c>
    </row>
    <row r="15" spans="1:4" s="58" customFormat="1" ht="14.25">
      <c r="A15" s="66" t="s">
        <v>142</v>
      </c>
      <c r="B15" s="67" t="s">
        <v>24</v>
      </c>
      <c r="C15" s="44">
        <f>SUM(C16:C23)</f>
        <v>1132451</v>
      </c>
      <c r="D15" s="44">
        <f>SUM(D17:D23)</f>
        <v>2392742</v>
      </c>
    </row>
    <row r="16" spans="1:4" s="58" customFormat="1" ht="14.25">
      <c r="A16" s="66" t="s">
        <v>136</v>
      </c>
      <c r="B16" s="67"/>
      <c r="C16" s="44"/>
      <c r="D16" s="68"/>
    </row>
    <row r="17" spans="1:5">
      <c r="A17" s="69" t="s">
        <v>143</v>
      </c>
      <c r="B17" s="70" t="s">
        <v>26</v>
      </c>
      <c r="C17" s="42">
        <v>288460</v>
      </c>
      <c r="D17" s="71">
        <v>1365455</v>
      </c>
    </row>
    <row r="18" spans="1:5">
      <c r="A18" s="69" t="s">
        <v>144</v>
      </c>
      <c r="B18" s="70" t="s">
        <v>28</v>
      </c>
      <c r="C18" s="42">
        <v>42406</v>
      </c>
      <c r="D18" s="71">
        <v>185182</v>
      </c>
    </row>
    <row r="19" spans="1:5">
      <c r="A19" s="69" t="s">
        <v>145</v>
      </c>
      <c r="B19" s="70" t="s">
        <v>30</v>
      </c>
      <c r="C19" s="42">
        <v>380223</v>
      </c>
      <c r="D19" s="71">
        <v>393628</v>
      </c>
    </row>
    <row r="20" spans="1:5">
      <c r="A20" s="69" t="s">
        <v>146</v>
      </c>
      <c r="B20" s="70" t="s">
        <v>32</v>
      </c>
      <c r="C20" s="42"/>
      <c r="D20" s="71"/>
    </row>
    <row r="21" spans="1:5">
      <c r="A21" s="69" t="s">
        <v>147</v>
      </c>
      <c r="B21" s="70" t="s">
        <v>34</v>
      </c>
      <c r="C21" s="42"/>
      <c r="D21" s="71"/>
    </row>
    <row r="22" spans="1:5">
      <c r="A22" s="69" t="s">
        <v>148</v>
      </c>
      <c r="B22" s="70" t="s">
        <v>36</v>
      </c>
      <c r="C22" s="42">
        <f>404697-67855</f>
        <v>336842</v>
      </c>
      <c r="D22" s="71">
        <v>426114</v>
      </c>
    </row>
    <row r="23" spans="1:5">
      <c r="A23" s="69" t="s">
        <v>149</v>
      </c>
      <c r="B23" s="70" t="s">
        <v>38</v>
      </c>
      <c r="C23" s="42">
        <f>16672+67855-7</f>
        <v>84520</v>
      </c>
      <c r="D23" s="71">
        <f>22270+93</f>
        <v>22363</v>
      </c>
    </row>
    <row r="24" spans="1:5" s="58" customFormat="1" ht="25.5">
      <c r="A24" s="72" t="s">
        <v>150</v>
      </c>
      <c r="B24" s="67" t="s">
        <v>48</v>
      </c>
      <c r="C24" s="44">
        <f>C8-C15</f>
        <v>1246280</v>
      </c>
      <c r="D24" s="68">
        <f>D8-D15</f>
        <v>1054897</v>
      </c>
      <c r="E24" s="80"/>
    </row>
    <row r="25" spans="1:5">
      <c r="A25" s="101" t="s">
        <v>151</v>
      </c>
      <c r="B25" s="102"/>
      <c r="C25" s="102"/>
      <c r="D25" s="103"/>
    </row>
    <row r="26" spans="1:5" s="58" customFormat="1" ht="14.25">
      <c r="A26" s="66" t="s">
        <v>135</v>
      </c>
      <c r="B26" s="67" t="s">
        <v>64</v>
      </c>
      <c r="C26" s="68">
        <f>SUM(C28:C34)</f>
        <v>0</v>
      </c>
      <c r="D26" s="68">
        <f>SUM(D28:D34)</f>
        <v>0</v>
      </c>
    </row>
    <row r="27" spans="1:5">
      <c r="A27" s="69" t="s">
        <v>136</v>
      </c>
      <c r="B27" s="70"/>
      <c r="C27" s="71"/>
      <c r="D27" s="71"/>
    </row>
    <row r="28" spans="1:5">
      <c r="A28" s="69" t="s">
        <v>152</v>
      </c>
      <c r="B28" s="70" t="s">
        <v>153</v>
      </c>
      <c r="C28" s="71"/>
      <c r="D28" s="71"/>
    </row>
    <row r="29" spans="1:5">
      <c r="A29" s="69" t="s">
        <v>154</v>
      </c>
      <c r="B29" s="70" t="s">
        <v>67</v>
      </c>
      <c r="C29" s="71"/>
      <c r="D29" s="71"/>
    </row>
    <row r="30" spans="1:5">
      <c r="A30" s="69" t="s">
        <v>155</v>
      </c>
      <c r="B30" s="70" t="s">
        <v>69</v>
      </c>
      <c r="C30" s="71"/>
      <c r="D30" s="71"/>
    </row>
    <row r="31" spans="1:5">
      <c r="A31" s="69" t="s">
        <v>156</v>
      </c>
      <c r="B31" s="70" t="s">
        <v>71</v>
      </c>
      <c r="C31" s="71"/>
      <c r="D31" s="71"/>
    </row>
    <row r="32" spans="1:5">
      <c r="A32" s="73" t="s">
        <v>157</v>
      </c>
      <c r="B32" s="70" t="s">
        <v>73</v>
      </c>
      <c r="C32" s="71"/>
      <c r="D32" s="71"/>
    </row>
    <row r="33" spans="1:4">
      <c r="A33" s="74" t="s">
        <v>158</v>
      </c>
      <c r="B33" s="70" t="s">
        <v>75</v>
      </c>
      <c r="C33" s="71"/>
      <c r="D33" s="71"/>
    </row>
    <row r="34" spans="1:4">
      <c r="A34" s="69" t="s">
        <v>141</v>
      </c>
      <c r="B34" s="70" t="s">
        <v>159</v>
      </c>
      <c r="C34" s="71"/>
      <c r="D34" s="71"/>
    </row>
    <row r="35" spans="1:4" s="58" customFormat="1" ht="14.25">
      <c r="A35" s="66" t="s">
        <v>142</v>
      </c>
      <c r="B35" s="67" t="s">
        <v>80</v>
      </c>
      <c r="C35" s="68">
        <f>SUM(C37:C43)</f>
        <v>1999</v>
      </c>
      <c r="D35" s="68">
        <f>SUM(D37:D43)</f>
        <v>42480</v>
      </c>
    </row>
    <row r="36" spans="1:4">
      <c r="A36" s="69" t="s">
        <v>160</v>
      </c>
      <c r="B36" s="70"/>
      <c r="C36" s="71"/>
      <c r="D36" s="71"/>
    </row>
    <row r="37" spans="1:4">
      <c r="A37" s="69" t="s">
        <v>161</v>
      </c>
      <c r="B37" s="70" t="s">
        <v>82</v>
      </c>
      <c r="C37" s="71">
        <v>1999</v>
      </c>
      <c r="D37" s="71">
        <v>42480</v>
      </c>
    </row>
    <row r="38" spans="1:4">
      <c r="A38" s="69" t="s">
        <v>162</v>
      </c>
      <c r="B38" s="70" t="s">
        <v>84</v>
      </c>
      <c r="C38" s="71"/>
      <c r="D38" s="71"/>
    </row>
    <row r="39" spans="1:4">
      <c r="A39" s="69" t="s">
        <v>163</v>
      </c>
      <c r="B39" s="70" t="s">
        <v>86</v>
      </c>
      <c r="C39" s="71"/>
      <c r="D39" s="71"/>
    </row>
    <row r="40" spans="1:4">
      <c r="A40" s="69" t="s">
        <v>164</v>
      </c>
      <c r="B40" s="70" t="s">
        <v>88</v>
      </c>
      <c r="C40" s="71"/>
      <c r="D40" s="71"/>
    </row>
    <row r="41" spans="1:4">
      <c r="A41" s="69" t="s">
        <v>165</v>
      </c>
      <c r="B41" s="70" t="s">
        <v>90</v>
      </c>
      <c r="C41" s="71"/>
      <c r="D41" s="71"/>
    </row>
    <row r="42" spans="1:4">
      <c r="A42" s="69" t="s">
        <v>158</v>
      </c>
      <c r="B42" s="70" t="s">
        <v>166</v>
      </c>
      <c r="C42" s="71"/>
      <c r="D42" s="71"/>
    </row>
    <row r="43" spans="1:4">
      <c r="A43" s="69" t="s">
        <v>226</v>
      </c>
      <c r="B43" s="70" t="s">
        <v>167</v>
      </c>
      <c r="C43" s="71"/>
      <c r="D43" s="71"/>
    </row>
    <row r="44" spans="1:4" s="58" customFormat="1" ht="25.5">
      <c r="A44" s="72" t="s">
        <v>168</v>
      </c>
      <c r="B44" s="67" t="s">
        <v>112</v>
      </c>
      <c r="C44" s="68">
        <f>C26-C35</f>
        <v>-1999</v>
      </c>
      <c r="D44" s="68">
        <f>D26-D35</f>
        <v>-42480</v>
      </c>
    </row>
    <row r="45" spans="1:4" s="58" customFormat="1" ht="14.25">
      <c r="A45" s="104" t="s">
        <v>169</v>
      </c>
      <c r="B45" s="105"/>
      <c r="C45" s="105"/>
      <c r="D45" s="106"/>
    </row>
    <row r="46" spans="1:4" s="58" customFormat="1" ht="14.25">
      <c r="A46" s="66" t="s">
        <v>135</v>
      </c>
      <c r="B46" s="67" t="s">
        <v>113</v>
      </c>
      <c r="C46" s="68">
        <f>SUM(C48:C51)</f>
        <v>9572</v>
      </c>
      <c r="D46" s="68">
        <f>SUM(D48:D51)</f>
        <v>13924</v>
      </c>
    </row>
    <row r="47" spans="1:4">
      <c r="A47" s="69" t="s">
        <v>136</v>
      </c>
      <c r="B47" s="70"/>
      <c r="C47" s="71"/>
      <c r="D47" s="71"/>
    </row>
    <row r="48" spans="1:4">
      <c r="A48" s="69" t="s">
        <v>170</v>
      </c>
      <c r="B48" s="70" t="s">
        <v>171</v>
      </c>
      <c r="C48" s="71"/>
      <c r="D48" s="71"/>
    </row>
    <row r="49" spans="1:4">
      <c r="A49" s="69" t="s">
        <v>172</v>
      </c>
      <c r="B49" s="70" t="s">
        <v>173</v>
      </c>
      <c r="C49" s="71"/>
      <c r="D49" s="71"/>
    </row>
    <row r="50" spans="1:4">
      <c r="A50" s="69" t="s">
        <v>174</v>
      </c>
      <c r="B50" s="70" t="s">
        <v>175</v>
      </c>
      <c r="C50" s="71"/>
      <c r="D50" s="71"/>
    </row>
    <row r="51" spans="1:4">
      <c r="A51" s="69" t="s">
        <v>141</v>
      </c>
      <c r="B51" s="70" t="s">
        <v>176</v>
      </c>
      <c r="C51" s="71">
        <v>9572</v>
      </c>
      <c r="D51" s="71">
        <v>13924</v>
      </c>
    </row>
    <row r="52" spans="1:4" s="58" customFormat="1" ht="14.25">
      <c r="A52" s="66" t="s">
        <v>177</v>
      </c>
      <c r="B52" s="67" t="s">
        <v>115</v>
      </c>
      <c r="C52" s="68">
        <f>SUM(C54:C57)</f>
        <v>467878</v>
      </c>
      <c r="D52" s="68">
        <f>SUM(D54:D57)</f>
        <v>650571</v>
      </c>
    </row>
    <row r="53" spans="1:4" s="58" customFormat="1" ht="14.25">
      <c r="A53" s="69" t="s">
        <v>136</v>
      </c>
      <c r="B53" s="67"/>
      <c r="C53" s="68"/>
      <c r="D53" s="68"/>
    </row>
    <row r="54" spans="1:4">
      <c r="A54" s="69" t="s">
        <v>178</v>
      </c>
      <c r="B54" s="70" t="s">
        <v>179</v>
      </c>
      <c r="C54" s="71">
        <v>440000</v>
      </c>
      <c r="D54" s="71"/>
    </row>
    <row r="55" spans="1:4">
      <c r="A55" s="69" t="s">
        <v>180</v>
      </c>
      <c r="B55" s="70" t="s">
        <v>181</v>
      </c>
      <c r="C55" s="71"/>
      <c r="D55" s="71"/>
    </row>
    <row r="56" spans="1:4">
      <c r="A56" s="69" t="s">
        <v>182</v>
      </c>
      <c r="B56" s="70" t="s">
        <v>183</v>
      </c>
      <c r="C56" s="71"/>
      <c r="D56" s="71"/>
    </row>
    <row r="57" spans="1:4">
      <c r="A57" s="69" t="s">
        <v>149</v>
      </c>
      <c r="B57" s="70" t="s">
        <v>184</v>
      </c>
      <c r="C57" s="71">
        <v>27878</v>
      </c>
      <c r="D57" s="71">
        <f>28411+622160</f>
        <v>650571</v>
      </c>
    </row>
    <row r="58" spans="1:4" s="58" customFormat="1" ht="25.5">
      <c r="A58" s="72" t="s">
        <v>185</v>
      </c>
      <c r="B58" s="67" t="s">
        <v>116</v>
      </c>
      <c r="C58" s="68">
        <f>C46-C52</f>
        <v>-458306</v>
      </c>
      <c r="D58" s="68">
        <f>D46-D52</f>
        <v>-636647</v>
      </c>
    </row>
    <row r="59" spans="1:4" s="58" customFormat="1" ht="26.25" thickBot="1">
      <c r="A59" s="18" t="s">
        <v>186</v>
      </c>
      <c r="B59" s="75"/>
      <c r="C59" s="68">
        <f>C24+C44+C58</f>
        <v>785975</v>
      </c>
      <c r="D59" s="68">
        <f>D24+D44+D58</f>
        <v>375770</v>
      </c>
    </row>
    <row r="60" spans="1:4" s="58" customFormat="1" thickBot="1">
      <c r="A60" s="19" t="s">
        <v>187</v>
      </c>
      <c r="B60" s="76"/>
      <c r="C60" s="9">
        <v>21650</v>
      </c>
      <c r="D60" s="9">
        <v>440979</v>
      </c>
    </row>
    <row r="61" spans="1:4" ht="15.75" thickBot="1">
      <c r="A61" s="8" t="s">
        <v>188</v>
      </c>
      <c r="B61" s="77"/>
      <c r="C61" s="9">
        <f>C59+C60</f>
        <v>807625</v>
      </c>
      <c r="D61" s="9">
        <v>816749</v>
      </c>
    </row>
    <row r="62" spans="1:4">
      <c r="A62" s="78"/>
      <c r="B62" s="79"/>
      <c r="C62" s="78"/>
      <c r="D62" s="78"/>
    </row>
    <row r="63" spans="1:4" s="58" customFormat="1" ht="16.5" customHeight="1">
      <c r="A63" s="54" t="s">
        <v>228</v>
      </c>
      <c r="B63" s="59"/>
      <c r="C63" s="58" t="str">
        <f>ОСД!D27</f>
        <v>Амирханов А.Б.</v>
      </c>
    </row>
    <row r="64" spans="1:4" s="58" customFormat="1" ht="14.25">
      <c r="A64" s="60" t="s">
        <v>96</v>
      </c>
      <c r="B64" s="59"/>
    </row>
    <row r="65" spans="1:3" s="58" customFormat="1" ht="14.25">
      <c r="A65" s="58" t="s">
        <v>218</v>
      </c>
      <c r="B65" s="59"/>
      <c r="C65" s="58" t="s">
        <v>235</v>
      </c>
    </row>
    <row r="66" spans="1:3">
      <c r="A66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="120" zoomScaleNormal="120" zoomScaleSheetLayoutView="110" workbookViewId="0">
      <selection activeCell="E14" sqref="E14"/>
    </sheetView>
  </sheetViews>
  <sheetFormatPr defaultColWidth="9.140625" defaultRowHeight="1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>
      <c r="A1" s="99" t="s">
        <v>224</v>
      </c>
      <c r="B1" s="100"/>
      <c r="C1" s="100"/>
      <c r="D1" s="100"/>
      <c r="E1" s="100"/>
      <c r="F1" s="100"/>
      <c r="G1" s="100"/>
      <c r="H1" s="100"/>
      <c r="I1" s="100"/>
    </row>
    <row r="2" spans="1:9" s="11" customFormat="1" ht="12.75">
      <c r="A2" s="99" t="s">
        <v>239</v>
      </c>
      <c r="B2" s="100"/>
      <c r="C2" s="100"/>
      <c r="D2" s="100"/>
      <c r="E2" s="100"/>
      <c r="F2" s="100"/>
      <c r="G2" s="100"/>
      <c r="H2" s="100"/>
      <c r="I2" s="100"/>
    </row>
    <row r="3" spans="1:9" s="11" customFormat="1" ht="13.5" thickBot="1">
      <c r="A3" s="1"/>
      <c r="B3" s="2"/>
      <c r="C3" s="2"/>
      <c r="H3" s="11" t="s">
        <v>97</v>
      </c>
    </row>
    <row r="4" spans="1:9" s="11" customFormat="1" ht="13.5" thickBot="1">
      <c r="A4" s="111" t="s">
        <v>189</v>
      </c>
      <c r="B4" s="113" t="s">
        <v>99</v>
      </c>
      <c r="C4" s="115" t="s">
        <v>190</v>
      </c>
      <c r="D4" s="116"/>
      <c r="E4" s="116"/>
      <c r="F4" s="116"/>
      <c r="G4" s="117"/>
      <c r="H4" s="113" t="s">
        <v>196</v>
      </c>
      <c r="I4" s="113" t="s">
        <v>91</v>
      </c>
    </row>
    <row r="5" spans="1:9" s="11" customFormat="1" ht="26.25" thickBot="1">
      <c r="A5" s="112"/>
      <c r="B5" s="114"/>
      <c r="C5" s="20" t="s">
        <v>79</v>
      </c>
      <c r="D5" s="20" t="s">
        <v>194</v>
      </c>
      <c r="E5" s="20" t="s">
        <v>191</v>
      </c>
      <c r="F5" s="20" t="s">
        <v>89</v>
      </c>
      <c r="G5" s="20" t="s">
        <v>195</v>
      </c>
      <c r="H5" s="114"/>
      <c r="I5" s="114"/>
    </row>
    <row r="6" spans="1:9" s="17" customFormat="1" ht="13.5" thickBot="1">
      <c r="A6" s="86" t="s">
        <v>217</v>
      </c>
      <c r="B6" s="87" t="s">
        <v>7</v>
      </c>
      <c r="C6" s="81">
        <v>11861000</v>
      </c>
      <c r="D6" s="81"/>
      <c r="E6" s="81">
        <v>-32862387</v>
      </c>
      <c r="F6" s="81">
        <v>7086480</v>
      </c>
      <c r="G6" s="81">
        <f>SUM(C6:F6)</f>
        <v>-13914907</v>
      </c>
      <c r="H6" s="81"/>
      <c r="I6" s="81">
        <f>SUM(G6:H6)</f>
        <v>-13914907</v>
      </c>
    </row>
    <row r="7" spans="1:9" s="11" customFormat="1" ht="13.5" thickBot="1">
      <c r="A7" s="88" t="s">
        <v>193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>
      <c r="A8" s="88" t="s">
        <v>197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-32862387</v>
      </c>
      <c r="F8" s="90">
        <f t="shared" si="2"/>
        <v>7086480</v>
      </c>
      <c r="G8" s="81">
        <f t="shared" si="0"/>
        <v>-13914907</v>
      </c>
      <c r="H8" s="90">
        <f t="shared" si="2"/>
        <v>0</v>
      </c>
      <c r="I8" s="90">
        <f t="shared" si="2"/>
        <v>-13914907</v>
      </c>
    </row>
    <row r="9" spans="1:9" s="11" customFormat="1" ht="13.5" thickBot="1">
      <c r="A9" s="88" t="s">
        <v>198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thickBot="1">
      <c r="A10" s="88" t="s">
        <v>199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thickBot="1">
      <c r="A11" s="88" t="s">
        <v>200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>
      <c r="A12" s="88" t="s">
        <v>201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13.5" thickBot="1">
      <c r="A13" s="88" t="s">
        <v>202</v>
      </c>
      <c r="B13" s="89" t="s">
        <v>80</v>
      </c>
      <c r="C13" s="90"/>
      <c r="D13" s="90"/>
      <c r="E13" s="90">
        <v>-750561</v>
      </c>
      <c r="F13" s="90"/>
      <c r="G13" s="81">
        <f t="shared" si="0"/>
        <v>-750561</v>
      </c>
      <c r="H13" s="90"/>
      <c r="I13" s="81">
        <f t="shared" si="3"/>
        <v>-750561</v>
      </c>
    </row>
    <row r="14" spans="1:9" s="17" customFormat="1" ht="26.25" thickBot="1">
      <c r="A14" s="86" t="s">
        <v>203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-750561</v>
      </c>
      <c r="F14" s="81">
        <f t="shared" si="4"/>
        <v>0</v>
      </c>
      <c r="G14" s="81">
        <f t="shared" si="0"/>
        <v>-750561</v>
      </c>
      <c r="H14" s="81">
        <f t="shared" si="4"/>
        <v>0</v>
      </c>
      <c r="I14" s="81">
        <f t="shared" si="3"/>
        <v>-750561</v>
      </c>
    </row>
    <row r="15" spans="1:9" s="11" customFormat="1" ht="13.5" thickBot="1">
      <c r="A15" s="88" t="s">
        <v>204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thickBot="1">
      <c r="A16" s="88" t="s">
        <v>214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thickBot="1">
      <c r="A17" s="88" t="s">
        <v>215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thickBot="1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>
      <c r="A19" s="86" t="s">
        <v>227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-33612948</v>
      </c>
      <c r="F19" s="81">
        <f>F14-F15+F17-F18+F8+F16</f>
        <v>7086480</v>
      </c>
      <c r="G19" s="81">
        <f t="shared" si="0"/>
        <v>-14665468</v>
      </c>
      <c r="H19" s="81">
        <f t="shared" si="5"/>
        <v>0</v>
      </c>
      <c r="I19" s="81">
        <f t="shared" si="3"/>
        <v>-14665468</v>
      </c>
    </row>
    <row r="20" spans="1:9" s="17" customFormat="1" ht="26.25" thickBot="1">
      <c r="A20" s="86" t="s">
        <v>192</v>
      </c>
      <c r="B20" s="87" t="s">
        <v>119</v>
      </c>
      <c r="C20" s="81">
        <v>11861000</v>
      </c>
      <c r="D20" s="81"/>
      <c r="E20" s="81">
        <v>-31422281</v>
      </c>
      <c r="F20" s="81">
        <v>7086480</v>
      </c>
      <c r="G20" s="81">
        <f>SUM(C20:F20)</f>
        <v>-12474801</v>
      </c>
      <c r="H20" s="81"/>
      <c r="I20" s="81">
        <f t="shared" si="3"/>
        <v>-12474801</v>
      </c>
    </row>
    <row r="21" spans="1:9" s="11" customFormat="1" ht="13.5" thickBot="1">
      <c r="A21" s="88" t="s">
        <v>205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>
      <c r="A22" s="88" t="s">
        <v>206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-31422281</v>
      </c>
      <c r="F22" s="90">
        <f t="shared" si="7"/>
        <v>7086480</v>
      </c>
      <c r="G22" s="90">
        <f t="shared" si="7"/>
        <v>-12474801</v>
      </c>
      <c r="H22" s="90">
        <f t="shared" si="7"/>
        <v>0</v>
      </c>
      <c r="I22" s="90">
        <f t="shared" si="7"/>
        <v>-12474801</v>
      </c>
    </row>
    <row r="23" spans="1:9" s="11" customFormat="1" ht="26.25" thickBot="1">
      <c r="A23" s="88" t="s">
        <v>207</v>
      </c>
      <c r="B23" s="89" t="s">
        <v>208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thickBot="1">
      <c r="A24" s="88" t="s">
        <v>199</v>
      </c>
      <c r="B24" s="89" t="s">
        <v>209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thickBot="1">
      <c r="A25" s="88" t="s">
        <v>210</v>
      </c>
      <c r="B25" s="89" t="s">
        <v>211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thickBot="1">
      <c r="A26" s="88" t="s">
        <v>212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>
      <c r="A27" s="88" t="s">
        <v>202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-1440106</v>
      </c>
      <c r="F27" s="90">
        <f t="shared" si="8"/>
        <v>0</v>
      </c>
      <c r="G27" s="90">
        <f>E27</f>
        <v>-1440106</v>
      </c>
      <c r="H27" s="90">
        <f t="shared" si="8"/>
        <v>0</v>
      </c>
      <c r="I27" s="90">
        <f t="shared" si="3"/>
        <v>-1440106</v>
      </c>
    </row>
    <row r="28" spans="1:9" s="11" customFormat="1" ht="26.25" thickBot="1">
      <c r="A28" s="88" t="s">
        <v>213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-32862387</v>
      </c>
      <c r="F28" s="90">
        <f t="shared" si="9"/>
        <v>7086480</v>
      </c>
      <c r="G28" s="90">
        <f>SUM(C28:F28)</f>
        <v>-13914907</v>
      </c>
      <c r="H28" s="90">
        <f t="shared" si="9"/>
        <v>0</v>
      </c>
      <c r="I28" s="90">
        <f t="shared" si="3"/>
        <v>-13914907</v>
      </c>
    </row>
    <row r="29" spans="1:9" s="11" customFormat="1" ht="26.25" thickBot="1">
      <c r="A29" s="88" t="s">
        <v>214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thickBot="1">
      <c r="A30" s="88" t="s">
        <v>215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thickBot="1">
      <c r="A31" s="88" t="s">
        <v>83</v>
      </c>
      <c r="B31" s="89" t="s">
        <v>216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>
      <c r="A32" s="86" t="s">
        <v>238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-32862387</v>
      </c>
      <c r="F32" s="81">
        <f t="shared" si="10"/>
        <v>7086480</v>
      </c>
      <c r="G32" s="81">
        <f t="shared" si="10"/>
        <v>-13914907</v>
      </c>
      <c r="H32" s="81">
        <f t="shared" si="10"/>
        <v>0</v>
      </c>
      <c r="I32" s="81">
        <f t="shared" si="10"/>
        <v>-13914907</v>
      </c>
    </row>
    <row r="33" spans="1:9" s="11" customFormat="1" ht="12.75">
      <c r="A33" s="21"/>
      <c r="I33" s="22"/>
    </row>
    <row r="34" spans="1:9" s="11" customFormat="1" ht="14.25">
      <c r="A34" s="54" t="s">
        <v>228</v>
      </c>
      <c r="B34" s="59"/>
      <c r="C34" s="58" t="str">
        <f>ДДС!C63</f>
        <v>Амирханов А.Б.</v>
      </c>
      <c r="D34" s="23"/>
      <c r="E34" s="23"/>
      <c r="F34" s="23"/>
      <c r="G34" s="23"/>
      <c r="H34" s="23"/>
      <c r="I34" s="23"/>
    </row>
    <row r="35" spans="1:9" s="11" customFormat="1" ht="14.25">
      <c r="A35" s="60" t="s">
        <v>225</v>
      </c>
      <c r="B35" s="59"/>
      <c r="C35" s="17"/>
      <c r="D35" s="23"/>
      <c r="E35" s="23"/>
      <c r="F35" s="23"/>
      <c r="G35" s="23"/>
      <c r="H35" s="23"/>
      <c r="I35" s="23"/>
    </row>
    <row r="36" spans="1:9" s="11" customFormat="1" ht="14.25">
      <c r="A36" s="54" t="s">
        <v>218</v>
      </c>
      <c r="B36" s="59"/>
      <c r="C36" s="58" t="s">
        <v>235</v>
      </c>
      <c r="D36" s="23"/>
      <c r="E36" s="23"/>
      <c r="F36" s="23"/>
      <c r="G36" s="23"/>
      <c r="H36" s="23"/>
      <c r="I36" s="23"/>
    </row>
    <row r="37" spans="1:9" s="11" customFormat="1">
      <c r="A37" s="54" t="s">
        <v>225</v>
      </c>
      <c r="B37" s="61"/>
      <c r="C37" s="57"/>
      <c r="D37" s="23"/>
      <c r="E37" s="23"/>
      <c r="F37" s="23"/>
      <c r="G37" s="23"/>
      <c r="H37" s="23"/>
      <c r="I37" s="23"/>
    </row>
    <row r="38" spans="1:9" s="11" customFormat="1">
      <c r="A38" s="57"/>
      <c r="B38" s="61"/>
      <c r="C38" s="57"/>
      <c r="D38" s="23"/>
      <c r="E38" s="23"/>
      <c r="F38" s="23"/>
      <c r="G38" s="23"/>
      <c r="H38" s="23"/>
      <c r="I38" s="23"/>
    </row>
    <row r="39" spans="1:9" s="11" customFormat="1" ht="12.75">
      <c r="D39" s="23"/>
      <c r="E39" s="23"/>
      <c r="F39" s="23"/>
      <c r="G39" s="23"/>
      <c r="H39" s="23"/>
      <c r="I39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User13</cp:lastModifiedBy>
  <cp:lastPrinted>2015-10-16T08:41:57Z</cp:lastPrinted>
  <dcterms:created xsi:type="dcterms:W3CDTF">2012-05-11T11:57:39Z</dcterms:created>
  <dcterms:modified xsi:type="dcterms:W3CDTF">2017-07-21T06:43:08Z</dcterms:modified>
</cp:coreProperties>
</file>