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580" activeTab="3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45621"/>
</workbook>
</file>

<file path=xl/calcChain.xml><?xml version="1.0" encoding="utf-8"?>
<calcChain xmlns="http://schemas.openxmlformats.org/spreadsheetml/2006/main">
  <c r="C23" i="3" l="1"/>
  <c r="C57" i="3"/>
  <c r="D51" i="1"/>
  <c r="D36" i="1"/>
  <c r="E36" i="1" l="1"/>
  <c r="D15" i="1" l="1"/>
  <c r="F25" i="1" l="1"/>
  <c r="F24" i="1"/>
  <c r="C15" i="3" l="1"/>
  <c r="E22" i="4" l="1"/>
  <c r="D8" i="2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D52" i="3"/>
  <c r="D46" i="3"/>
  <c r="C46" i="3"/>
  <c r="D35" i="3"/>
  <c r="C35" i="3"/>
  <c r="D26" i="3"/>
  <c r="C26" i="3"/>
  <c r="D15" i="3"/>
  <c r="D8" i="3"/>
  <c r="C8" i="3"/>
  <c r="E8" i="2"/>
  <c r="E17" i="2" s="1"/>
  <c r="E19" i="2" s="1"/>
  <c r="E21" i="2" s="1"/>
  <c r="E23" i="2" s="1"/>
  <c r="E24" i="2" s="1"/>
  <c r="D17" i="2"/>
  <c r="D19" i="2" s="1"/>
  <c r="D53" i="1"/>
  <c r="D55" i="1" s="1"/>
  <c r="D45" i="1"/>
  <c r="D37" i="1"/>
  <c r="D27" i="1"/>
  <c r="F28" i="4" l="1"/>
  <c r="F32" i="4" s="1"/>
  <c r="D19" i="4"/>
  <c r="D28" i="4"/>
  <c r="D32" i="4" s="1"/>
  <c r="H28" i="4"/>
  <c r="H32" i="4" s="1"/>
  <c r="D58" i="3"/>
  <c r="C58" i="3"/>
  <c r="D44" i="3"/>
  <c r="C44" i="3"/>
  <c r="D24" i="3"/>
  <c r="C24" i="3"/>
  <c r="D54" i="1"/>
  <c r="H19" i="4"/>
  <c r="C19" i="4"/>
  <c r="I26" i="4"/>
  <c r="G21" i="4"/>
  <c r="D21" i="2"/>
  <c r="D23" i="2" s="1"/>
  <c r="E13" i="4" s="1"/>
  <c r="G13" i="4" s="1"/>
  <c r="G28" i="4" l="1"/>
  <c r="I28" i="4" s="1"/>
  <c r="D59" i="3"/>
  <c r="C59" i="3"/>
  <c r="D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  <c r="D28" i="1"/>
</calcChain>
</file>

<file path=xl/sharedStrings.xml><?xml version="1.0" encoding="utf-8"?>
<sst xmlns="http://schemas.openxmlformats.org/spreadsheetml/2006/main" count="341" uniqueCount="242">
  <si>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</si>
  <si>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</si>
  <si>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</si>
  <si>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</si>
  <si>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</si>
  <si>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</si>
  <si>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</si>
  <si>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</si>
  <si>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</si>
  <si>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</si>
  <si>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</si>
  <si>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</si>
  <si>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</si>
  <si>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</si>
  <si>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</si>
  <si>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</si>
  <si>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</si>
  <si>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</si>
  <si>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</si>
  <si>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</si>
  <si>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</si>
  <si>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</si>
  <si>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</si>
  <si>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</si>
  <si>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</si>
  <si>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</si>
  <si>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</si>
  <si>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</si>
  <si>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</si>
  <si>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</si>
  <si>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</si>
  <si>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</si>
  <si>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</si>
  <si>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</si>
  <si>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</si>
  <si>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</si>
  <si>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</si>
  <si>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</si>
  <si>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</si>
  <si>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</si>
  <si>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</si>
  <si>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</si>
  <si>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</si>
  <si>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</si>
  <si>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</si>
  <si>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</si>
  <si>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</si>
  <si>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</si>
  <si>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</si>
  <si>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</si>
  <si>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</si>
  <si>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</si>
  <si>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</si>
  <si>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</si>
  <si>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</si>
  <si>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</si>
  <si>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</si>
  <si>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</si>
  <si>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</si>
  <si>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</si>
  <si>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</si>
  <si>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</si>
  <si>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</si>
  <si>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</si>
  <si>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</si>
  <si>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</si>
  <si>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</si>
  <si>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</si>
  <si>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</si>
  <si>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</si>
  <si>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</si>
  <si>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</si>
  <si>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</si>
  <si>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</si>
  <si>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</si>
  <si>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</si>
  <si>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</si>
  <si>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</si>
  <si>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</si>
  <si>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</si>
  <si>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</si>
  <si>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</si>
  <si>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</si>
  <si>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</si>
  <si>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</si>
  <si>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</si>
  <si>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</si>
  <si>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</si>
  <si>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</si>
  <si>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</si>
  <si>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</si>
  <si>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</si>
  <si>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</si>
  <si>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</si>
  <si>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</si>
  <si>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</si>
  <si>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>Председатель Правления     ____________________________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</si>
  <si>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</si>
  <si>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</si>
  <si>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</si>
  <si>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</si>
  <si>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</si>
  <si>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</si>
  <si>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</si>
  <si>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</si>
  <si>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</si>
  <si>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</si>
  <si>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</si>
  <si>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</si>
  <si>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</si>
  <si>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</si>
  <si>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</si>
  <si>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</si>
  <si>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</si>
  <si>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</si>
  <si>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</si>
  <si>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</si>
  <si>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</si>
  <si>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</si>
  <si>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</si>
  <si>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</si>
  <si>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</si>
  <si>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</si>
  <si>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</si>
  <si>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</si>
  <si>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</si>
  <si>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</si>
  <si>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</si>
  <si>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</si>
  <si>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</si>
  <si>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</si>
  <si>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</si>
  <si>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</si>
  <si>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Председатель Правления ______________________________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</si>
  <si>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</si>
  <si>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</si>
  <si>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</si>
  <si>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</si>
  <si>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</si>
  <si>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</si>
  <si>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</si>
  <si>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</si>
  <si>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</si>
  <si>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</si>
  <si>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</si>
  <si>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</si>
  <si>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</si>
  <si>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</si>
  <si>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</si>
  <si>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</si>
  <si>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</si>
  <si>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</si>
  <si>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</si>
  <si>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</si>
  <si>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</si>
  <si>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</si>
  <si>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</si>
  <si>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</si>
  <si>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</si>
  <si>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</si>
  <si>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</si>
  <si>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</si>
  <si>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</si>
  <si>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</si>
  <si>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</si>
  <si>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</si>
  <si>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</si>
  <si>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</si>
  <si>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</si>
  <si>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</si>
  <si>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</si>
  <si>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</si>
  <si>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</si>
  <si>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</si>
  <si>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</si>
  <si>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</si>
  <si>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</si>
  <si>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</si>
  <si>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</si>
  <si>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</si>
  <si>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</si>
  <si>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</si>
  <si>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</si>
  <si>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</si>
  <si>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</si>
  <si>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</si>
  <si>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</si>
  <si>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</si>
  <si>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</si>
  <si>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</si>
  <si>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</si>
  <si>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</si>
  <si>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</si>
  <si>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</si>
  <si>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</si>
  <si>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</si>
  <si>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</si>
  <si>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</si>
  <si>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</si>
  <si>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</si>
  <si>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</si>
  <si>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</si>
  <si>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</si>
  <si>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</si>
  <si>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</si>
  <si>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</si>
  <si>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</si>
  <si>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</si>
  <si>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</si>
  <si>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</si>
  <si>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</si>
  <si>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</si>
  <si>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</si>
  <si>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</si>
  <si>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</si>
  <si>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</si>
  <si>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</si>
  <si>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</si>
  <si>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</si>
  <si>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Сальдо на 1 января отчетного года</t>
  </si>
  <si>
    <t>Главный бухгалтер                   ____________________________</t>
  </si>
  <si>
    <t>Главный бухгалтер              ______________________________</t>
  </si>
  <si>
    <t>Кокаев М.Б.</t>
  </si>
  <si>
    <t>№ примечания</t>
  </si>
  <si>
    <t>Чирва Р.В.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</si>
  <si>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</si>
  <si>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</si>
  <si>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</si>
  <si>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</si>
  <si>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</si>
  <si>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 xml:space="preserve">            прочие выплаты (незавершенное строительство)</t>
  </si>
  <si>
    <t>Бал НМА 01.01.16</t>
  </si>
  <si>
    <t>Бал НМА 31.03.16</t>
  </si>
  <si>
    <t>Сальдо на 31.12.2015 года (стр. 160 - стр. 170 + стр. 180 - стр.190)</t>
  </si>
  <si>
    <t xml:space="preserve">                                                                                  по состоянию на 30 июня 2016 года</t>
  </si>
  <si>
    <t xml:space="preserve"> за период, заканчивающийся  30 июня  2016 года</t>
  </si>
  <si>
    <t xml:space="preserve">                                                                        за период,заканчивающийся 30 июня 2016 года</t>
  </si>
  <si>
    <t>-</t>
  </si>
  <si>
    <t xml:space="preserve">            прочие выплаты (вознаграждения по кредитам, выкуп облигаций)</t>
  </si>
  <si>
    <t xml:space="preserve">            прочие поступления (вознаграждения по депозитам, купон по облигациям)</t>
  </si>
  <si>
    <t>за период, заканчивающийся на 30 июня 2016 года</t>
  </si>
  <si>
    <t>Сальдо на 30.06.2016 года (стр.030 + стр. 060 - стр. 070 + стр. 080 - 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</si>
</sst>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14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top" wrapText="1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1"/>
  <sheetViews>
    <sheetView view="pageBreakPreview" topLeftCell="A37" zoomScale="90" zoomScaleSheetLayoutView="90" workbookViewId="0">
      <selection activeCell="G26" sqref="G26"/>
    </sheetView>
  </sheetViews>
  <sheetFormatPr defaultRowHeight="15" outlineLevelCol="1" x14ac:dyDescent="0.25"/>
  <cols>
    <col min="1" max="1" width="54.85546875" style="29" customWidth="1"/>
    <col min="2" max="2" width="9" style="29" hidden="1" customWidth="1" outlineLevel="1"/>
    <col min="3" max="3" width="9.140625" style="31" collapsed="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 x14ac:dyDescent="0.25">
      <c r="A3" s="92" t="s">
        <v>225</v>
      </c>
      <c r="B3" s="92"/>
      <c r="C3" s="92"/>
      <c r="D3" s="92"/>
      <c r="E3" s="92"/>
    </row>
    <row r="4" spans="1:5" x14ac:dyDescent="0.25">
      <c r="A4" s="30" t="s">
        <v>234</v>
      </c>
      <c r="B4" s="30"/>
    </row>
    <row r="5" spans="1:5" x14ac:dyDescent="0.25">
      <c r="E5" s="32" t="s">
        <v>0</v>
      </c>
    </row>
    <row r="6" spans="1:5" s="30" customFormat="1" ht="42.75" x14ac:dyDescent="0.2">
      <c r="A6" s="33" t="s">
        <v>1</v>
      </c>
      <c r="B6" s="34" t="s">
        <v>223</v>
      </c>
      <c r="C6" s="35" t="s">
        <v>2</v>
      </c>
      <c r="D6" s="34" t="s">
        <v>3</v>
      </c>
      <c r="E6" s="34" t="s">
        <v>4</v>
      </c>
    </row>
    <row r="7" spans="1:5" s="30" customFormat="1" ht="14.25" x14ac:dyDescent="0.2">
      <c r="A7" s="36" t="s">
        <v>5</v>
      </c>
      <c r="B7" s="36"/>
      <c r="C7" s="37"/>
      <c r="D7" s="38"/>
      <c r="E7" s="36"/>
    </row>
    <row r="8" spans="1:5" x14ac:dyDescent="0.25">
      <c r="A8" s="39" t="s">
        <v>6</v>
      </c>
      <c r="B8" s="40">
        <v>11</v>
      </c>
      <c r="C8" s="41" t="s">
        <v>7</v>
      </c>
      <c r="D8" s="82">
        <v>816749</v>
      </c>
      <c r="E8" s="82">
        <v>440979</v>
      </c>
    </row>
    <row r="9" spans="1:5" x14ac:dyDescent="0.25">
      <c r="A9" s="39" t="s">
        <v>8</v>
      </c>
      <c r="B9" s="40"/>
      <c r="C9" s="41" t="s">
        <v>9</v>
      </c>
      <c r="D9" s="82"/>
      <c r="E9" s="82"/>
    </row>
    <row r="10" spans="1:5" x14ac:dyDescent="0.25">
      <c r="A10" s="39" t="s">
        <v>10</v>
      </c>
      <c r="B10" s="40">
        <v>9</v>
      </c>
      <c r="C10" s="41" t="s">
        <v>11</v>
      </c>
      <c r="D10" s="82">
        <v>860768</v>
      </c>
      <c r="E10" s="82">
        <v>1018839</v>
      </c>
    </row>
    <row r="11" spans="1:5" x14ac:dyDescent="0.25">
      <c r="A11" s="39" t="s">
        <v>12</v>
      </c>
      <c r="B11" s="40">
        <v>8</v>
      </c>
      <c r="C11" s="41" t="s">
        <v>13</v>
      </c>
      <c r="D11" s="82">
        <v>256767</v>
      </c>
      <c r="E11" s="82">
        <v>276594</v>
      </c>
    </row>
    <row r="12" spans="1:5" x14ac:dyDescent="0.25">
      <c r="A12" s="39" t="s">
        <v>14</v>
      </c>
      <c r="B12" s="40"/>
      <c r="C12" s="41" t="s">
        <v>15</v>
      </c>
      <c r="D12" s="82"/>
      <c r="E12" s="82"/>
    </row>
    <row r="13" spans="1:5" x14ac:dyDescent="0.25">
      <c r="A13" s="39" t="s">
        <v>16</v>
      </c>
      <c r="B13" s="40"/>
      <c r="C13" s="41" t="s">
        <v>17</v>
      </c>
      <c r="D13" s="82"/>
      <c r="E13" s="82"/>
    </row>
    <row r="14" spans="1:5" x14ac:dyDescent="0.25">
      <c r="A14" s="39" t="s">
        <v>18</v>
      </c>
      <c r="B14" s="40">
        <v>10</v>
      </c>
      <c r="C14" s="41" t="s">
        <v>19</v>
      </c>
      <c r="D14" s="86">
        <v>167887</v>
      </c>
      <c r="E14" s="82">
        <v>19875</v>
      </c>
    </row>
    <row r="15" spans="1:5" s="30" customFormat="1" ht="14.25" x14ac:dyDescent="0.2">
      <c r="A15" s="36" t="s">
        <v>20</v>
      </c>
      <c r="B15" s="43"/>
      <c r="C15" s="37" t="s">
        <v>21</v>
      </c>
      <c r="D15" s="44">
        <f>SUM(D8:D14)</f>
        <v>2102171</v>
      </c>
      <c r="E15" s="44">
        <f>SUM(E8:E14)</f>
        <v>1756287</v>
      </c>
    </row>
    <row r="16" spans="1:5" s="30" customFormat="1" x14ac:dyDescent="0.2">
      <c r="A16" s="36" t="s">
        <v>22</v>
      </c>
      <c r="B16" s="43"/>
      <c r="C16" s="37"/>
      <c r="D16" s="82"/>
      <c r="E16" s="44"/>
    </row>
    <row r="17" spans="1:8" x14ac:dyDescent="0.25">
      <c r="A17" s="39" t="s">
        <v>23</v>
      </c>
      <c r="B17" s="40"/>
      <c r="C17" s="41" t="s">
        <v>24</v>
      </c>
      <c r="D17" s="82"/>
      <c r="E17" s="42"/>
    </row>
    <row r="18" spans="1:8" x14ac:dyDescent="0.25">
      <c r="A18" s="39" t="s">
        <v>25</v>
      </c>
      <c r="B18" s="40">
        <v>7</v>
      </c>
      <c r="C18" s="41" t="s">
        <v>26</v>
      </c>
      <c r="D18" s="82">
        <v>0</v>
      </c>
      <c r="E18" s="42">
        <v>0</v>
      </c>
    </row>
    <row r="19" spans="1:8" x14ac:dyDescent="0.25">
      <c r="A19" s="39" t="s">
        <v>27</v>
      </c>
      <c r="B19" s="40"/>
      <c r="C19" s="41" t="s">
        <v>28</v>
      </c>
      <c r="D19" s="82"/>
      <c r="E19" s="42"/>
    </row>
    <row r="20" spans="1:8" x14ac:dyDescent="0.25">
      <c r="A20" s="39" t="s">
        <v>29</v>
      </c>
      <c r="B20" s="40"/>
      <c r="C20" s="41" t="s">
        <v>30</v>
      </c>
      <c r="D20" s="82"/>
      <c r="E20" s="42"/>
    </row>
    <row r="21" spans="1:8" x14ac:dyDescent="0.25">
      <c r="A21" s="39" t="s">
        <v>31</v>
      </c>
      <c r="B21" s="40">
        <v>5</v>
      </c>
      <c r="C21" s="41" t="s">
        <v>32</v>
      </c>
      <c r="D21" s="82">
        <v>424023</v>
      </c>
      <c r="E21" s="82">
        <v>393246</v>
      </c>
    </row>
    <row r="22" spans="1:8" x14ac:dyDescent="0.25">
      <c r="A22" s="39" t="s">
        <v>33</v>
      </c>
      <c r="B22" s="40"/>
      <c r="C22" s="41" t="s">
        <v>34</v>
      </c>
      <c r="D22" s="82"/>
      <c r="E22" s="82"/>
    </row>
    <row r="23" spans="1:8" x14ac:dyDescent="0.25">
      <c r="A23" s="39" t="s">
        <v>35</v>
      </c>
      <c r="B23" s="40"/>
      <c r="C23" s="41" t="s">
        <v>36</v>
      </c>
      <c r="D23" s="82"/>
      <c r="E23" s="82"/>
    </row>
    <row r="24" spans="1:8" x14ac:dyDescent="0.25">
      <c r="A24" s="39" t="s">
        <v>37</v>
      </c>
      <c r="B24" s="40">
        <v>6</v>
      </c>
      <c r="C24" s="41" t="s">
        <v>38</v>
      </c>
      <c r="D24" s="82">
        <v>11928206</v>
      </c>
      <c r="E24" s="82">
        <v>12403789</v>
      </c>
      <c r="F24" s="45">
        <f>9558273</f>
        <v>9558273</v>
      </c>
      <c r="G24" s="46">
        <v>4104</v>
      </c>
      <c r="H24" s="29" t="s">
        <v>231</v>
      </c>
    </row>
    <row r="25" spans="1:8" x14ac:dyDescent="0.25">
      <c r="A25" s="39" t="s">
        <v>39</v>
      </c>
      <c r="B25" s="40">
        <v>24</v>
      </c>
      <c r="C25" s="41" t="s">
        <v>40</v>
      </c>
      <c r="D25" s="83">
        <v>741724</v>
      </c>
      <c r="E25" s="83">
        <v>741724</v>
      </c>
      <c r="F25" s="45">
        <f>10445114</f>
        <v>10445114</v>
      </c>
      <c r="G25" s="29">
        <v>4566</v>
      </c>
      <c r="H25" s="29" t="s">
        <v>232</v>
      </c>
    </row>
    <row r="26" spans="1:8" x14ac:dyDescent="0.25">
      <c r="A26" s="39" t="s">
        <v>41</v>
      </c>
      <c r="B26" s="40"/>
      <c r="C26" s="41" t="s">
        <v>42</v>
      </c>
      <c r="D26" s="82">
        <v>195386</v>
      </c>
      <c r="E26" s="82">
        <v>147055</v>
      </c>
    </row>
    <row r="27" spans="1:8" s="30" customFormat="1" ht="14.25" x14ac:dyDescent="0.2">
      <c r="A27" s="36" t="s">
        <v>43</v>
      </c>
      <c r="B27" s="43"/>
      <c r="C27" s="37" t="s">
        <v>44</v>
      </c>
      <c r="D27" s="84">
        <f>SUM(D17:D26)</f>
        <v>13289339</v>
      </c>
      <c r="E27" s="84">
        <f>SUM(E17:E26)</f>
        <v>13685814</v>
      </c>
    </row>
    <row r="28" spans="1:8" s="30" customFormat="1" ht="14.25" x14ac:dyDescent="0.2">
      <c r="A28" s="36" t="s">
        <v>45</v>
      </c>
      <c r="B28" s="43"/>
      <c r="C28" s="37"/>
      <c r="D28" s="84">
        <f>D15+D27</f>
        <v>15391510</v>
      </c>
      <c r="E28" s="84">
        <f>E15+E27</f>
        <v>15442101</v>
      </c>
    </row>
    <row r="29" spans="1:8" x14ac:dyDescent="0.25">
      <c r="A29" s="36" t="s">
        <v>46</v>
      </c>
      <c r="B29" s="43"/>
      <c r="C29" s="41"/>
      <c r="D29" s="82"/>
      <c r="E29" s="82"/>
    </row>
    <row r="30" spans="1:8" x14ac:dyDescent="0.25">
      <c r="A30" s="36" t="s">
        <v>47</v>
      </c>
      <c r="B30" s="43"/>
      <c r="C30" s="37" t="s">
        <v>48</v>
      </c>
      <c r="D30" s="82"/>
      <c r="E30" s="82"/>
    </row>
    <row r="31" spans="1:8" x14ac:dyDescent="0.25">
      <c r="A31" s="39" t="s">
        <v>49</v>
      </c>
      <c r="B31" s="40">
        <v>14.15</v>
      </c>
      <c r="C31" s="41" t="s">
        <v>50</v>
      </c>
      <c r="D31" s="83">
        <v>3987</v>
      </c>
      <c r="E31" s="83">
        <v>3987</v>
      </c>
    </row>
    <row r="32" spans="1:8" x14ac:dyDescent="0.25">
      <c r="A32" s="39" t="s">
        <v>51</v>
      </c>
      <c r="B32" s="40">
        <v>17</v>
      </c>
      <c r="C32" s="41" t="s">
        <v>52</v>
      </c>
      <c r="D32" s="83">
        <v>94844</v>
      </c>
      <c r="E32" s="83">
        <v>123151</v>
      </c>
      <c r="F32" s="47"/>
    </row>
    <row r="33" spans="1:6" ht="30" x14ac:dyDescent="0.25">
      <c r="A33" s="48" t="s">
        <v>53</v>
      </c>
      <c r="B33" s="49">
        <v>17</v>
      </c>
      <c r="C33" s="41" t="s">
        <v>54</v>
      </c>
      <c r="D33" s="82">
        <v>17450</v>
      </c>
      <c r="E33" s="82">
        <v>24050</v>
      </c>
    </row>
    <row r="34" spans="1:6" x14ac:dyDescent="0.25">
      <c r="A34" s="39" t="s">
        <v>55</v>
      </c>
      <c r="B34" s="40">
        <v>16</v>
      </c>
      <c r="C34" s="41" t="s">
        <v>56</v>
      </c>
      <c r="D34" s="82">
        <v>179271</v>
      </c>
      <c r="E34" s="82">
        <v>345954</v>
      </c>
    </row>
    <row r="35" spans="1:6" x14ac:dyDescent="0.25">
      <c r="A35" s="39" t="s">
        <v>57</v>
      </c>
      <c r="B35" s="40"/>
      <c r="C35" s="41" t="s">
        <v>58</v>
      </c>
      <c r="D35" s="82">
        <v>42548</v>
      </c>
      <c r="E35" s="42">
        <v>42548</v>
      </c>
    </row>
    <row r="36" spans="1:6" x14ac:dyDescent="0.25">
      <c r="A36" s="39" t="s">
        <v>59</v>
      </c>
      <c r="B36" s="40">
        <v>18</v>
      </c>
      <c r="C36" s="41" t="s">
        <v>60</v>
      </c>
      <c r="D36" s="82">
        <f>881455+61754</f>
        <v>943209</v>
      </c>
      <c r="E36" s="82">
        <f>410996+4790</f>
        <v>415786</v>
      </c>
    </row>
    <row r="37" spans="1:6" s="30" customFormat="1" ht="14.25" x14ac:dyDescent="0.2">
      <c r="A37" s="36" t="s">
        <v>61</v>
      </c>
      <c r="B37" s="43"/>
      <c r="C37" s="37" t="s">
        <v>62</v>
      </c>
      <c r="D37" s="84">
        <f>SUM(D31:D36)</f>
        <v>1281309</v>
      </c>
      <c r="E37" s="84">
        <f>SUM(E31:E36)</f>
        <v>955476</v>
      </c>
    </row>
    <row r="38" spans="1:6" s="30" customFormat="1" ht="14.25" x14ac:dyDescent="0.2">
      <c r="A38" s="36" t="s">
        <v>63</v>
      </c>
      <c r="B38" s="43"/>
      <c r="C38" s="37"/>
      <c r="D38" s="84"/>
      <c r="E38" s="84"/>
    </row>
    <row r="39" spans="1:6" x14ac:dyDescent="0.25">
      <c r="A39" s="39" t="s">
        <v>65</v>
      </c>
      <c r="B39" s="40">
        <v>14</v>
      </c>
      <c r="C39" s="41" t="s">
        <v>64</v>
      </c>
      <c r="D39" s="82">
        <v>8360981</v>
      </c>
      <c r="E39" s="82">
        <v>8109507</v>
      </c>
    </row>
    <row r="40" spans="1:6" x14ac:dyDescent="0.25">
      <c r="A40" s="39" t="s">
        <v>66</v>
      </c>
      <c r="B40" s="40">
        <v>15</v>
      </c>
      <c r="C40" s="41" t="s">
        <v>67</v>
      </c>
      <c r="D40" s="82">
        <v>18352764</v>
      </c>
      <c r="E40" s="82">
        <v>18851919</v>
      </c>
      <c r="F40" s="47"/>
    </row>
    <row r="41" spans="1:6" x14ac:dyDescent="0.25">
      <c r="A41" s="39" t="s">
        <v>68</v>
      </c>
      <c r="B41" s="40"/>
      <c r="C41" s="41" t="s">
        <v>69</v>
      </c>
      <c r="D41" s="82"/>
      <c r="E41" s="42"/>
    </row>
    <row r="42" spans="1:6" x14ac:dyDescent="0.25">
      <c r="A42" s="39" t="s">
        <v>70</v>
      </c>
      <c r="B42" s="40"/>
      <c r="C42" s="41" t="s">
        <v>71</v>
      </c>
      <c r="D42" s="82"/>
      <c r="E42" s="42"/>
    </row>
    <row r="43" spans="1:6" x14ac:dyDescent="0.25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 x14ac:dyDescent="0.25">
      <c r="A44" s="39" t="s">
        <v>74</v>
      </c>
      <c r="B44" s="40"/>
      <c r="C44" s="41" t="s">
        <v>75</v>
      </c>
      <c r="D44" s="82"/>
      <c r="E44" s="42"/>
    </row>
    <row r="45" spans="1:6" s="30" customFormat="1" ht="14.25" x14ac:dyDescent="0.2">
      <c r="A45" s="36" t="s">
        <v>76</v>
      </c>
      <c r="B45" s="43"/>
      <c r="C45" s="37" t="s">
        <v>77</v>
      </c>
      <c r="D45" s="84">
        <f>SUM(D39:D44)</f>
        <v>26713745</v>
      </c>
      <c r="E45" s="44">
        <f>SUM(E39:E44)</f>
        <v>26961426</v>
      </c>
    </row>
    <row r="46" spans="1:6" s="30" customFormat="1" ht="14.25" x14ac:dyDescent="0.2">
      <c r="A46" s="36" t="s">
        <v>78</v>
      </c>
      <c r="B46" s="43"/>
      <c r="C46" s="37"/>
      <c r="D46" s="84"/>
      <c r="E46" s="44"/>
    </row>
    <row r="47" spans="1:6" x14ac:dyDescent="0.25">
      <c r="A47" s="39" t="s">
        <v>79</v>
      </c>
      <c r="B47" s="40">
        <v>12</v>
      </c>
      <c r="C47" s="41" t="s">
        <v>80</v>
      </c>
      <c r="D47" s="82">
        <v>11861000</v>
      </c>
      <c r="E47" s="42">
        <v>11861000</v>
      </c>
    </row>
    <row r="48" spans="1:6" x14ac:dyDescent="0.25">
      <c r="A48" s="39" t="s">
        <v>81</v>
      </c>
      <c r="B48" s="40"/>
      <c r="C48" s="41" t="s">
        <v>82</v>
      </c>
      <c r="D48" s="82"/>
      <c r="E48" s="42"/>
    </row>
    <row r="49" spans="1:7" x14ac:dyDescent="0.25">
      <c r="A49" s="39" t="s">
        <v>83</v>
      </c>
      <c r="B49" s="40"/>
      <c r="C49" s="41" t="s">
        <v>84</v>
      </c>
      <c r="D49" s="82"/>
      <c r="E49" s="42"/>
    </row>
    <row r="50" spans="1:7" x14ac:dyDescent="0.25">
      <c r="A50" s="39" t="s">
        <v>85</v>
      </c>
      <c r="B50" s="40"/>
      <c r="C50" s="41" t="s">
        <v>86</v>
      </c>
      <c r="D50" s="82"/>
      <c r="E50" s="42"/>
    </row>
    <row r="51" spans="1:7" x14ac:dyDescent="0.25">
      <c r="A51" s="39" t="s">
        <v>87</v>
      </c>
      <c r="B51" s="40"/>
      <c r="C51" s="41" t="s">
        <v>88</v>
      </c>
      <c r="D51" s="82">
        <f>-31551024</f>
        <v>-31551024</v>
      </c>
      <c r="E51" s="42">
        <v>-31422281</v>
      </c>
      <c r="F51" s="46"/>
      <c r="G51" s="47"/>
    </row>
    <row r="52" spans="1:7" x14ac:dyDescent="0.25">
      <c r="A52" s="39" t="s">
        <v>89</v>
      </c>
      <c r="B52" s="40">
        <v>13</v>
      </c>
      <c r="C52" s="41" t="s">
        <v>90</v>
      </c>
      <c r="D52" s="82">
        <v>7086480</v>
      </c>
      <c r="E52" s="82">
        <v>7086480</v>
      </c>
    </row>
    <row r="53" spans="1:7" s="30" customFormat="1" ht="14.25" x14ac:dyDescent="0.2">
      <c r="A53" s="36" t="s">
        <v>91</v>
      </c>
      <c r="B53" s="43"/>
      <c r="C53" s="37" t="s">
        <v>92</v>
      </c>
      <c r="D53" s="44">
        <f>SUM(D47:D52)</f>
        <v>-12603544</v>
      </c>
      <c r="E53" s="44">
        <f>SUM(E47:E52)</f>
        <v>-12474801</v>
      </c>
    </row>
    <row r="54" spans="1:7" s="30" customFormat="1" ht="14.25" x14ac:dyDescent="0.2">
      <c r="A54" s="36" t="s">
        <v>93</v>
      </c>
      <c r="B54" s="43"/>
      <c r="C54" s="37"/>
      <c r="D54" s="44">
        <f>D37+D45+D53</f>
        <v>15391510</v>
      </c>
      <c r="E54" s="44">
        <f>E37+E45+E53</f>
        <v>15442101</v>
      </c>
      <c r="F54" s="50"/>
    </row>
    <row r="55" spans="1:7" s="30" customFormat="1" x14ac:dyDescent="0.25">
      <c r="A55" s="36" t="s">
        <v>94</v>
      </c>
      <c r="B55" s="40">
        <v>12</v>
      </c>
      <c r="C55" s="37"/>
      <c r="D55" s="84">
        <f>(D53-G25)/11861*1000</f>
        <v>-1062988.7867802039</v>
      </c>
      <c r="E55" s="44">
        <f>(E53-G24)/11861*1000</f>
        <v>-1052095.523143074</v>
      </c>
    </row>
    <row r="56" spans="1:7" x14ac:dyDescent="0.25">
      <c r="A56" s="51" t="s">
        <v>95</v>
      </c>
      <c r="B56" s="52"/>
      <c r="C56" s="53"/>
      <c r="D56" s="52"/>
      <c r="E56" s="52"/>
    </row>
    <row r="57" spans="1:7" x14ac:dyDescent="0.25">
      <c r="A57" s="52"/>
      <c r="B57" s="52"/>
      <c r="C57" s="53"/>
      <c r="D57" s="52"/>
      <c r="E57" s="52"/>
    </row>
    <row r="58" spans="1:7" s="30" customFormat="1" ht="16.5" customHeight="1" x14ac:dyDescent="0.2">
      <c r="A58" s="54" t="s">
        <v>96</v>
      </c>
      <c r="B58" s="54"/>
      <c r="C58" s="55"/>
      <c r="D58" s="30" t="s">
        <v>222</v>
      </c>
    </row>
    <row r="59" spans="1:7" s="30" customFormat="1" ht="14.25" x14ac:dyDescent="0.2">
      <c r="A59" s="56" t="s">
        <v>97</v>
      </c>
      <c r="B59" s="56"/>
      <c r="C59" s="55"/>
    </row>
    <row r="60" spans="1:7" s="30" customFormat="1" ht="14.25" x14ac:dyDescent="0.2">
      <c r="A60" s="30" t="s">
        <v>220</v>
      </c>
      <c r="C60" s="55"/>
      <c r="D60" s="30" t="s">
        <v>224</v>
      </c>
    </row>
    <row r="61" spans="1:7" x14ac:dyDescent="0.25">
      <c r="A61" s="54" t="s">
        <v>97</v>
      </c>
      <c r="B61" s="54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WhiteSpace="0" view="pageBreakPreview" topLeftCell="A16" zoomScaleSheetLayoutView="100" workbookViewId="0">
      <selection activeCell="E15" sqref="E15"/>
    </sheetView>
  </sheetViews>
  <sheetFormatPr defaultRowHeight="15" outlineLevelCol="1" x14ac:dyDescent="0.25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 x14ac:dyDescent="0.25">
      <c r="A1" s="95" t="s">
        <v>226</v>
      </c>
      <c r="B1" s="95"/>
      <c r="C1" s="96"/>
      <c r="D1" s="96"/>
      <c r="E1" s="96"/>
    </row>
    <row r="2" spans="1:5" x14ac:dyDescent="0.25">
      <c r="A2" s="95" t="s">
        <v>235</v>
      </c>
      <c r="B2" s="95"/>
      <c r="C2" s="96"/>
      <c r="D2" s="96"/>
      <c r="E2" s="96"/>
    </row>
    <row r="3" spans="1:5" x14ac:dyDescent="0.25">
      <c r="A3" s="24"/>
      <c r="B3" s="24"/>
      <c r="C3" s="25"/>
      <c r="D3" s="25"/>
      <c r="E3" s="25"/>
    </row>
    <row r="4" spans="1:5" ht="15.75" thickBot="1" x14ac:dyDescent="0.3">
      <c r="A4" s="1"/>
      <c r="B4" s="1"/>
      <c r="C4" s="2"/>
      <c r="D4" s="2"/>
      <c r="E4" s="3" t="s">
        <v>98</v>
      </c>
    </row>
    <row r="5" spans="1:5" ht="26.25" thickBot="1" x14ac:dyDescent="0.3">
      <c r="A5" s="4" t="s">
        <v>99</v>
      </c>
      <c r="B5" s="4" t="s">
        <v>223</v>
      </c>
      <c r="C5" s="5" t="s">
        <v>100</v>
      </c>
      <c r="D5" s="5" t="s">
        <v>101</v>
      </c>
      <c r="E5" s="5" t="s">
        <v>102</v>
      </c>
    </row>
    <row r="6" spans="1:5" ht="15.75" thickBot="1" x14ac:dyDescent="0.3">
      <c r="A6" s="6" t="s">
        <v>103</v>
      </c>
      <c r="B6" s="26">
        <v>19</v>
      </c>
      <c r="C6" s="14" t="s">
        <v>7</v>
      </c>
      <c r="D6" s="7">
        <v>2922114</v>
      </c>
      <c r="E6" s="7">
        <v>2255261</v>
      </c>
    </row>
    <row r="7" spans="1:5" ht="15.75" thickBot="1" x14ac:dyDescent="0.3">
      <c r="A7" s="6" t="s">
        <v>104</v>
      </c>
      <c r="B7" s="26">
        <v>20</v>
      </c>
      <c r="C7" s="14" t="s">
        <v>24</v>
      </c>
      <c r="D7" s="7">
        <v>-1966843</v>
      </c>
      <c r="E7" s="7">
        <v>-1026299</v>
      </c>
    </row>
    <row r="8" spans="1:5" s="58" customFormat="1" thickBot="1" x14ac:dyDescent="0.25">
      <c r="A8" s="8" t="s">
        <v>105</v>
      </c>
      <c r="B8" s="27"/>
      <c r="C8" s="15" t="s">
        <v>48</v>
      </c>
      <c r="D8" s="9">
        <f>SUM(D6:D7)</f>
        <v>955271</v>
      </c>
      <c r="E8" s="9">
        <f>SUM(E6:E7)</f>
        <v>1228962</v>
      </c>
    </row>
    <row r="9" spans="1:5" ht="15.75" thickBot="1" x14ac:dyDescent="0.3">
      <c r="A9" s="6" t="s">
        <v>111</v>
      </c>
      <c r="B9" s="26">
        <v>22</v>
      </c>
      <c r="C9" s="14" t="s">
        <v>64</v>
      </c>
      <c r="D9" s="7">
        <v>16398</v>
      </c>
      <c r="E9" s="7"/>
    </row>
    <row r="10" spans="1:5" ht="15.75" thickBot="1" x14ac:dyDescent="0.3">
      <c r="A10" s="6" t="s">
        <v>108</v>
      </c>
      <c r="B10" s="26"/>
      <c r="C10" s="14" t="s">
        <v>80</v>
      </c>
      <c r="D10" s="7">
        <v>6655</v>
      </c>
      <c r="E10" s="7">
        <v>6940</v>
      </c>
    </row>
    <row r="11" spans="1:5" ht="16.5" customHeight="1" thickBot="1" x14ac:dyDescent="0.3">
      <c r="A11" s="6" t="s">
        <v>112</v>
      </c>
      <c r="B11" s="26"/>
      <c r="C11" s="14" t="s">
        <v>113</v>
      </c>
      <c r="D11" s="7"/>
      <c r="E11" s="7"/>
    </row>
    <row r="12" spans="1:5" ht="15.75" thickBot="1" x14ac:dyDescent="0.3">
      <c r="A12" s="6" t="s">
        <v>106</v>
      </c>
      <c r="B12" s="26">
        <v>21</v>
      </c>
      <c r="C12" s="14" t="s">
        <v>114</v>
      </c>
      <c r="D12" s="7">
        <v>-228597</v>
      </c>
      <c r="E12" s="7">
        <v>-202943</v>
      </c>
    </row>
    <row r="13" spans="1:5" ht="15.75" thickBot="1" x14ac:dyDescent="0.3">
      <c r="A13" s="6" t="s">
        <v>115</v>
      </c>
      <c r="B13" s="26">
        <v>23</v>
      </c>
      <c r="C13" s="14" t="s">
        <v>116</v>
      </c>
      <c r="D13" s="7">
        <v>-878366</v>
      </c>
      <c r="E13" s="7">
        <v>-1106510</v>
      </c>
    </row>
    <row r="14" spans="1:5" ht="15.75" thickBot="1" x14ac:dyDescent="0.3">
      <c r="A14" s="6" t="s">
        <v>107</v>
      </c>
      <c r="B14" s="26"/>
      <c r="C14" s="14" t="s">
        <v>117</v>
      </c>
      <c r="D14" s="7">
        <v>-104</v>
      </c>
      <c r="E14" s="7">
        <v>24714</v>
      </c>
    </row>
    <row r="15" spans="1:5" ht="15.75" thickBot="1" x14ac:dyDescent="0.3">
      <c r="A15" s="93" t="s">
        <v>118</v>
      </c>
      <c r="B15" s="28"/>
      <c r="C15" s="14" t="s">
        <v>21</v>
      </c>
      <c r="D15" s="7"/>
      <c r="E15" s="7"/>
    </row>
    <row r="16" spans="1:5" ht="15.75" thickBot="1" x14ac:dyDescent="0.3">
      <c r="A16" s="94"/>
      <c r="B16" s="26"/>
      <c r="C16" s="14"/>
      <c r="D16" s="7"/>
      <c r="E16" s="7"/>
    </row>
    <row r="17" spans="1:5" s="58" customFormat="1" ht="39" thickBot="1" x14ac:dyDescent="0.25">
      <c r="A17" s="8" t="s">
        <v>119</v>
      </c>
      <c r="B17" s="27"/>
      <c r="C17" s="15" t="s">
        <v>120</v>
      </c>
      <c r="D17" s="9">
        <f>SUM(D8:D14)</f>
        <v>-128743</v>
      </c>
      <c r="E17" s="9">
        <f>SUM(E8:E14)</f>
        <v>-48837</v>
      </c>
    </row>
    <row r="18" spans="1:5" ht="15.75" thickBot="1" x14ac:dyDescent="0.3">
      <c r="A18" s="6" t="s">
        <v>121</v>
      </c>
      <c r="B18" s="26"/>
      <c r="C18" s="14" t="s">
        <v>122</v>
      </c>
      <c r="D18" s="7"/>
      <c r="E18" s="7"/>
    </row>
    <row r="19" spans="1:5" ht="26.25" thickBot="1" x14ac:dyDescent="0.3">
      <c r="A19" s="8" t="s">
        <v>123</v>
      </c>
      <c r="B19" s="27"/>
      <c r="C19" s="15" t="s">
        <v>125</v>
      </c>
      <c r="D19" s="9">
        <f>D17-D18</f>
        <v>-128743</v>
      </c>
      <c r="E19" s="9">
        <f>SUM(E17:E17)</f>
        <v>-48837</v>
      </c>
    </row>
    <row r="20" spans="1:5" ht="15.75" thickBot="1" x14ac:dyDescent="0.3">
      <c r="A20" s="6" t="s">
        <v>109</v>
      </c>
      <c r="B20" s="26">
        <v>24</v>
      </c>
      <c r="C20" s="14" t="s">
        <v>126</v>
      </c>
      <c r="D20" s="7"/>
      <c r="E20" s="7"/>
    </row>
    <row r="21" spans="1:5" ht="26.25" thickBot="1" x14ac:dyDescent="0.3">
      <c r="A21" s="8" t="s">
        <v>124</v>
      </c>
      <c r="B21" s="27"/>
      <c r="C21" s="15" t="s">
        <v>127</v>
      </c>
      <c r="D21" s="9">
        <f>D19-D20</f>
        <v>-128743</v>
      </c>
      <c r="E21" s="9">
        <f>E19-E20</f>
        <v>-48837</v>
      </c>
    </row>
    <row r="22" spans="1:5" ht="26.25" thickBot="1" x14ac:dyDescent="0.3">
      <c r="A22" s="6" t="s">
        <v>110</v>
      </c>
      <c r="B22" s="26"/>
      <c r="C22" s="14" t="s">
        <v>128</v>
      </c>
      <c r="D22" s="7"/>
      <c r="E22" s="7"/>
    </row>
    <row r="23" spans="1:5" ht="26.25" thickBot="1" x14ac:dyDescent="0.3">
      <c r="A23" s="8" t="s">
        <v>130</v>
      </c>
      <c r="B23" s="27"/>
      <c r="C23" s="15" t="s">
        <v>129</v>
      </c>
      <c r="D23" s="9">
        <f>D21+D22</f>
        <v>-128743</v>
      </c>
      <c r="E23" s="9">
        <f>E21+E22</f>
        <v>-48837</v>
      </c>
    </row>
    <row r="24" spans="1:5" ht="26.25" thickBot="1" x14ac:dyDescent="0.3">
      <c r="A24" s="6" t="s">
        <v>131</v>
      </c>
      <c r="B24" s="26">
        <v>25</v>
      </c>
      <c r="C24" s="14" t="s">
        <v>132</v>
      </c>
      <c r="D24" s="85">
        <f>D23/11861*1000</f>
        <v>-10854.312452575668</v>
      </c>
      <c r="E24" s="7">
        <f>E23/11861*1000</f>
        <v>-4117.4437231262118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8" customFormat="1" ht="14.25" x14ac:dyDescent="0.2">
      <c r="A27" s="12" t="s">
        <v>133</v>
      </c>
      <c r="B27" s="12"/>
      <c r="C27" s="17"/>
      <c r="D27" s="17" t="s">
        <v>222</v>
      </c>
      <c r="E27" s="17"/>
    </row>
    <row r="28" spans="1:5" s="58" customFormat="1" ht="14.25" x14ac:dyDescent="0.2">
      <c r="A28" s="16" t="s">
        <v>134</v>
      </c>
      <c r="B28" s="16"/>
      <c r="C28" s="17"/>
      <c r="D28" s="17"/>
      <c r="E28" s="17"/>
    </row>
    <row r="29" spans="1:5" s="58" customFormat="1" ht="14.25" x14ac:dyDescent="0.2">
      <c r="A29" s="12" t="s">
        <v>221</v>
      </c>
      <c r="B29" s="12"/>
      <c r="C29" s="17"/>
      <c r="D29" s="17" t="s">
        <v>224</v>
      </c>
      <c r="E29" s="17"/>
    </row>
    <row r="30" spans="1:5" x14ac:dyDescent="0.25">
      <c r="A30" s="16" t="s">
        <v>134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6"/>
  <sheetViews>
    <sheetView topLeftCell="A49" workbookViewId="0">
      <selection activeCell="D62" sqref="D62"/>
    </sheetView>
  </sheetViews>
  <sheetFormatPr defaultRowHeight="15" x14ac:dyDescent="0.2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 x14ac:dyDescent="0.25">
      <c r="A3" s="103" t="s">
        <v>227</v>
      </c>
      <c r="B3" s="104"/>
      <c r="C3" s="104"/>
      <c r="D3" s="104"/>
    </row>
    <row r="4" spans="1:4" x14ac:dyDescent="0.25">
      <c r="A4" s="105" t="s">
        <v>236</v>
      </c>
      <c r="B4" s="106"/>
      <c r="C4" s="106"/>
      <c r="D4" s="106"/>
    </row>
    <row r="5" spans="1:4" x14ac:dyDescent="0.25">
      <c r="D5" s="62" t="s">
        <v>0</v>
      </c>
    </row>
    <row r="6" spans="1:4" s="58" customFormat="1" ht="30" customHeight="1" x14ac:dyDescent="0.2">
      <c r="A6" s="63" t="s">
        <v>135</v>
      </c>
      <c r="B6" s="64" t="s">
        <v>2</v>
      </c>
      <c r="C6" s="65" t="s">
        <v>101</v>
      </c>
      <c r="D6" s="65" t="s">
        <v>102</v>
      </c>
    </row>
    <row r="7" spans="1:4" s="58" customFormat="1" ht="14.25" x14ac:dyDescent="0.2">
      <c r="A7" s="97" t="s">
        <v>136</v>
      </c>
      <c r="B7" s="98"/>
      <c r="C7" s="98"/>
      <c r="D7" s="99"/>
    </row>
    <row r="8" spans="1:4" s="58" customFormat="1" ht="14.25" x14ac:dyDescent="0.2">
      <c r="A8" s="66" t="s">
        <v>137</v>
      </c>
      <c r="B8" s="67" t="s">
        <v>7</v>
      </c>
      <c r="C8" s="68">
        <f>SUM(C10:C14)</f>
        <v>3447639</v>
      </c>
      <c r="D8" s="68">
        <f>SUM(D10:D14)</f>
        <v>2433799</v>
      </c>
    </row>
    <row r="9" spans="1:4" x14ac:dyDescent="0.25">
      <c r="A9" s="69" t="s">
        <v>138</v>
      </c>
      <c r="B9" s="70"/>
      <c r="C9" s="71"/>
      <c r="D9" s="71"/>
    </row>
    <row r="10" spans="1:4" x14ac:dyDescent="0.25">
      <c r="A10" s="69" t="s">
        <v>139</v>
      </c>
      <c r="B10" s="70" t="s">
        <v>9</v>
      </c>
      <c r="C10" s="42"/>
      <c r="D10" s="71"/>
    </row>
    <row r="11" spans="1:4" x14ac:dyDescent="0.25">
      <c r="A11" s="69" t="s">
        <v>140</v>
      </c>
      <c r="B11" s="70" t="s">
        <v>11</v>
      </c>
      <c r="C11" s="42">
        <v>3432711</v>
      </c>
      <c r="D11" s="71">
        <v>2411090</v>
      </c>
    </row>
    <row r="12" spans="1:4" x14ac:dyDescent="0.25">
      <c r="A12" s="69" t="s">
        <v>141</v>
      </c>
      <c r="B12" s="70" t="s">
        <v>13</v>
      </c>
      <c r="C12" s="42">
        <v>2534</v>
      </c>
      <c r="D12" s="71"/>
    </row>
    <row r="13" spans="1:4" x14ac:dyDescent="0.25">
      <c r="A13" s="69" t="s">
        <v>142</v>
      </c>
      <c r="B13" s="70" t="s">
        <v>15</v>
      </c>
      <c r="C13" s="42"/>
      <c r="D13" s="71"/>
    </row>
    <row r="14" spans="1:4" x14ac:dyDescent="0.25">
      <c r="A14" s="69" t="s">
        <v>143</v>
      </c>
      <c r="B14" s="70" t="s">
        <v>17</v>
      </c>
      <c r="C14" s="42">
        <v>12394</v>
      </c>
      <c r="D14" s="71">
        <v>22709</v>
      </c>
    </row>
    <row r="15" spans="1:4" s="58" customFormat="1" ht="14.25" x14ac:dyDescent="0.2">
      <c r="A15" s="66" t="s">
        <v>144</v>
      </c>
      <c r="B15" s="67" t="s">
        <v>24</v>
      </c>
      <c r="C15" s="44">
        <f>SUM(C17:C23)</f>
        <v>2392742</v>
      </c>
      <c r="D15" s="68">
        <f>SUM(D17:D23)</f>
        <v>1132562</v>
      </c>
    </row>
    <row r="16" spans="1:4" s="58" customFormat="1" ht="14.25" x14ac:dyDescent="0.2">
      <c r="A16" s="66" t="s">
        <v>138</v>
      </c>
      <c r="B16" s="67"/>
      <c r="C16" s="44"/>
      <c r="D16" s="68"/>
    </row>
    <row r="17" spans="1:5" x14ac:dyDescent="0.25">
      <c r="A17" s="69" t="s">
        <v>145</v>
      </c>
      <c r="B17" s="70" t="s">
        <v>26</v>
      </c>
      <c r="C17" s="42">
        <v>1365455</v>
      </c>
      <c r="D17" s="71">
        <v>403285</v>
      </c>
    </row>
    <row r="18" spans="1:5" x14ac:dyDescent="0.25">
      <c r="A18" s="69" t="s">
        <v>146</v>
      </c>
      <c r="B18" s="70" t="s">
        <v>28</v>
      </c>
      <c r="C18" s="42">
        <v>185182</v>
      </c>
      <c r="D18" s="71">
        <v>103730</v>
      </c>
    </row>
    <row r="19" spans="1:5" x14ac:dyDescent="0.25">
      <c r="A19" s="69" t="s">
        <v>147</v>
      </c>
      <c r="B19" s="70" t="s">
        <v>30</v>
      </c>
      <c r="C19" s="42">
        <v>393628</v>
      </c>
      <c r="D19" s="71">
        <v>263755</v>
      </c>
    </row>
    <row r="20" spans="1:5" x14ac:dyDescent="0.25">
      <c r="A20" s="69" t="s">
        <v>148</v>
      </c>
      <c r="B20" s="70" t="s">
        <v>32</v>
      </c>
      <c r="C20" s="42"/>
      <c r="D20" s="71"/>
    </row>
    <row r="21" spans="1:5" x14ac:dyDescent="0.25">
      <c r="A21" s="69" t="s">
        <v>149</v>
      </c>
      <c r="B21" s="70" t="s">
        <v>34</v>
      </c>
      <c r="C21" s="42"/>
      <c r="D21" s="71"/>
    </row>
    <row r="22" spans="1:5" x14ac:dyDescent="0.25">
      <c r="A22" s="69" t="s">
        <v>150</v>
      </c>
      <c r="B22" s="70" t="s">
        <v>36</v>
      </c>
      <c r="C22" s="42">
        <v>426114</v>
      </c>
      <c r="D22" s="71">
        <v>330058</v>
      </c>
    </row>
    <row r="23" spans="1:5" x14ac:dyDescent="0.25">
      <c r="A23" s="69" t="s">
        <v>151</v>
      </c>
      <c r="B23" s="70" t="s">
        <v>38</v>
      </c>
      <c r="C23" s="42">
        <f>22270+93</f>
        <v>22363</v>
      </c>
      <c r="D23" s="71">
        <v>31734</v>
      </c>
    </row>
    <row r="24" spans="1:5" s="58" customFormat="1" ht="25.5" x14ac:dyDescent="0.2">
      <c r="A24" s="72" t="s">
        <v>152</v>
      </c>
      <c r="B24" s="67" t="s">
        <v>48</v>
      </c>
      <c r="C24" s="44">
        <f>C8-C15</f>
        <v>1054897</v>
      </c>
      <c r="D24" s="68">
        <f>D8-D15</f>
        <v>1301237</v>
      </c>
      <c r="E24" s="80"/>
    </row>
    <row r="25" spans="1:5" x14ac:dyDescent="0.25">
      <c r="A25" s="97" t="s">
        <v>153</v>
      </c>
      <c r="B25" s="98"/>
      <c r="C25" s="98"/>
      <c r="D25" s="99"/>
    </row>
    <row r="26" spans="1:5" s="58" customFormat="1" ht="14.25" x14ac:dyDescent="0.2">
      <c r="A26" s="66" t="s">
        <v>137</v>
      </c>
      <c r="B26" s="67" t="s">
        <v>64</v>
      </c>
      <c r="C26" s="68">
        <f>SUM(C28:C34)</f>
        <v>0</v>
      </c>
      <c r="D26" s="68">
        <f>SUM(D28:D34)</f>
        <v>0</v>
      </c>
    </row>
    <row r="27" spans="1:5" x14ac:dyDescent="0.25">
      <c r="A27" s="69" t="s">
        <v>138</v>
      </c>
      <c r="B27" s="70"/>
      <c r="C27" s="71"/>
      <c r="D27" s="71"/>
    </row>
    <row r="28" spans="1:5" x14ac:dyDescent="0.25">
      <c r="A28" s="69" t="s">
        <v>154</v>
      </c>
      <c r="B28" s="70" t="s">
        <v>155</v>
      </c>
      <c r="C28" s="71"/>
      <c r="D28" s="71"/>
    </row>
    <row r="29" spans="1:5" x14ac:dyDescent="0.25">
      <c r="A29" s="69" t="s">
        <v>156</v>
      </c>
      <c r="B29" s="70" t="s">
        <v>67</v>
      </c>
      <c r="C29" s="71"/>
      <c r="D29" s="71"/>
    </row>
    <row r="30" spans="1:5" x14ac:dyDescent="0.25">
      <c r="A30" s="69" t="s">
        <v>157</v>
      </c>
      <c r="B30" s="70" t="s">
        <v>69</v>
      </c>
      <c r="C30" s="71"/>
      <c r="D30" s="71"/>
    </row>
    <row r="31" spans="1:5" x14ac:dyDescent="0.25">
      <c r="A31" s="69" t="s">
        <v>158</v>
      </c>
      <c r="B31" s="70" t="s">
        <v>71</v>
      </c>
      <c r="C31" s="71"/>
      <c r="D31" s="71"/>
    </row>
    <row r="32" spans="1:5" x14ac:dyDescent="0.25">
      <c r="A32" s="73" t="s">
        <v>159</v>
      </c>
      <c r="B32" s="70" t="s">
        <v>73</v>
      </c>
      <c r="C32" s="71"/>
      <c r="D32" s="71"/>
    </row>
    <row r="33" spans="1:4" x14ac:dyDescent="0.25">
      <c r="A33" s="74" t="s">
        <v>160</v>
      </c>
      <c r="B33" s="70" t="s">
        <v>75</v>
      </c>
      <c r="C33" s="71"/>
      <c r="D33" s="71"/>
    </row>
    <row r="34" spans="1:4" x14ac:dyDescent="0.25">
      <c r="A34" s="69" t="s">
        <v>143</v>
      </c>
      <c r="B34" s="70" t="s">
        <v>161</v>
      </c>
      <c r="C34" s="71"/>
      <c r="D34" s="71"/>
    </row>
    <row r="35" spans="1:4" s="58" customFormat="1" ht="14.25" x14ac:dyDescent="0.2">
      <c r="A35" s="66" t="s">
        <v>144</v>
      </c>
      <c r="B35" s="67" t="s">
        <v>80</v>
      </c>
      <c r="C35" s="68">
        <f>SUM(C37:C43)</f>
        <v>42480</v>
      </c>
      <c r="D35" s="68">
        <f>SUM(D37:D43)</f>
        <v>118</v>
      </c>
    </row>
    <row r="36" spans="1:4" x14ac:dyDescent="0.25">
      <c r="A36" s="69" t="s">
        <v>162</v>
      </c>
      <c r="B36" s="70"/>
      <c r="C36" s="71"/>
      <c r="D36" s="71"/>
    </row>
    <row r="37" spans="1:4" x14ac:dyDescent="0.25">
      <c r="A37" s="69" t="s">
        <v>163</v>
      </c>
      <c r="B37" s="70" t="s">
        <v>82</v>
      </c>
      <c r="C37" s="71">
        <v>42480</v>
      </c>
      <c r="D37" s="71">
        <v>42</v>
      </c>
    </row>
    <row r="38" spans="1:4" x14ac:dyDescent="0.25">
      <c r="A38" s="69" t="s">
        <v>164</v>
      </c>
      <c r="B38" s="70" t="s">
        <v>84</v>
      </c>
      <c r="C38" s="71"/>
      <c r="D38" s="71">
        <v>76</v>
      </c>
    </row>
    <row r="39" spans="1:4" x14ac:dyDescent="0.25">
      <c r="A39" s="69" t="s">
        <v>165</v>
      </c>
      <c r="B39" s="70" t="s">
        <v>86</v>
      </c>
      <c r="C39" s="71"/>
      <c r="D39" s="71"/>
    </row>
    <row r="40" spans="1:4" x14ac:dyDescent="0.25">
      <c r="A40" s="69" t="s">
        <v>166</v>
      </c>
      <c r="B40" s="70" t="s">
        <v>88</v>
      </c>
      <c r="C40" s="71"/>
      <c r="D40" s="71"/>
    </row>
    <row r="41" spans="1:4" x14ac:dyDescent="0.25">
      <c r="A41" s="69" t="s">
        <v>167</v>
      </c>
      <c r="B41" s="70" t="s">
        <v>90</v>
      </c>
      <c r="C41" s="71"/>
      <c r="D41" s="71"/>
    </row>
    <row r="42" spans="1:4" x14ac:dyDescent="0.25">
      <c r="A42" s="69" t="s">
        <v>160</v>
      </c>
      <c r="B42" s="70" t="s">
        <v>168</v>
      </c>
      <c r="C42" s="71"/>
      <c r="D42" s="71"/>
    </row>
    <row r="43" spans="1:4" x14ac:dyDescent="0.25">
      <c r="A43" s="69" t="s">
        <v>230</v>
      </c>
      <c r="B43" s="70" t="s">
        <v>169</v>
      </c>
      <c r="C43" s="71"/>
      <c r="D43" s="71"/>
    </row>
    <row r="44" spans="1:4" s="58" customFormat="1" ht="25.5" x14ac:dyDescent="0.2">
      <c r="A44" s="72" t="s">
        <v>170</v>
      </c>
      <c r="B44" s="67" t="s">
        <v>113</v>
      </c>
      <c r="C44" s="68">
        <f>C26-C35</f>
        <v>-42480</v>
      </c>
      <c r="D44" s="68">
        <f>D26-D35</f>
        <v>-118</v>
      </c>
    </row>
    <row r="45" spans="1:4" s="58" customFormat="1" ht="14.25" x14ac:dyDescent="0.2">
      <c r="A45" s="100" t="s">
        <v>171</v>
      </c>
      <c r="B45" s="101"/>
      <c r="C45" s="101"/>
      <c r="D45" s="102"/>
    </row>
    <row r="46" spans="1:4" s="58" customFormat="1" ht="14.25" x14ac:dyDescent="0.2">
      <c r="A46" s="66" t="s">
        <v>137</v>
      </c>
      <c r="B46" s="67" t="s">
        <v>114</v>
      </c>
      <c r="C46" s="68">
        <f>SUM(C48:C51)</f>
        <v>13924</v>
      </c>
      <c r="D46" s="68">
        <f>SUM(D48:D51)</f>
        <v>0</v>
      </c>
    </row>
    <row r="47" spans="1:4" x14ac:dyDescent="0.25">
      <c r="A47" s="69" t="s">
        <v>138</v>
      </c>
      <c r="B47" s="70"/>
      <c r="C47" s="71"/>
      <c r="D47" s="71"/>
    </row>
    <row r="48" spans="1:4" x14ac:dyDescent="0.25">
      <c r="A48" s="69" t="s">
        <v>172</v>
      </c>
      <c r="B48" s="70" t="s">
        <v>173</v>
      </c>
      <c r="C48" s="71"/>
      <c r="D48" s="71"/>
    </row>
    <row r="49" spans="1:4" x14ac:dyDescent="0.25">
      <c r="A49" s="69" t="s">
        <v>174</v>
      </c>
      <c r="B49" s="70" t="s">
        <v>175</v>
      </c>
      <c r="C49" s="71"/>
      <c r="D49" s="71"/>
    </row>
    <row r="50" spans="1:4" x14ac:dyDescent="0.25">
      <c r="A50" s="69" t="s">
        <v>176</v>
      </c>
      <c r="B50" s="70" t="s">
        <v>177</v>
      </c>
      <c r="C50" s="71"/>
      <c r="D50" s="71"/>
    </row>
    <row r="51" spans="1:4" ht="33" customHeight="1" x14ac:dyDescent="0.25">
      <c r="A51" s="74" t="s">
        <v>239</v>
      </c>
      <c r="B51" s="70" t="s">
        <v>178</v>
      </c>
      <c r="C51" s="71">
        <v>13924</v>
      </c>
      <c r="D51" s="71" t="s">
        <v>237</v>
      </c>
    </row>
    <row r="52" spans="1:4" s="58" customFormat="1" ht="14.25" x14ac:dyDescent="0.2">
      <c r="A52" s="66" t="s">
        <v>179</v>
      </c>
      <c r="B52" s="67" t="s">
        <v>116</v>
      </c>
      <c r="C52" s="68">
        <f>SUM(C54:C57)</f>
        <v>650571</v>
      </c>
      <c r="D52" s="68">
        <f>SUM(D54:D57)</f>
        <v>746903</v>
      </c>
    </row>
    <row r="53" spans="1:4" s="58" customFormat="1" ht="14.25" x14ac:dyDescent="0.2">
      <c r="A53" s="69" t="s">
        <v>138</v>
      </c>
      <c r="B53" s="67"/>
      <c r="C53" s="68"/>
      <c r="D53" s="68"/>
    </row>
    <row r="54" spans="1:4" x14ac:dyDescent="0.25">
      <c r="A54" s="69" t="s">
        <v>180</v>
      </c>
      <c r="B54" s="70" t="s">
        <v>181</v>
      </c>
      <c r="C54" s="71"/>
      <c r="D54" s="71"/>
    </row>
    <row r="55" spans="1:4" x14ac:dyDescent="0.25">
      <c r="A55" s="69" t="s">
        <v>182</v>
      </c>
      <c r="B55" s="70" t="s">
        <v>183</v>
      </c>
      <c r="C55" s="71"/>
      <c r="D55" s="71"/>
    </row>
    <row r="56" spans="1:4" x14ac:dyDescent="0.25">
      <c r="A56" s="69" t="s">
        <v>184</v>
      </c>
      <c r="B56" s="70" t="s">
        <v>185</v>
      </c>
      <c r="C56" s="71"/>
      <c r="D56" s="71"/>
    </row>
    <row r="57" spans="1:4" x14ac:dyDescent="0.25">
      <c r="A57" s="69" t="s">
        <v>238</v>
      </c>
      <c r="B57" s="70" t="s">
        <v>186</v>
      </c>
      <c r="C57" s="71">
        <f>28411+622160</f>
        <v>650571</v>
      </c>
      <c r="D57" s="71">
        <v>746903</v>
      </c>
    </row>
    <row r="58" spans="1:4" s="58" customFormat="1" ht="25.5" x14ac:dyDescent="0.2">
      <c r="A58" s="72" t="s">
        <v>187</v>
      </c>
      <c r="B58" s="67" t="s">
        <v>117</v>
      </c>
      <c r="C58" s="68">
        <f>C46-C52</f>
        <v>-636647</v>
      </c>
      <c r="D58" s="68">
        <f>D46-D52</f>
        <v>-746903</v>
      </c>
    </row>
    <row r="59" spans="1:4" s="58" customFormat="1" ht="26.25" thickBot="1" x14ac:dyDescent="0.25">
      <c r="A59" s="18" t="s">
        <v>188</v>
      </c>
      <c r="B59" s="75"/>
      <c r="C59" s="68">
        <f>C24+C44+C58</f>
        <v>375770</v>
      </c>
      <c r="D59" s="68">
        <f>D24+D44+D58</f>
        <v>554216</v>
      </c>
    </row>
    <row r="60" spans="1:4" s="58" customFormat="1" thickBot="1" x14ac:dyDescent="0.25">
      <c r="A60" s="19" t="s">
        <v>189</v>
      </c>
      <c r="B60" s="76"/>
      <c r="C60" s="9">
        <v>440979</v>
      </c>
      <c r="D60" s="9">
        <v>380177</v>
      </c>
    </row>
    <row r="61" spans="1:4" ht="15.75" thickBot="1" x14ac:dyDescent="0.3">
      <c r="A61" s="8" t="s">
        <v>190</v>
      </c>
      <c r="B61" s="77"/>
      <c r="C61" s="9">
        <v>816749</v>
      </c>
      <c r="D61" s="9">
        <v>934393</v>
      </c>
    </row>
    <row r="62" spans="1:4" x14ac:dyDescent="0.25">
      <c r="A62" s="78"/>
      <c r="B62" s="79"/>
      <c r="C62" s="78"/>
      <c r="D62" s="78"/>
    </row>
    <row r="63" spans="1:4" s="58" customFormat="1" ht="16.5" customHeight="1" x14ac:dyDescent="0.2">
      <c r="A63" s="54" t="s">
        <v>96</v>
      </c>
      <c r="B63" s="59"/>
      <c r="C63" s="58" t="s">
        <v>222</v>
      </c>
    </row>
    <row r="64" spans="1:4" s="58" customFormat="1" ht="14.25" x14ac:dyDescent="0.2">
      <c r="A64" s="60" t="s">
        <v>97</v>
      </c>
      <c r="B64" s="59"/>
    </row>
    <row r="65" spans="1:3" s="58" customFormat="1" ht="14.25" x14ac:dyDescent="0.2">
      <c r="A65" s="58" t="s">
        <v>220</v>
      </c>
      <c r="B65" s="59"/>
      <c r="C65" s="58" t="s">
        <v>224</v>
      </c>
    </row>
    <row r="66" spans="1:3" x14ac:dyDescent="0.25">
      <c r="A66" s="54" t="s">
        <v>97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8" workbookViewId="0">
      <selection activeCell="A20" sqref="A20"/>
    </sheetView>
  </sheetViews>
  <sheetFormatPr defaultRowHeight="15" x14ac:dyDescent="0.2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0.42578125" style="57" bestFit="1" customWidth="1"/>
    <col min="6" max="6" width="9.140625" style="57"/>
    <col min="7" max="7" width="10.42578125" style="57" bestFit="1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 x14ac:dyDescent="0.2">
      <c r="A1" s="95" t="s">
        <v>228</v>
      </c>
      <c r="B1" s="96"/>
      <c r="C1" s="96"/>
      <c r="D1" s="96"/>
      <c r="E1" s="96"/>
      <c r="F1" s="96"/>
      <c r="G1" s="96"/>
      <c r="H1" s="96"/>
      <c r="I1" s="96"/>
    </row>
    <row r="2" spans="1:9" s="11" customFormat="1" ht="12.75" x14ac:dyDescent="0.2">
      <c r="A2" s="95" t="s">
        <v>240</v>
      </c>
      <c r="B2" s="96"/>
      <c r="C2" s="96"/>
      <c r="D2" s="96"/>
      <c r="E2" s="96"/>
      <c r="F2" s="96"/>
      <c r="G2" s="96"/>
      <c r="H2" s="96"/>
      <c r="I2" s="96"/>
    </row>
    <row r="3" spans="1:9" s="11" customFormat="1" ht="13.5" thickBot="1" x14ac:dyDescent="0.25">
      <c r="A3" s="1"/>
      <c r="B3" s="2"/>
      <c r="C3" s="2"/>
      <c r="H3" s="11" t="s">
        <v>98</v>
      </c>
    </row>
    <row r="4" spans="1:9" s="11" customFormat="1" ht="13.5" thickBot="1" x14ac:dyDescent="0.25">
      <c r="A4" s="107" t="s">
        <v>191</v>
      </c>
      <c r="B4" s="109" t="s">
        <v>100</v>
      </c>
      <c r="C4" s="111" t="s">
        <v>192</v>
      </c>
      <c r="D4" s="112"/>
      <c r="E4" s="112"/>
      <c r="F4" s="112"/>
      <c r="G4" s="113"/>
      <c r="H4" s="109" t="s">
        <v>198</v>
      </c>
      <c r="I4" s="109" t="s">
        <v>91</v>
      </c>
    </row>
    <row r="5" spans="1:9" s="11" customFormat="1" ht="39" thickBot="1" x14ac:dyDescent="0.25">
      <c r="A5" s="108"/>
      <c r="B5" s="110"/>
      <c r="C5" s="20" t="s">
        <v>79</v>
      </c>
      <c r="D5" s="20" t="s">
        <v>196</v>
      </c>
      <c r="E5" s="20" t="s">
        <v>193</v>
      </c>
      <c r="F5" s="20" t="s">
        <v>89</v>
      </c>
      <c r="G5" s="20" t="s">
        <v>197</v>
      </c>
      <c r="H5" s="110"/>
      <c r="I5" s="110"/>
    </row>
    <row r="6" spans="1:9" s="17" customFormat="1" ht="13.5" thickBot="1" x14ac:dyDescent="0.25">
      <c r="A6" s="87" t="s">
        <v>219</v>
      </c>
      <c r="B6" s="88" t="s">
        <v>7</v>
      </c>
      <c r="C6" s="81">
        <v>11861000</v>
      </c>
      <c r="D6" s="81"/>
      <c r="E6" s="81">
        <v>-31422281</v>
      </c>
      <c r="F6" s="81">
        <v>7086480</v>
      </c>
      <c r="G6" s="81">
        <f>SUM(C6:F6)</f>
        <v>-12474801</v>
      </c>
      <c r="H6" s="81"/>
      <c r="I6" s="81">
        <f>SUM(G6:H6)</f>
        <v>-12474801</v>
      </c>
    </row>
    <row r="7" spans="1:9" s="11" customFormat="1" ht="13.5" thickBot="1" x14ac:dyDescent="0.25">
      <c r="A7" s="89" t="s">
        <v>195</v>
      </c>
      <c r="B7" s="90" t="s">
        <v>24</v>
      </c>
      <c r="C7" s="91"/>
      <c r="D7" s="91"/>
      <c r="E7" s="91"/>
      <c r="F7" s="91"/>
      <c r="G7" s="81">
        <f t="shared" ref="G7:G19" si="0">SUM(C7:F7)</f>
        <v>0</v>
      </c>
      <c r="H7" s="91"/>
      <c r="I7" s="81">
        <f t="shared" ref="I7" si="1">SUM(G7:H7)</f>
        <v>0</v>
      </c>
    </row>
    <row r="8" spans="1:9" s="11" customFormat="1" ht="26.25" thickBot="1" x14ac:dyDescent="0.25">
      <c r="A8" s="89" t="s">
        <v>199</v>
      </c>
      <c r="B8" s="90" t="s">
        <v>48</v>
      </c>
      <c r="C8" s="91">
        <f>C6+C7</f>
        <v>11861000</v>
      </c>
      <c r="D8" s="91">
        <f t="shared" ref="D8:I8" si="2">D6+D7</f>
        <v>0</v>
      </c>
      <c r="E8" s="91">
        <f t="shared" si="2"/>
        <v>-31422281</v>
      </c>
      <c r="F8" s="91">
        <f t="shared" si="2"/>
        <v>7086480</v>
      </c>
      <c r="G8" s="81">
        <f t="shared" si="0"/>
        <v>-12474801</v>
      </c>
      <c r="H8" s="91">
        <f t="shared" si="2"/>
        <v>0</v>
      </c>
      <c r="I8" s="91">
        <f t="shared" si="2"/>
        <v>-12474801</v>
      </c>
    </row>
    <row r="9" spans="1:9" s="11" customFormat="1" ht="13.5" thickBot="1" x14ac:dyDescent="0.25">
      <c r="A9" s="89" t="s">
        <v>200</v>
      </c>
      <c r="B9" s="90" t="s">
        <v>50</v>
      </c>
      <c r="C9" s="91"/>
      <c r="D9" s="91"/>
      <c r="E9" s="91"/>
      <c r="F9" s="91"/>
      <c r="G9" s="81">
        <f t="shared" si="0"/>
        <v>0</v>
      </c>
      <c r="H9" s="91"/>
      <c r="I9" s="81">
        <f t="shared" ref="I9:I31" si="3">G9+H9</f>
        <v>0</v>
      </c>
    </row>
    <row r="10" spans="1:9" s="11" customFormat="1" ht="13.5" thickBot="1" x14ac:dyDescent="0.25">
      <c r="A10" s="89" t="s">
        <v>201</v>
      </c>
      <c r="B10" s="90" t="s">
        <v>52</v>
      </c>
      <c r="C10" s="91"/>
      <c r="D10" s="91"/>
      <c r="E10" s="91"/>
      <c r="F10" s="91"/>
      <c r="G10" s="81">
        <f t="shared" si="0"/>
        <v>0</v>
      </c>
      <c r="H10" s="91"/>
      <c r="I10" s="81">
        <f t="shared" si="3"/>
        <v>0</v>
      </c>
    </row>
    <row r="11" spans="1:9" s="11" customFormat="1" ht="26.25" thickBot="1" x14ac:dyDescent="0.25">
      <c r="A11" s="89" t="s">
        <v>202</v>
      </c>
      <c r="B11" s="90" t="s">
        <v>54</v>
      </c>
      <c r="C11" s="91"/>
      <c r="D11" s="91"/>
      <c r="E11" s="91"/>
      <c r="F11" s="91"/>
      <c r="G11" s="81">
        <f t="shared" si="0"/>
        <v>0</v>
      </c>
      <c r="H11" s="91"/>
      <c r="I11" s="81">
        <f t="shared" si="3"/>
        <v>0</v>
      </c>
    </row>
    <row r="12" spans="1:9" s="11" customFormat="1" ht="39" thickBot="1" x14ac:dyDescent="0.25">
      <c r="A12" s="89" t="s">
        <v>203</v>
      </c>
      <c r="B12" s="90" t="s">
        <v>64</v>
      </c>
      <c r="C12" s="91"/>
      <c r="D12" s="91"/>
      <c r="E12" s="91"/>
      <c r="F12" s="91"/>
      <c r="G12" s="81">
        <f t="shared" si="0"/>
        <v>0</v>
      </c>
      <c r="H12" s="91"/>
      <c r="I12" s="81">
        <f t="shared" si="3"/>
        <v>0</v>
      </c>
    </row>
    <row r="13" spans="1:9" s="11" customFormat="1" ht="13.5" thickBot="1" x14ac:dyDescent="0.25">
      <c r="A13" s="89" t="s">
        <v>204</v>
      </c>
      <c r="B13" s="90" t="s">
        <v>80</v>
      </c>
      <c r="C13" s="91"/>
      <c r="D13" s="91"/>
      <c r="E13" s="91">
        <f>ОСД!D23</f>
        <v>-128743</v>
      </c>
      <c r="F13" s="91"/>
      <c r="G13" s="81">
        <f t="shared" si="0"/>
        <v>-128743</v>
      </c>
      <c r="H13" s="91"/>
      <c r="I13" s="81">
        <f t="shared" si="3"/>
        <v>-128743</v>
      </c>
    </row>
    <row r="14" spans="1:9" s="17" customFormat="1" ht="26.25" thickBot="1" x14ac:dyDescent="0.25">
      <c r="A14" s="87" t="s">
        <v>205</v>
      </c>
      <c r="B14" s="88" t="s">
        <v>113</v>
      </c>
      <c r="C14" s="81">
        <f>C12+C13</f>
        <v>0</v>
      </c>
      <c r="D14" s="81">
        <f t="shared" ref="D14:H14" si="4">D12+D13</f>
        <v>0</v>
      </c>
      <c r="E14" s="81">
        <f t="shared" si="4"/>
        <v>-128743</v>
      </c>
      <c r="F14" s="81">
        <f t="shared" si="4"/>
        <v>0</v>
      </c>
      <c r="G14" s="81">
        <f t="shared" si="0"/>
        <v>-128743</v>
      </c>
      <c r="H14" s="81">
        <f t="shared" si="4"/>
        <v>0</v>
      </c>
      <c r="I14" s="81">
        <f t="shared" si="3"/>
        <v>-128743</v>
      </c>
    </row>
    <row r="15" spans="1:9" s="11" customFormat="1" ht="13.5" thickBot="1" x14ac:dyDescent="0.25">
      <c r="A15" s="89" t="s">
        <v>206</v>
      </c>
      <c r="B15" s="90" t="s">
        <v>114</v>
      </c>
      <c r="C15" s="91"/>
      <c r="D15" s="91"/>
      <c r="E15" s="91"/>
      <c r="F15" s="91"/>
      <c r="G15" s="81">
        <f t="shared" si="0"/>
        <v>0</v>
      </c>
      <c r="H15" s="91"/>
      <c r="I15" s="81">
        <f t="shared" si="3"/>
        <v>0</v>
      </c>
    </row>
    <row r="16" spans="1:9" s="11" customFormat="1" ht="26.25" thickBot="1" x14ac:dyDescent="0.25">
      <c r="A16" s="89" t="s">
        <v>216</v>
      </c>
      <c r="B16" s="90"/>
      <c r="C16" s="91"/>
      <c r="D16" s="91"/>
      <c r="E16" s="91"/>
      <c r="F16" s="91"/>
      <c r="G16" s="81">
        <f t="shared" si="0"/>
        <v>0</v>
      </c>
      <c r="H16" s="91"/>
      <c r="I16" s="81">
        <f t="shared" si="3"/>
        <v>0</v>
      </c>
    </row>
    <row r="17" spans="1:9" s="11" customFormat="1" ht="13.5" thickBot="1" x14ac:dyDescent="0.25">
      <c r="A17" s="89" t="s">
        <v>217</v>
      </c>
      <c r="B17" s="90" t="s">
        <v>116</v>
      </c>
      <c r="C17" s="91"/>
      <c r="D17" s="91"/>
      <c r="E17" s="91"/>
      <c r="F17" s="91"/>
      <c r="G17" s="81">
        <f t="shared" si="0"/>
        <v>0</v>
      </c>
      <c r="H17" s="91"/>
      <c r="I17" s="81">
        <f t="shared" si="3"/>
        <v>0</v>
      </c>
    </row>
    <row r="18" spans="1:9" s="11" customFormat="1" ht="26.25" thickBot="1" x14ac:dyDescent="0.25">
      <c r="A18" s="89" t="s">
        <v>83</v>
      </c>
      <c r="B18" s="90" t="s">
        <v>117</v>
      </c>
      <c r="C18" s="91"/>
      <c r="D18" s="91"/>
      <c r="E18" s="91"/>
      <c r="F18" s="91"/>
      <c r="G18" s="81">
        <f t="shared" si="0"/>
        <v>0</v>
      </c>
      <c r="H18" s="91"/>
      <c r="I18" s="81">
        <f t="shared" si="3"/>
        <v>0</v>
      </c>
    </row>
    <row r="19" spans="1:9" s="11" customFormat="1" ht="26.25" thickBot="1" x14ac:dyDescent="0.25">
      <c r="A19" s="87" t="s">
        <v>241</v>
      </c>
      <c r="B19" s="88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-31551024</v>
      </c>
      <c r="F19" s="81">
        <f>F14-F15+F17-F18+F8+F16</f>
        <v>7086480</v>
      </c>
      <c r="G19" s="81">
        <f t="shared" si="0"/>
        <v>-12603544</v>
      </c>
      <c r="H19" s="81">
        <f t="shared" si="5"/>
        <v>0</v>
      </c>
      <c r="I19" s="81">
        <f t="shared" si="3"/>
        <v>-12603544</v>
      </c>
    </row>
    <row r="20" spans="1:9" s="17" customFormat="1" ht="26.25" thickBot="1" x14ac:dyDescent="0.25">
      <c r="A20" s="87" t="s">
        <v>194</v>
      </c>
      <c r="B20" s="88" t="s">
        <v>120</v>
      </c>
      <c r="C20" s="81">
        <v>11861000</v>
      </c>
      <c r="D20" s="81"/>
      <c r="E20" s="81">
        <v>-26948025</v>
      </c>
      <c r="F20" s="81">
        <v>7086480</v>
      </c>
      <c r="G20" s="81">
        <f>SUM(C20:F20)</f>
        <v>-8000545</v>
      </c>
      <c r="H20" s="81"/>
      <c r="I20" s="81">
        <f t="shared" si="3"/>
        <v>-8000545</v>
      </c>
    </row>
    <row r="21" spans="1:9" s="11" customFormat="1" ht="13.5" thickBot="1" x14ac:dyDescent="0.25">
      <c r="A21" s="89" t="s">
        <v>207</v>
      </c>
      <c r="B21" s="90" t="s">
        <v>122</v>
      </c>
      <c r="C21" s="91"/>
      <c r="D21" s="91"/>
      <c r="E21" s="91"/>
      <c r="F21" s="91"/>
      <c r="G21" s="81">
        <f t="shared" ref="G21:G31" si="6">SUM(C21:F21)</f>
        <v>0</v>
      </c>
      <c r="H21" s="91"/>
      <c r="I21" s="81">
        <f t="shared" si="3"/>
        <v>0</v>
      </c>
    </row>
    <row r="22" spans="1:9" s="11" customFormat="1" ht="26.25" thickBot="1" x14ac:dyDescent="0.25">
      <c r="A22" s="89" t="s">
        <v>208</v>
      </c>
      <c r="B22" s="90" t="s">
        <v>125</v>
      </c>
      <c r="C22" s="91">
        <f>C20+C21</f>
        <v>11861000</v>
      </c>
      <c r="D22" s="91">
        <f t="shared" ref="D22:I22" si="7">D20+D21</f>
        <v>0</v>
      </c>
      <c r="E22" s="91">
        <f>E20+E21</f>
        <v>-26948025</v>
      </c>
      <c r="F22" s="91">
        <f t="shared" si="7"/>
        <v>7086480</v>
      </c>
      <c r="G22" s="91">
        <f t="shared" si="7"/>
        <v>-8000545</v>
      </c>
      <c r="H22" s="91">
        <f t="shared" si="7"/>
        <v>0</v>
      </c>
      <c r="I22" s="91">
        <f t="shared" si="7"/>
        <v>-8000545</v>
      </c>
    </row>
    <row r="23" spans="1:9" s="11" customFormat="1" ht="26.25" thickBot="1" x14ac:dyDescent="0.25">
      <c r="A23" s="89" t="s">
        <v>209</v>
      </c>
      <c r="B23" s="90" t="s">
        <v>210</v>
      </c>
      <c r="C23" s="91"/>
      <c r="D23" s="91"/>
      <c r="E23" s="91"/>
      <c r="F23" s="91"/>
      <c r="G23" s="81">
        <f t="shared" si="6"/>
        <v>0</v>
      </c>
      <c r="H23" s="91"/>
      <c r="I23" s="81">
        <f t="shared" si="3"/>
        <v>0</v>
      </c>
    </row>
    <row r="24" spans="1:9" s="11" customFormat="1" ht="13.5" thickBot="1" x14ac:dyDescent="0.25">
      <c r="A24" s="89" t="s">
        <v>201</v>
      </c>
      <c r="B24" s="90" t="s">
        <v>211</v>
      </c>
      <c r="C24" s="91"/>
      <c r="D24" s="91"/>
      <c r="E24" s="91"/>
      <c r="F24" s="91"/>
      <c r="G24" s="81">
        <f t="shared" si="6"/>
        <v>0</v>
      </c>
      <c r="H24" s="91"/>
      <c r="I24" s="81">
        <f t="shared" si="3"/>
        <v>0</v>
      </c>
    </row>
    <row r="25" spans="1:9" s="11" customFormat="1" ht="26.25" thickBot="1" x14ac:dyDescent="0.25">
      <c r="A25" s="89" t="s">
        <v>212</v>
      </c>
      <c r="B25" s="90" t="s">
        <v>213</v>
      </c>
      <c r="C25" s="91"/>
      <c r="D25" s="91"/>
      <c r="E25" s="91"/>
      <c r="F25" s="91"/>
      <c r="G25" s="81">
        <f t="shared" si="6"/>
        <v>0</v>
      </c>
      <c r="H25" s="91"/>
      <c r="I25" s="81">
        <f t="shared" si="3"/>
        <v>0</v>
      </c>
    </row>
    <row r="26" spans="1:9" s="11" customFormat="1" ht="39" thickBot="1" x14ac:dyDescent="0.25">
      <c r="A26" s="89" t="s">
        <v>214</v>
      </c>
      <c r="B26" s="90" t="s">
        <v>126</v>
      </c>
      <c r="C26" s="91"/>
      <c r="D26" s="91"/>
      <c r="E26" s="91"/>
      <c r="F26" s="91"/>
      <c r="G26" s="81">
        <f t="shared" si="6"/>
        <v>0</v>
      </c>
      <c r="H26" s="91"/>
      <c r="I26" s="81">
        <f t="shared" si="3"/>
        <v>0</v>
      </c>
    </row>
    <row r="27" spans="1:9" s="11" customFormat="1" ht="13.5" thickBot="1" x14ac:dyDescent="0.25">
      <c r="A27" s="89" t="s">
        <v>204</v>
      </c>
      <c r="B27" s="90" t="s">
        <v>127</v>
      </c>
      <c r="C27" s="91">
        <f>C26</f>
        <v>0</v>
      </c>
      <c r="D27" s="91">
        <f t="shared" ref="D27:H27" si="8">D26</f>
        <v>0</v>
      </c>
      <c r="E27" s="91">
        <v>-4474256</v>
      </c>
      <c r="F27" s="91">
        <f t="shared" si="8"/>
        <v>0</v>
      </c>
      <c r="G27" s="91">
        <f>E27</f>
        <v>-4474256</v>
      </c>
      <c r="H27" s="91">
        <f t="shared" si="8"/>
        <v>0</v>
      </c>
      <c r="I27" s="91">
        <f t="shared" si="3"/>
        <v>-4474256</v>
      </c>
    </row>
    <row r="28" spans="1:9" s="11" customFormat="1" ht="26.25" thickBot="1" x14ac:dyDescent="0.25">
      <c r="A28" s="89" t="s">
        <v>215</v>
      </c>
      <c r="B28" s="90" t="s">
        <v>128</v>
      </c>
      <c r="C28" s="91">
        <f>C22+C27</f>
        <v>11861000</v>
      </c>
      <c r="D28" s="91">
        <f t="shared" ref="D28:H28" si="9">D22+D27</f>
        <v>0</v>
      </c>
      <c r="E28" s="91">
        <f>E22+E27</f>
        <v>-31422281</v>
      </c>
      <c r="F28" s="91">
        <f t="shared" si="9"/>
        <v>7086480</v>
      </c>
      <c r="G28" s="91">
        <f>SUM(C28:F28)</f>
        <v>-12474801</v>
      </c>
      <c r="H28" s="91">
        <f t="shared" si="9"/>
        <v>0</v>
      </c>
      <c r="I28" s="91">
        <f t="shared" si="3"/>
        <v>-12474801</v>
      </c>
    </row>
    <row r="29" spans="1:9" s="11" customFormat="1" ht="26.25" thickBot="1" x14ac:dyDescent="0.25">
      <c r="A29" s="89" t="s">
        <v>216</v>
      </c>
      <c r="B29" s="90" t="s">
        <v>129</v>
      </c>
      <c r="C29" s="91"/>
      <c r="D29" s="91"/>
      <c r="E29" s="91"/>
      <c r="F29" s="91"/>
      <c r="G29" s="81">
        <f t="shared" si="6"/>
        <v>0</v>
      </c>
      <c r="H29" s="91"/>
      <c r="I29" s="81">
        <f t="shared" si="3"/>
        <v>0</v>
      </c>
    </row>
    <row r="30" spans="1:9" s="11" customFormat="1" ht="13.5" thickBot="1" x14ac:dyDescent="0.25">
      <c r="A30" s="89" t="s">
        <v>217</v>
      </c>
      <c r="B30" s="90" t="s">
        <v>132</v>
      </c>
      <c r="C30" s="91"/>
      <c r="D30" s="91"/>
      <c r="E30" s="91"/>
      <c r="F30" s="91"/>
      <c r="G30" s="81">
        <f t="shared" si="6"/>
        <v>0</v>
      </c>
      <c r="H30" s="91"/>
      <c r="I30" s="81">
        <f t="shared" si="3"/>
        <v>0</v>
      </c>
    </row>
    <row r="31" spans="1:9" s="11" customFormat="1" ht="26.25" thickBot="1" x14ac:dyDescent="0.25">
      <c r="A31" s="89" t="s">
        <v>83</v>
      </c>
      <c r="B31" s="90" t="s">
        <v>218</v>
      </c>
      <c r="C31" s="91"/>
      <c r="D31" s="91"/>
      <c r="E31" s="91"/>
      <c r="F31" s="91"/>
      <c r="G31" s="81">
        <f t="shared" si="6"/>
        <v>0</v>
      </c>
      <c r="H31" s="91"/>
      <c r="I31" s="81">
        <f t="shared" si="3"/>
        <v>0</v>
      </c>
    </row>
    <row r="32" spans="1:9" s="11" customFormat="1" ht="26.25" thickBot="1" x14ac:dyDescent="0.25">
      <c r="A32" s="87" t="s">
        <v>233</v>
      </c>
      <c r="B32" s="88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-31422281</v>
      </c>
      <c r="F32" s="81">
        <f t="shared" si="10"/>
        <v>7086480</v>
      </c>
      <c r="G32" s="81">
        <f t="shared" si="10"/>
        <v>-12474801</v>
      </c>
      <c r="H32" s="81">
        <f t="shared" si="10"/>
        <v>0</v>
      </c>
      <c r="I32" s="81">
        <f t="shared" si="10"/>
        <v>-12474801</v>
      </c>
    </row>
    <row r="33" spans="1:9" s="11" customFormat="1" ht="12.75" x14ac:dyDescent="0.2">
      <c r="A33" s="21"/>
      <c r="I33" s="22"/>
    </row>
    <row r="34" spans="1:9" s="11" customFormat="1" ht="14.25" x14ac:dyDescent="0.2">
      <c r="A34" s="54" t="s">
        <v>96</v>
      </c>
      <c r="B34" s="59"/>
      <c r="C34" s="58" t="s">
        <v>222</v>
      </c>
      <c r="D34" s="23"/>
      <c r="E34" s="23"/>
      <c r="F34" s="23"/>
      <c r="G34" s="23"/>
      <c r="H34" s="23"/>
      <c r="I34" s="23"/>
    </row>
    <row r="35" spans="1:9" s="11" customFormat="1" ht="14.25" x14ac:dyDescent="0.2">
      <c r="A35" s="60" t="s">
        <v>229</v>
      </c>
      <c r="B35" s="59"/>
      <c r="C35" s="17"/>
      <c r="D35" s="23"/>
      <c r="E35" s="23"/>
      <c r="F35" s="23"/>
      <c r="G35" s="23"/>
      <c r="H35" s="23"/>
      <c r="I35" s="23"/>
    </row>
    <row r="36" spans="1:9" s="11" customFormat="1" ht="14.25" x14ac:dyDescent="0.2">
      <c r="A36" s="54" t="s">
        <v>220</v>
      </c>
      <c r="B36" s="59"/>
      <c r="C36" s="58" t="s">
        <v>224</v>
      </c>
      <c r="D36" s="23"/>
      <c r="E36" s="23"/>
      <c r="F36" s="23"/>
      <c r="G36" s="23"/>
      <c r="H36" s="23"/>
      <c r="I36" s="23"/>
    </row>
    <row r="37" spans="1:9" s="11" customFormat="1" x14ac:dyDescent="0.25">
      <c r="A37" s="54" t="s">
        <v>229</v>
      </c>
      <c r="B37" s="61"/>
      <c r="C37" s="57"/>
      <c r="D37" s="23"/>
      <c r="E37" s="23"/>
      <c r="F37" s="23"/>
      <c r="G37" s="23"/>
      <c r="H37" s="23"/>
      <c r="I37" s="23"/>
    </row>
    <row r="38" spans="1:9" s="11" customFormat="1" x14ac:dyDescent="0.25">
      <c r="A38" s="57"/>
      <c r="B38" s="61"/>
      <c r="C38" s="57"/>
      <c r="D38" s="23"/>
      <c r="E38" s="23"/>
      <c r="F38" s="23"/>
      <c r="G38" s="23"/>
      <c r="H38" s="23"/>
      <c r="I38" s="23"/>
    </row>
    <row r="39" spans="1:9" s="11" customFormat="1" ht="12.75" x14ac:dyDescent="0.2">
      <c r="D39" s="23"/>
      <c r="E39" s="23"/>
      <c r="F39" s="23"/>
      <c r="G39" s="23"/>
      <c r="H39" s="23"/>
      <c r="I39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makhmutova</cp:lastModifiedBy>
  <cp:lastPrinted>2016-07-15T08:50:58Z</cp:lastPrinted>
  <dcterms:created xsi:type="dcterms:W3CDTF">2012-05-11T11:57:39Z</dcterms:created>
  <dcterms:modified xsi:type="dcterms:W3CDTF">2016-07-15T08:51:40Z</dcterms:modified>
</cp:coreProperties>
</file>