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kassymbayeva\Documents\Finance\Отчеты\KASE\1_2020_РАЗМЕЩЕННЫЕ НА САЙТЕ\"/>
    </mc:Choice>
  </mc:AlternateContent>
  <xr:revisionPtr revIDLastSave="0" documentId="13_ncr:1_{3124FFCD-FAB2-4130-9E43-38B1D857E844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ББ 010420" sheetId="1" r:id="rId1"/>
    <sheet name="ОПУ" sheetId="2" r:id="rId2"/>
    <sheet name="ДДС" sheetId="3" r:id="rId3"/>
    <sheet name="СК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4" i="1" l="1"/>
  <c r="G114" i="1"/>
  <c r="I91" i="2" l="1"/>
  <c r="I93" i="2" s="1"/>
  <c r="K53" i="4" l="1"/>
  <c r="J52" i="4"/>
  <c r="J51" i="4"/>
  <c r="J50" i="4"/>
  <c r="J49" i="4"/>
  <c r="I48" i="4"/>
  <c r="H48" i="4"/>
  <c r="G48" i="4"/>
  <c r="F48" i="4"/>
  <c r="E48" i="4"/>
  <c r="D48" i="4"/>
  <c r="C48" i="4"/>
  <c r="J48" i="4" s="1"/>
  <c r="J47" i="4"/>
  <c r="J46" i="4"/>
  <c r="J45" i="4"/>
  <c r="J44" i="4"/>
  <c r="J43" i="4"/>
  <c r="J42" i="4"/>
  <c r="I39" i="4"/>
  <c r="I40" i="4" s="1"/>
  <c r="H39" i="4"/>
  <c r="H40" i="4" s="1"/>
  <c r="H41" i="4" s="1"/>
  <c r="H53" i="4" s="1"/>
  <c r="G39" i="4"/>
  <c r="G40" i="4" s="1"/>
  <c r="G41" i="4" s="1"/>
  <c r="D39" i="4"/>
  <c r="D40" i="4" s="1"/>
  <c r="D41" i="4" s="1"/>
  <c r="C39" i="4"/>
  <c r="C40" i="4" s="1"/>
  <c r="J38" i="4"/>
  <c r="F37" i="4"/>
  <c r="F39" i="4" s="1"/>
  <c r="F40" i="4" s="1"/>
  <c r="F41" i="4" s="1"/>
  <c r="E37" i="4"/>
  <c r="E39" i="4" s="1"/>
  <c r="E36" i="4"/>
  <c r="J36" i="4" s="1"/>
  <c r="J35" i="4"/>
  <c r="I34" i="4"/>
  <c r="I41" i="4" s="1"/>
  <c r="J33" i="4"/>
  <c r="K32" i="4"/>
  <c r="I32" i="4"/>
  <c r="H32" i="4"/>
  <c r="F32" i="4"/>
  <c r="E32" i="4"/>
  <c r="C32" i="4"/>
  <c r="J31" i="4"/>
  <c r="K30" i="4"/>
  <c r="J29" i="4"/>
  <c r="J28" i="4"/>
  <c r="I27" i="4"/>
  <c r="H27" i="4"/>
  <c r="G27" i="4"/>
  <c r="F27" i="4"/>
  <c r="E27" i="4"/>
  <c r="D27" i="4"/>
  <c r="C27" i="4"/>
  <c r="J26" i="4"/>
  <c r="J25" i="4"/>
  <c r="J24" i="4"/>
  <c r="I21" i="4"/>
  <c r="I22" i="4" s="1"/>
  <c r="H21" i="4"/>
  <c r="H22" i="4" s="1"/>
  <c r="H23" i="4" s="1"/>
  <c r="G21" i="4"/>
  <c r="G22" i="4" s="1"/>
  <c r="G23" i="4" s="1"/>
  <c r="F21" i="4"/>
  <c r="F22" i="4" s="1"/>
  <c r="F23" i="4" s="1"/>
  <c r="D21" i="4"/>
  <c r="D22" i="4" s="1"/>
  <c r="D23" i="4" s="1"/>
  <c r="C21" i="4"/>
  <c r="J20" i="4"/>
  <c r="E19" i="4"/>
  <c r="E21" i="4" s="1"/>
  <c r="E22" i="4" s="1"/>
  <c r="E23" i="4" s="1"/>
  <c r="J18" i="4"/>
  <c r="J17" i="4"/>
  <c r="I16" i="4"/>
  <c r="I15" i="4"/>
  <c r="J15" i="4" s="1"/>
  <c r="I14" i="4"/>
  <c r="H14" i="4"/>
  <c r="H30" i="4" s="1"/>
  <c r="G14" i="4"/>
  <c r="F14" i="4"/>
  <c r="E14" i="4"/>
  <c r="D14" i="4"/>
  <c r="C14" i="4"/>
  <c r="J13" i="4"/>
  <c r="J12" i="4"/>
  <c r="C69" i="3"/>
  <c r="C68" i="3"/>
  <c r="F67" i="3"/>
  <c r="I61" i="3"/>
  <c r="D52" i="3"/>
  <c r="C50" i="3"/>
  <c r="C26" i="3" s="1"/>
  <c r="F43" i="3"/>
  <c r="C43" i="3"/>
  <c r="D38" i="3"/>
  <c r="D40" i="3" s="1"/>
  <c r="D67" i="3" s="1"/>
  <c r="D70" i="3" s="1"/>
  <c r="F29" i="3"/>
  <c r="C29" i="3"/>
  <c r="F24" i="3"/>
  <c r="C24" i="3"/>
  <c r="F17" i="3"/>
  <c r="C17" i="3"/>
  <c r="F16" i="3"/>
  <c r="C16" i="3"/>
  <c r="F15" i="3"/>
  <c r="C15" i="3"/>
  <c r="F13" i="3"/>
  <c r="C13" i="3"/>
  <c r="C52" i="3" l="1"/>
  <c r="J27" i="4"/>
  <c r="D53" i="4"/>
  <c r="J14" i="4"/>
  <c r="F30" i="4"/>
  <c r="G30" i="4"/>
  <c r="C38" i="3"/>
  <c r="C40" i="3" s="1"/>
  <c r="C67" i="3" s="1"/>
  <c r="C70" i="3" s="1"/>
  <c r="C73" i="3" s="1"/>
  <c r="G53" i="4"/>
  <c r="F53" i="4"/>
  <c r="J32" i="4"/>
  <c r="C41" i="4"/>
  <c r="D30" i="4"/>
  <c r="I23" i="4"/>
  <c r="E40" i="4"/>
  <c r="E41" i="4" s="1"/>
  <c r="E53" i="4" s="1"/>
  <c r="J39" i="4"/>
  <c r="E30" i="4"/>
  <c r="I30" i="4"/>
  <c r="J21" i="4"/>
  <c r="I53" i="4"/>
  <c r="J34" i="4"/>
  <c r="J16" i="4"/>
  <c r="J19" i="4"/>
  <c r="C22" i="4"/>
  <c r="J37" i="4"/>
  <c r="J22" i="4" l="1"/>
  <c r="C23" i="4"/>
  <c r="C53" i="4"/>
  <c r="J53" i="4" s="1"/>
  <c r="L53" i="4" s="1"/>
  <c r="J41" i="4"/>
  <c r="J40" i="4"/>
  <c r="J23" i="4" l="1"/>
  <c r="C30" i="4"/>
  <c r="J30" i="4" s="1"/>
  <c r="L3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Gulmira OSPANOVA</author>
  </authors>
  <commentList>
    <comment ref="C2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Gulmira OSPANOVA:</t>
        </r>
        <r>
          <rPr>
            <sz val="9"/>
            <color indexed="81"/>
            <rFont val="Tahoma"/>
            <family val="2"/>
            <charset val="204"/>
          </rPr>
          <t xml:space="preserve">
минус ос</t>
        </r>
      </text>
    </comment>
    <comment ref="D26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04"/>
          </rPr>
          <t>Gulmira OSPANOVA:</t>
        </r>
        <r>
          <rPr>
            <sz val="9"/>
            <color indexed="81"/>
            <rFont val="Tahoma"/>
            <family val="2"/>
            <charset val="204"/>
          </rPr>
          <t xml:space="preserve">
минус ос</t>
        </r>
      </text>
    </comment>
    <comment ref="I27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04"/>
          </rPr>
          <t>Gulmira OSPANOVA:</t>
        </r>
        <r>
          <rPr>
            <sz val="9"/>
            <color indexed="81"/>
            <rFont val="Tahoma"/>
            <family val="2"/>
            <charset val="204"/>
          </rPr>
          <t xml:space="preserve">
дивиденды</t>
        </r>
      </text>
    </comment>
  </commentList>
</comments>
</file>

<file path=xl/sharedStrings.xml><?xml version="1.0" encoding="utf-8"?>
<sst xmlns="http://schemas.openxmlformats.org/spreadsheetml/2006/main" count="792" uniqueCount="543">
  <si>
    <t>Бухгалтерский баланс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</si>
  <si>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</si>
  <si>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</si>
  <si>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</si>
  <si>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</si>
  <si>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</si>
  <si>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</si>
  <si>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</si>
  <si>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</si>
  <si>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</si>
  <si>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>1</t>
  </si>
  <si>
    <t xml:space="preserve"> Активы</t>
  </si>
  <si>
    <t/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</si>
  <si>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</si>
  <si>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</si>
  <si>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</si>
  <si>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</si>
  <si>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</si>
  <si>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</si>
  <si>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</si>
  <si>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</si>
  <si>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</si>
  <si>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</si>
  <si>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</si>
  <si>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</si>
  <si>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</si>
  <si>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</si>
  <si>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</si>
  <si>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</si>
  <si>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</si>
  <si>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</si>
  <si>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</si>
  <si>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</si>
  <si>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</si>
  <si>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</si>
  <si>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</si>
  <si>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</si>
  <si>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</si>
  <si>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</si>
  <si>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</si>
  <si>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</si>
  <si>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</si>
  <si>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</si>
  <si>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</si>
  <si>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</si>
  <si>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</si>
  <si>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</si>
  <si>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</si>
  <si>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 xml:space="preserve">Активы в форме права пользования (за вычетом амортизации и убытков от обесценения)  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</si>
  <si>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</si>
  <si>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</si>
  <si>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</si>
  <si>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</si>
  <si>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</si>
  <si>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</si>
  <si>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</si>
  <si>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</si>
  <si>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</si>
  <si>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</si>
  <si>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</si>
  <si>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</si>
  <si>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</si>
  <si>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</si>
  <si>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</si>
  <si>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</si>
  <si>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</si>
  <si>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</si>
  <si>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</si>
  <si>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</si>
  <si>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</si>
  <si>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</si>
  <si>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</si>
  <si>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</si>
  <si>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</si>
  <si>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</si>
  <si>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</si>
  <si>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</si>
  <si>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</si>
  <si>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</si>
  <si>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</si>
  <si>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</si>
  <si>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</si>
  <si>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</si>
  <si>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</si>
  <si>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</si>
  <si>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</si>
  <si>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</si>
  <si>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</si>
  <si>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</si>
  <si>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</si>
  <si>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</si>
  <si>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</si>
  <si>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</si>
  <si>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</si>
  <si>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</si>
  <si>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</si>
  <si>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</si>
  <si>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</si>
  <si>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</si>
  <si>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</si>
  <si>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</si>
  <si>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</si>
  <si>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</si>
  <si>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</si>
  <si>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</si>
  <si>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</si>
  <si>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</si>
  <si>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</si>
  <si>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</si>
  <si>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</si>
  <si>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</si>
  <si>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</si>
  <si>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</si>
  <si>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</si>
  <si>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</si>
  <si>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</si>
  <si>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</si>
  <si>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</si>
  <si>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</si>
  <si>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</si>
  <si>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</si>
  <si>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</si>
  <si>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</si>
  <si>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</si>
  <si>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</si>
  <si>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</si>
  <si>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</si>
  <si>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</si>
  <si>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</si>
  <si>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</si>
  <si>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</si>
  <si>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</si>
  <si>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</si>
  <si>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</si>
  <si>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</si>
  <si>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</si>
  <si>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</si>
  <si>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</si>
  <si>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</si>
  <si>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</si>
  <si>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</si>
  <si>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</si>
  <si>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</si>
  <si>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</si>
  <si>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</si>
  <si>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</si>
  <si>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</si>
  <si>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</si>
  <si>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</si>
  <si>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</si>
  <si>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</si>
  <si>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</si>
  <si>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</si>
  <si>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</si>
  <si>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</si>
  <si>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</si>
  <si>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</si>
  <si>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</si>
  <si>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</si>
  <si>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</si>
  <si>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</si>
  <si>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</si>
  <si>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</si>
  <si>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</si>
  <si>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</si>
  <si>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</si>
  <si>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</si>
  <si>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</si>
  <si>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</si>
  <si>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</si>
  <si>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</si>
  <si>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</si>
  <si>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</si>
  <si>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</si>
  <si>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</si>
  <si>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</si>
  <si>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</si>
  <si>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</si>
  <si>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</si>
  <si>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</si>
  <si>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</si>
  <si>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</si>
  <si>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</si>
  <si>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</si>
  <si>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</si>
  <si>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</si>
  <si>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</si>
  <si>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</si>
  <si>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</si>
  <si>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</si>
  <si>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>Наименование</t>
  </si>
  <si>
    <t>АО "Jysan Invest"</t>
  </si>
  <si>
    <t>Адрес</t>
  </si>
  <si>
    <t>г.Нурсултан, ул.Сыганак 24</t>
  </si>
  <si>
    <t>Телефон</t>
  </si>
  <si>
    <t>+77172644000 вн.: 201</t>
  </si>
  <si>
    <t>Адрес электронной почты</t>
  </si>
  <si>
    <t>s.bakbayeva@jysaninvest.com</t>
  </si>
  <si>
    <t>Исполнитель</t>
  </si>
  <si>
    <t>Бакбаева Ш.Б.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</si>
  <si>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</si>
  <si>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</si>
  <si>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Дата</t>
  </si>
  <si>
    <t>Айдосов Н.Г.</t>
  </si>
  <si>
    <t>Дата 20.04.2020</t>
  </si>
  <si>
    <t>1 апреля 2020 года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</si>
  <si>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</si>
  <si>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</si>
  <si>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</si>
  <si>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</si>
  <si>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</si>
  <si>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</si>
  <si>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</si>
  <si>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</si>
  <si>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</si>
  <si>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</si>
  <si>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</si>
  <si>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</si>
  <si>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</si>
  <si>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</si>
  <si>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</si>
  <si>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</si>
  <si>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</si>
  <si>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</si>
  <si>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</si>
  <si>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</si>
  <si>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</si>
  <si>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</si>
  <si>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</si>
  <si>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</si>
  <si>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</si>
  <si>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</si>
  <si>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</si>
  <si>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</si>
  <si>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</si>
  <si>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</si>
  <si>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</si>
  <si>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</si>
  <si>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</si>
  <si>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</si>
  <si>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</si>
  <si>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</si>
  <si>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</si>
  <si>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</si>
  <si>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</si>
  <si>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</si>
  <si>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</si>
  <si>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</si>
  <si>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</si>
  <si>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</si>
  <si>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</si>
  <si>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</si>
  <si>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</si>
  <si>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</si>
  <si>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</si>
  <si>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</si>
  <si>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</si>
  <si>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</si>
  <si>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</si>
  <si>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</si>
  <si>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</si>
  <si>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</si>
  <si>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</si>
  <si>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</si>
  <si>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</si>
  <si>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</si>
  <si>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</si>
  <si>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</si>
  <si>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</si>
  <si>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</si>
  <si>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</si>
  <si>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</si>
  <si>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</si>
  <si>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</si>
  <si>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</si>
  <si>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</si>
  <si>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</si>
  <si>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</si>
  <si>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</si>
  <si>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</si>
  <si>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</si>
  <si>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</si>
  <si>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</si>
  <si>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</si>
  <si>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</si>
  <si>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</si>
  <si>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</si>
  <si>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</si>
  <si>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</si>
  <si>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</si>
  <si>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</si>
  <si>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</si>
  <si>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</si>
  <si>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</si>
  <si>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</si>
  <si>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</si>
  <si>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</si>
  <si>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</si>
  <si>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</si>
  <si>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</si>
  <si>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</si>
  <si>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</si>
  <si>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</si>
  <si>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</si>
  <si>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</si>
  <si>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</si>
  <si>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</si>
  <si>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</si>
  <si>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</si>
  <si>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</si>
  <si>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</si>
  <si>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</si>
  <si>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</si>
  <si>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</si>
  <si>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</si>
  <si>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</si>
  <si>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</si>
  <si>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</si>
  <si>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</si>
  <si>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</si>
  <si>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</si>
  <si>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</si>
  <si>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</si>
  <si>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</si>
  <si>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</si>
  <si>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</si>
  <si>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</si>
  <si>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</si>
  <si>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</si>
  <si>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</si>
  <si>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</si>
  <si>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</si>
  <si>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</si>
  <si>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</si>
  <si>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</si>
  <si>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</si>
  <si>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</si>
  <si>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</si>
  <si>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</si>
  <si>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</si>
  <si>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</si>
  <si>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</si>
  <si>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</si>
  <si>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</si>
  <si>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Примечание</t>
  </si>
  <si>
    <t>строка 12 (Доходы от аренды)</t>
  </si>
  <si>
    <t xml:space="preserve">Наименование </t>
  </si>
  <si>
    <t>г. Нур-Султан	ул. Сыганак ,24</t>
  </si>
  <si>
    <t>+77172644 000 вн.:201</t>
  </si>
  <si>
    <r>
      <t xml:space="preserve">К заполнению те поля, которые </t>
    </r>
    <r>
      <rPr>
        <b/>
        <i/>
        <u/>
        <sz val="12"/>
        <color theme="1"/>
        <rFont val="Arial Cyr"/>
      </rPr>
      <t xml:space="preserve">применимы </t>
    </r>
    <r>
      <rPr>
        <i/>
        <sz val="12"/>
        <color theme="1"/>
        <rFont val="Arial Cyr"/>
      </rPr>
      <t>к компании. Добавить дополнительные строчки/статьи, если необходимо.</t>
    </r>
  </si>
  <si>
    <t>Анализ счета 1000  за 1 квартал 2020 г.</t>
  </si>
  <si>
    <t>Сверка итогов - обязательна по всем формам.</t>
  </si>
  <si>
    <t>Счет</t>
  </si>
  <si>
    <t>Кор. Счет</t>
  </si>
  <si>
    <t>Дебет</t>
  </si>
  <si>
    <t>Кредит</t>
  </si>
  <si>
    <t>1000</t>
  </si>
  <si>
    <t>Начальное сальдо</t>
  </si>
  <si>
    <t>1020.02</t>
  </si>
  <si>
    <t>Отчет о движении денежных средств (прямой метод)</t>
  </si>
  <si>
    <t>1030</t>
  </si>
  <si>
    <t>1060.01</t>
  </si>
  <si>
    <t>1120.01</t>
  </si>
  <si>
    <t>1140.01</t>
  </si>
  <si>
    <t>ДВИЖЕНИЕ ДЕНЕЖНЫХ СРЕДСТВ ОТ ОПЕРАЦИОННОЙ ДЕЯТЕЛЬНОСТИ</t>
  </si>
  <si>
    <t>в тыс.тенге</t>
  </si>
  <si>
    <t>1150.01</t>
  </si>
  <si>
    <t>Процентные доходы</t>
  </si>
  <si>
    <t>за 1 кв. 2020 год*</t>
  </si>
  <si>
    <t>за 1 кв.2019 год.*</t>
  </si>
  <si>
    <t>1250.01</t>
  </si>
  <si>
    <t>Процентные расходы</t>
  </si>
  <si>
    <t>1260</t>
  </si>
  <si>
    <t>Комиссионные доходы</t>
  </si>
  <si>
    <t>1270.01.02</t>
  </si>
  <si>
    <t>Комиссионные расходы</t>
  </si>
  <si>
    <t>1270.01.03</t>
  </si>
  <si>
    <t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за год</t>
  </si>
  <si>
    <t>1270.02</t>
  </si>
  <si>
    <t>Чистые поступления по операциям с иностранной валютой</t>
  </si>
  <si>
    <t>1270.04.02</t>
  </si>
  <si>
    <t>Дивиденды полученные</t>
  </si>
  <si>
    <t>Чистые (выбытия) / поступления 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</si>
  <si>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1270.23</t>
  </si>
  <si>
    <t>Поступления по прочим доходам</t>
  </si>
  <si>
    <t xml:space="preserve">Чистые выбытия по операциям с ценными бумаги, оцениваемыем по справедливой стоимости через прочий совокупный доход </t>
  </si>
  <si>
    <t>1270.61</t>
  </si>
  <si>
    <t xml:space="preserve">Расходы на персонал и прочие общие и административные расходы </t>
  </si>
  <si>
    <t>Страховые премии полученные</t>
  </si>
  <si>
    <t>1270.82</t>
  </si>
  <si>
    <t>Страховые премии, выплаченные перестраховщикам</t>
  </si>
  <si>
    <t>1280.10</t>
  </si>
  <si>
    <t>(Увеличение) уменьшение операционных активов</t>
  </si>
  <si>
    <t>Страховые претензии выплаченные, нетто</t>
  </si>
  <si>
    <t>1410.01</t>
  </si>
  <si>
    <t>Счета и депозиты в банках и прочих финансовых институтах</t>
  </si>
  <si>
    <t>Чистые поступления по операциям с иностранной валютой и драгоценными металлами</t>
  </si>
  <si>
    <t>1410.02</t>
  </si>
  <si>
    <t>Дебиторская задолженность по сделкам "обратного репо"</t>
  </si>
  <si>
    <t>Доход от переуступки прав требований по займам</t>
  </si>
  <si>
    <t>1430.04</t>
  </si>
  <si>
    <t>Финансовые инструменты, оцениваемые по справедливой стоимости, изменения которой отражаются в составе прибыли или убытка за год</t>
  </si>
  <si>
    <t>1610</t>
  </si>
  <si>
    <t>Кредиты, выданные клиентам</t>
  </si>
  <si>
    <t>1610.01</t>
  </si>
  <si>
    <t>1620.03</t>
  </si>
  <si>
    <t>(Увеличение) / уменьшение операционных активов</t>
  </si>
  <si>
    <t>2170.01</t>
  </si>
  <si>
    <t>Увеличение (уменьшение) операционных обязательств</t>
  </si>
  <si>
    <t>3120</t>
  </si>
  <si>
    <t xml:space="preserve">Прочие обязательства </t>
  </si>
  <si>
    <t>3130</t>
  </si>
  <si>
    <t>Чистое поступление денежных средств от операционной деятельности до уплаты подоходного налога</t>
  </si>
  <si>
    <t xml:space="preserve">Финансовые инструменты, оцениваемые по справедливой стоимости, изменения которых отражаются в составе прибыли или убытка </t>
  </si>
  <si>
    <t>3150</t>
  </si>
  <si>
    <t>Подоходный налог уплаченный</t>
  </si>
  <si>
    <t>3160</t>
  </si>
  <si>
    <t>Чистое поступление денежных средств от операционной деятельности</t>
  </si>
  <si>
    <t>3190</t>
  </si>
  <si>
    <t>ДВИЖЕНИЕ ДЕНЕЖНЫХ СРЕДСТВ ОТ ИНВЕСТИЦИОННОЙ ДЕЯТЕЛЬНОСТИ</t>
  </si>
  <si>
    <t>Увеличение / (уменьшение) операционных обязательств</t>
  </si>
  <si>
    <t>3211</t>
  </si>
  <si>
    <t>Приобретение финансовых активов, учитываемых по справедливой стоимости через прочий совокупный доход</t>
  </si>
  <si>
    <t>Кредиты, полученные от государственной  компании</t>
  </si>
  <si>
    <t>3212</t>
  </si>
  <si>
    <t>Продажа и погашение финансовых активов, учитываемых по справедливой стоимости через прочий совокупный доход</t>
  </si>
  <si>
    <t xml:space="preserve">Текущие счета и депозиты клиентов </t>
  </si>
  <si>
    <t>3213</t>
  </si>
  <si>
    <t>Приобретения инвестиций, учитываемых по амортизированной стоимости</t>
  </si>
  <si>
    <t>Кредиторская задолженность по сделкам «репо»</t>
  </si>
  <si>
    <t>3220</t>
  </si>
  <si>
    <t>Погашение инвестиций, учитываемых по амортизированной стоимости</t>
  </si>
  <si>
    <t>3310</t>
  </si>
  <si>
    <t xml:space="preserve">Приобретение основных средств и нематериальных активов </t>
  </si>
  <si>
    <t>Чистое поступление / (использование) денежных средств от операционной деятельности до уплаты подоходного налога</t>
  </si>
  <si>
    <t>3350</t>
  </si>
  <si>
    <t xml:space="preserve">Чистое использование денежных средств в инвестиционной деятельности </t>
  </si>
  <si>
    <t>3360</t>
  </si>
  <si>
    <t>Нетто увеличение денежных средств и их эквивалентов</t>
  </si>
  <si>
    <t>Чистое поступление / (использование) денежных средств от / (в) операционной деятельности</t>
  </si>
  <si>
    <t>3380.81</t>
  </si>
  <si>
    <t>Влияние изменения курсов обмена на денежные средства и их эквиваленты</t>
  </si>
  <si>
    <t>3380.82</t>
  </si>
  <si>
    <t>Денежные средства и их эквиваленты на начало года</t>
  </si>
  <si>
    <t xml:space="preserve">Приобретение ценных бумаг, оцениваемых по справедливой стоимости через прочий совокупный доход </t>
  </si>
  <si>
    <t>3380.83</t>
  </si>
  <si>
    <r>
      <t>Денежные средства и их эквиваленты на конец года</t>
    </r>
    <r>
      <rPr>
        <sz val="11"/>
        <color theme="1"/>
        <rFont val="Times New Roman"/>
        <family val="1"/>
        <charset val="204"/>
      </rPr>
      <t xml:space="preserve"> </t>
    </r>
  </si>
  <si>
    <t xml:space="preserve">Продажа и погашение ценных бумаг, оцениваемых по справедливой стоимости через прочий совокупный доход </t>
  </si>
  <si>
    <t>3380.84</t>
  </si>
  <si>
    <t>Приобретение ценных бумаг, оцениваемых по амортизированной стоимости</t>
  </si>
  <si>
    <t>3390.08</t>
  </si>
  <si>
    <t>* неаудированный</t>
  </si>
  <si>
    <t xml:space="preserve">Погашение ценных бумаг, оцениваемых по амортизированной стоимости  </t>
  </si>
  <si>
    <t>3390.09</t>
  </si>
  <si>
    <t>Приобретение инвестиций в дочерние и ассоциированные компании</t>
  </si>
  <si>
    <t>3390.10</t>
  </si>
  <si>
    <t>Председатель Правления</t>
  </si>
  <si>
    <t>Поступления от выбытия инвестиций дочерних и ассоциированных компаний</t>
  </si>
  <si>
    <t>3390.66</t>
  </si>
  <si>
    <t>Приобретения долгосрочных активов, предназначенных для продажи</t>
  </si>
  <si>
    <t>3510</t>
  </si>
  <si>
    <t xml:space="preserve">Главный бухгалтер </t>
  </si>
  <si>
    <t>Мамаева Т.В.</t>
  </si>
  <si>
    <t>Поступления от продажи долгосрочных активов, предназначенных для продажи</t>
  </si>
  <si>
    <t>3510.81</t>
  </si>
  <si>
    <t>3510.82</t>
  </si>
  <si>
    <t xml:space="preserve">      Исполнитель: Мамаева Т.В.</t>
  </si>
  <si>
    <t xml:space="preserve">Поступление от продажи основных средств </t>
  </si>
  <si>
    <t>6250.02</t>
  </si>
  <si>
    <t xml:space="preserve">     тел. 472-554 (вн 201)</t>
  </si>
  <si>
    <t xml:space="preserve">Чистое (использование) / поступление денежных средств от / (в) инвестиционной деятельности </t>
  </si>
  <si>
    <t>6280.02</t>
  </si>
  <si>
    <t>6280.02, Доход от покупки-продажи иностранной валюты</t>
  </si>
  <si>
    <t>7430.02</t>
  </si>
  <si>
    <t>7430.02, Расходы от переоценки иностранной валюты</t>
  </si>
  <si>
    <t>ДВИЖЕНИЕ ДЕНЕЖНЫХ СРЕДСТВ ОТ ФИНАНСОВОЙ ДЕЯТЕЛЬНОСТИ</t>
  </si>
  <si>
    <t>7470.02</t>
  </si>
  <si>
    <t>7470.02, Расходы по покупке-продаже иностранной валюты</t>
  </si>
  <si>
    <t>Поступления от выпуска акционерного капитала</t>
  </si>
  <si>
    <t>1250.02</t>
  </si>
  <si>
    <t>Размещение субординированного долга</t>
  </si>
  <si>
    <t>Оборот</t>
  </si>
  <si>
    <t>Погашение субординированного долга</t>
  </si>
  <si>
    <t>Конечное сальдо</t>
  </si>
  <si>
    <t>Размещение выпущенных долговых ценных бумаг</t>
  </si>
  <si>
    <t>Погашение выпущенных долговых ценных бумаг</t>
  </si>
  <si>
    <t xml:space="preserve">Выкуп выпущенных долговых ценных бумаг </t>
  </si>
  <si>
    <t>Увеличение добавочного капитала</t>
  </si>
  <si>
    <t>Выплаченные дивиденды</t>
  </si>
  <si>
    <t>Выкуп собственных акций</t>
  </si>
  <si>
    <t>Приобретение доли неконтролирующих акционеров</t>
  </si>
  <si>
    <t>Чистое поступление / (использование) денежных средств от / (в) финансовой деятельности</t>
  </si>
  <si>
    <t>Анализ счета 2400  за 1 квартал 2020 г.</t>
  </si>
  <si>
    <t>Чистое  увеличение / (уменьшение) денежных средств и их эквивалентов</t>
  </si>
  <si>
    <t>2400</t>
  </si>
  <si>
    <t>Денежные средства и их эквиваленты на начало периода</t>
  </si>
  <si>
    <t>Денежные средства и их эквиваленты на конец периода</t>
  </si>
  <si>
    <t>7210</t>
  </si>
  <si>
    <t>ПРОВЕРКА ИТОГОВ</t>
  </si>
  <si>
    <t>7210.01</t>
  </si>
  <si>
    <t>* неаудированный отчет</t>
  </si>
  <si>
    <t>Председатель Правления                               ______________________</t>
  </si>
  <si>
    <t>Анализ счета 2700  за 1 квартал 2020 г.</t>
  </si>
  <si>
    <t>Главный бухгалтер                                          ______________________</t>
  </si>
  <si>
    <t>2700</t>
  </si>
  <si>
    <r>
      <t xml:space="preserve">К заполнению те поля, которые </t>
    </r>
    <r>
      <rPr>
        <b/>
        <i/>
        <u/>
        <sz val="12"/>
        <color rgb="FFFF0000"/>
        <rFont val="Arial Cyr"/>
      </rPr>
      <t xml:space="preserve">применимы </t>
    </r>
    <r>
      <rPr>
        <i/>
        <sz val="12"/>
        <color rgb="FFFF0000"/>
        <rFont val="Arial Cyr"/>
      </rPr>
      <t>к компании. Добавить дополнительные строчки/статьи, если необходимо.</t>
    </r>
  </si>
  <si>
    <t xml:space="preserve">  ОТЧЕТ ОБ ИЗМЕНЕНИЯХ В КАПИТАЛЕ</t>
  </si>
  <si>
    <t>Акционерный  капитал</t>
  </si>
  <si>
    <t>Дополнительный оплаченный капитал</t>
  </si>
  <si>
    <t>Резерв по переоценке 
финансовых
активов, 
оцениваемых по справедливой стоимости, через прочий совокупный доход</t>
  </si>
  <si>
    <t>Резерв на покрытие убытков по финансовым активам, оцениваемым по справедливой стоимости через прочий совокупный доход</t>
  </si>
  <si>
    <t>Резерв по общим  банковским рискам</t>
  </si>
  <si>
    <t>Динамический резерв</t>
  </si>
  <si>
    <t>Нераспределенная прибыль</t>
  </si>
  <si>
    <t>Всего капитала</t>
  </si>
  <si>
    <t>Остаток по состоянию на 1 января 2019 года</t>
  </si>
  <si>
    <t>Эффект от перехода на МСФО 9</t>
  </si>
  <si>
    <t>Остаток по состоянию на 1 января 2019 года* с учетом МСФО 9</t>
  </si>
  <si>
    <t>Всего совокупного дохода</t>
  </si>
  <si>
    <t>Прибыль за период</t>
  </si>
  <si>
    <t>Прочий совокупный доход</t>
  </si>
  <si>
    <t>Статьи, которые реклассифицированы или могут быть впоследствии реклассифицированы в состав прибыли или убытка:</t>
  </si>
  <si>
    <t>Чистое изменение справедливой стоимости ценных бумаг</t>
  </si>
  <si>
    <t>Чистое изменение справедливой стоимости ценных бумаг, перенесенное в состав прибыли или убытка</t>
  </si>
  <si>
    <t>Итого статей, которые реклассифицированы или могут быть впоследствии реклассифицированы в состав прибыли или убытка</t>
  </si>
  <si>
    <t>Итого прочего совокупного дохода</t>
  </si>
  <si>
    <t>Итого совокупного дохода за период</t>
  </si>
  <si>
    <t xml:space="preserve">Операции с собственниками, отраженные непосредственно в составе капитала </t>
  </si>
  <si>
    <t>Выпуск акций</t>
  </si>
  <si>
    <t>Дивиденды по акциям</t>
  </si>
  <si>
    <t>Итого операций с собственниками</t>
  </si>
  <si>
    <t xml:space="preserve">Расформирование динамического резерва </t>
  </si>
  <si>
    <t>Перевод из обязательного резерва</t>
  </si>
  <si>
    <t>Остаток по состоянию на 31 марта 2019 года*</t>
  </si>
  <si>
    <t>Остаток по состоянию на 1 января 2020 года</t>
  </si>
  <si>
    <t>Итого совокупного дохода за год</t>
  </si>
  <si>
    <t>Собственные акции, выкупленные у акционеров</t>
  </si>
  <si>
    <t>Выплата дивидендов (процентов по бессрочным субординированным займам)</t>
  </si>
  <si>
    <t>Налоговый эффект по привлеченным бессрочным субординированным займам</t>
  </si>
  <si>
    <t>Расформирование резерва переоценки основных средств</t>
  </si>
  <si>
    <t xml:space="preserve">при перерасчете </t>
  </si>
  <si>
    <t>за период, закончившийся 31.03.2020 г.</t>
  </si>
  <si>
    <t>Остаток по состоянию на 31 марта 2020 года*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</si>
</sst>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.00_р_._-;\-* #,##0.00_р_._-;_-* &quot;-&quot;??_р_._-;_-@_-"/>
    <numFmt numFmtId="167" formatCode="_(* #,##0_);_(* \(#,##0\);_(* &quot;-&quot;??_);_(@_)"/>
    <numFmt numFmtId="168" formatCode="_-* #,##0_р_._-;\-* #,##0_р_._-;_-* &quot;-&quot;??_р_._-;_-@_-"/>
    <numFmt numFmtId="169" formatCode="_(* #,##0_);_(* \(#,##0\);_(* &quot;-&quot;_);_(@_)"/>
    <numFmt numFmtId="170" formatCode="_-* #,##0.00000_-;\-* #,##0.00000_-;_-* &quot;-&quot;??_-;_-@_-"/>
  </numFmts>
  <fonts count="63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12"/>
      <color theme="1"/>
      <name val="Arial Cyr"/>
    </font>
    <font>
      <b/>
      <i/>
      <u/>
      <sz val="12"/>
      <color theme="1"/>
      <name val="Arial Cyr"/>
    </font>
    <font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sz val="10"/>
      <color theme="0"/>
      <name val="Arial Cyr"/>
      <charset val="204"/>
    </font>
    <font>
      <sz val="8"/>
      <name val="Arial"/>
      <family val="2"/>
    </font>
    <font>
      <b/>
      <sz val="12"/>
      <name val="Arial"/>
      <family val="2"/>
      <charset val="204"/>
    </font>
    <font>
      <sz val="12"/>
      <color theme="0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 Cyr"/>
      <charset val="204"/>
    </font>
    <font>
      <sz val="12"/>
      <color indexed="2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2"/>
      <color theme="1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sz val="8"/>
      <color theme="0"/>
      <name val="Arial"/>
      <family val="2"/>
    </font>
    <font>
      <sz val="16"/>
      <color theme="1"/>
      <name val="Arial Cyr"/>
      <charset val="204"/>
    </font>
    <font>
      <sz val="16"/>
      <color theme="0"/>
      <name val="Arial Cyr"/>
      <charset val="204"/>
    </font>
    <font>
      <i/>
      <sz val="10"/>
      <color theme="1"/>
      <name val="Arial Cyr"/>
    </font>
    <font>
      <sz val="12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color rgb="FFFF0000"/>
      <name val="Arial Cyr"/>
    </font>
    <font>
      <b/>
      <i/>
      <u/>
      <sz val="12"/>
      <color rgb="FFFF0000"/>
      <name val="Arial Cyr"/>
    </font>
    <font>
      <sz val="11"/>
      <color theme="1"/>
      <name val="Arial Cyr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theme="1"/>
      <name val="Arial Cyr"/>
      <charset val="204"/>
    </font>
    <font>
      <b/>
      <sz val="11"/>
      <name val="Arial"/>
      <family val="2"/>
      <charset val="204"/>
    </font>
    <font>
      <i/>
      <sz val="10"/>
      <color rgb="FFFF0000"/>
      <name val="Arial Cy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</borders>
  <cellStyleXfs count="19">
    <xf numFmtId="0" fontId="0" fillId="0" borderId="0"/>
    <xf numFmtId="0" fontId="1" fillId="0" borderId="0">
      <alignment horizontal="center" vertical="top"/>
    </xf>
    <xf numFmtId="0" fontId="1" fillId="0" borderId="0">
      <alignment horizontal="left" vertical="top"/>
    </xf>
    <xf numFmtId="0" fontId="2" fillId="0" borderId="0">
      <alignment horizontal="left" vertical="top"/>
    </xf>
    <xf numFmtId="0" fontId="3" fillId="0" borderId="0">
      <alignment horizontal="left" vertical="top"/>
    </xf>
    <xf numFmtId="0" fontId="4" fillId="0" borderId="0">
      <alignment horizontal="center" vertical="top"/>
    </xf>
    <xf numFmtId="0" fontId="1" fillId="0" borderId="0">
      <alignment horizontal="right" vertical="top"/>
    </xf>
    <xf numFmtId="0" fontId="1" fillId="0" borderId="0">
      <alignment horizontal="left" vertical="top"/>
    </xf>
    <xf numFmtId="0" fontId="4" fillId="0" borderId="0">
      <alignment horizontal="left" vertical="top"/>
    </xf>
    <xf numFmtId="0" fontId="8" fillId="0" borderId="0">
      <alignment horizontal="center" vertical="top"/>
    </xf>
    <xf numFmtId="0" fontId="15" fillId="0" borderId="0"/>
    <xf numFmtId="166" fontId="18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5" fillId="0" borderId="0"/>
    <xf numFmtId="0" fontId="49" fillId="0" borderId="0"/>
    <xf numFmtId="0" fontId="18" fillId="0" borderId="0"/>
    <xf numFmtId="0" fontId="36" fillId="0" borderId="0"/>
    <xf numFmtId="0" fontId="18" fillId="0" borderId="0"/>
    <xf numFmtId="43" fontId="9" fillId="0" borderId="0" applyFont="0" applyFill="0" applyBorder="0" applyAlignment="0" applyProtection="0"/>
  </cellStyleXfs>
  <cellXfs count="299">
    <xf numFmtId="0" fontId="0" fillId="0" borderId="0" xfId="0"/>
    <xf numFmtId="0" fontId="0" fillId="0" borderId="0" xfId="0" applyAlignment="1">
      <alignment wrapText="1"/>
    </xf>
    <xf numFmtId="0" fontId="1" fillId="0" borderId="0" xfId="2" quotePrefix="1" applyAlignment="1">
      <alignment horizontal="left" vertical="top" wrapText="1"/>
    </xf>
    <xf numFmtId="0" fontId="2" fillId="0" borderId="1" xfId="3" quotePrefix="1" applyBorder="1" applyAlignment="1">
      <alignment horizontal="center" vertical="top" wrapText="1"/>
    </xf>
    <xf numFmtId="0" fontId="2" fillId="0" borderId="2" xfId="3" quotePrefix="1" applyBorder="1" applyAlignment="1">
      <alignment horizontal="center" vertical="top" wrapText="1"/>
    </xf>
    <xf numFmtId="0" fontId="2" fillId="0" borderId="4" xfId="3" quotePrefix="1" applyBorder="1" applyAlignment="1">
      <alignment horizontal="center" vertical="top" wrapText="1"/>
    </xf>
    <xf numFmtId="0" fontId="2" fillId="0" borderId="5" xfId="3" quotePrefix="1" applyBorder="1" applyAlignment="1">
      <alignment horizontal="center" vertical="top" wrapText="1"/>
    </xf>
    <xf numFmtId="0" fontId="2" fillId="0" borderId="6" xfId="3" quotePrefix="1" applyBorder="1" applyAlignment="1">
      <alignment horizontal="center" vertical="top" wrapText="1"/>
    </xf>
    <xf numFmtId="0" fontId="3" fillId="0" borderId="4" xfId="4" quotePrefix="1" applyBorder="1" applyAlignment="1">
      <alignment horizontal="left" vertical="top" wrapText="1"/>
    </xf>
    <xf numFmtId="0" fontId="4" fillId="0" borderId="6" xfId="5" quotePrefix="1" applyBorder="1" applyAlignment="1">
      <alignment horizontal="left" vertical="top" wrapText="1"/>
    </xf>
    <xf numFmtId="0" fontId="4" fillId="0" borderId="5" xfId="5" quotePrefix="1" applyBorder="1" applyAlignment="1">
      <alignment horizontal="left" vertical="top" wrapText="1"/>
    </xf>
    <xf numFmtId="0" fontId="1" fillId="0" borderId="4" xfId="6" quotePrefix="1" applyBorder="1" applyAlignment="1">
      <alignment horizontal="left" vertical="top" wrapText="1"/>
    </xf>
    <xf numFmtId="0" fontId="1" fillId="0" borderId="7" xfId="6" quotePrefix="1" applyBorder="1" applyAlignment="1">
      <alignment horizontal="left" vertical="top" wrapText="1"/>
    </xf>
    <xf numFmtId="0" fontId="1" fillId="0" borderId="8" xfId="6" quotePrefix="1" applyBorder="1" applyAlignment="1">
      <alignment horizontal="left" vertical="top" wrapText="1"/>
    </xf>
    <xf numFmtId="0" fontId="4" fillId="0" borderId="8" xfId="5" quotePrefix="1" applyBorder="1" applyAlignment="1">
      <alignment horizontal="left" vertical="top" wrapText="1"/>
    </xf>
    <xf numFmtId="0" fontId="3" fillId="0" borderId="8" xfId="4" quotePrefix="1" applyBorder="1" applyAlignment="1">
      <alignment horizontal="left" vertical="top" wrapText="1"/>
    </xf>
    <xf numFmtId="0" fontId="1" fillId="0" borderId="10" xfId="6" quotePrefix="1" applyBorder="1" applyAlignment="1">
      <alignment horizontal="left" vertical="top" wrapText="1"/>
    </xf>
    <xf numFmtId="0" fontId="1" fillId="0" borderId="14" xfId="6" quotePrefix="1" applyBorder="1" applyAlignment="1">
      <alignment horizontal="left" vertical="top" wrapText="1"/>
    </xf>
    <xf numFmtId="0" fontId="2" fillId="0" borderId="13" xfId="3" quotePrefix="1" applyBorder="1" applyAlignment="1">
      <alignment horizontal="center" vertical="top" wrapText="1"/>
    </xf>
    <xf numFmtId="0" fontId="4" fillId="0" borderId="14" xfId="8" quotePrefix="1" applyBorder="1" applyAlignment="1">
      <alignment horizontal="left" vertical="top" wrapText="1"/>
    </xf>
    <xf numFmtId="0" fontId="1" fillId="0" borderId="16" xfId="6" quotePrefix="1" applyBorder="1" applyAlignment="1">
      <alignment horizontal="left" vertical="top" wrapText="1"/>
    </xf>
    <xf numFmtId="0" fontId="1" fillId="0" borderId="19" xfId="6" quotePrefix="1" applyBorder="1" applyAlignment="1">
      <alignment horizontal="left" vertical="top" wrapText="1"/>
    </xf>
    <xf numFmtId="0" fontId="2" fillId="0" borderId="20" xfId="3" quotePrefix="1" applyBorder="1" applyAlignment="1">
      <alignment horizontal="center" vertical="top" wrapText="1"/>
    </xf>
    <xf numFmtId="0" fontId="2" fillId="0" borderId="19" xfId="3" quotePrefix="1" applyBorder="1" applyAlignment="1">
      <alignment horizontal="center" vertical="top" wrapText="1"/>
    </xf>
    <xf numFmtId="0" fontId="4" fillId="0" borderId="19" xfId="5" quotePrefix="1" applyBorder="1" applyAlignment="1">
      <alignment horizontal="left" vertical="top" wrapText="1"/>
    </xf>
    <xf numFmtId="0" fontId="3" fillId="0" borderId="19" xfId="4" quotePrefix="1" applyBorder="1" applyAlignment="1">
      <alignment horizontal="left" vertical="top" wrapText="1"/>
    </xf>
    <xf numFmtId="165" fontId="5" fillId="2" borderId="6" xfId="7" applyNumberFormat="1" applyFont="1" applyFill="1" applyBorder="1" applyAlignment="1">
      <alignment horizontal="right" vertical="top" wrapText="1"/>
    </xf>
    <xf numFmtId="165" fontId="6" fillId="2" borderId="6" xfId="5" quotePrefix="1" applyNumberFormat="1" applyFont="1" applyFill="1" applyBorder="1" applyAlignment="1">
      <alignment horizontal="left" vertical="top" wrapText="1"/>
    </xf>
    <xf numFmtId="0" fontId="6" fillId="2" borderId="5" xfId="5" quotePrefix="1" applyFont="1" applyFill="1" applyBorder="1" applyAlignment="1">
      <alignment horizontal="left" vertical="top" wrapText="1"/>
    </xf>
    <xf numFmtId="0" fontId="5" fillId="2" borderId="6" xfId="7" applyFont="1" applyFill="1" applyBorder="1" applyAlignment="1">
      <alignment horizontal="right" vertical="top" wrapText="1"/>
    </xf>
    <xf numFmtId="0" fontId="5" fillId="2" borderId="5" xfId="7" applyFont="1" applyFill="1" applyBorder="1" applyAlignment="1">
      <alignment horizontal="right" vertical="top" wrapText="1"/>
    </xf>
    <xf numFmtId="0" fontId="7" fillId="2" borderId="0" xfId="0" applyFont="1" applyFill="1" applyAlignment="1">
      <alignment wrapText="1"/>
    </xf>
    <xf numFmtId="0" fontId="5" fillId="2" borderId="9" xfId="7" applyFont="1" applyFill="1" applyBorder="1" applyAlignment="1">
      <alignment horizontal="right" vertical="top" wrapText="1"/>
    </xf>
    <xf numFmtId="0" fontId="6" fillId="2" borderId="9" xfId="5" quotePrefix="1" applyFont="1" applyFill="1" applyBorder="1" applyAlignment="1">
      <alignment horizontal="left" vertical="top" wrapText="1"/>
    </xf>
    <xf numFmtId="165" fontId="5" fillId="2" borderId="9" xfId="7" applyNumberFormat="1" applyFont="1" applyFill="1" applyBorder="1" applyAlignment="1">
      <alignment horizontal="right" vertical="top" wrapText="1"/>
    </xf>
    <xf numFmtId="0" fontId="6" fillId="2" borderId="11" xfId="5" quotePrefix="1" applyFont="1" applyFill="1" applyBorder="1" applyAlignment="1">
      <alignment horizontal="left" vertical="top" wrapText="1"/>
    </xf>
    <xf numFmtId="0" fontId="5" fillId="2" borderId="12" xfId="7" applyFont="1" applyFill="1" applyBorder="1" applyAlignment="1">
      <alignment horizontal="right" vertical="top" wrapText="1"/>
    </xf>
    <xf numFmtId="0" fontId="5" fillId="2" borderId="13" xfId="7" applyFont="1" applyFill="1" applyBorder="1" applyAlignment="1">
      <alignment horizontal="right" vertical="top" wrapText="1"/>
    </xf>
    <xf numFmtId="0" fontId="6" fillId="2" borderId="12" xfId="5" quotePrefix="1" applyFont="1" applyFill="1" applyBorder="1" applyAlignment="1">
      <alignment horizontal="left" vertical="top" wrapText="1"/>
    </xf>
    <xf numFmtId="0" fontId="6" fillId="2" borderId="13" xfId="5" quotePrefix="1" applyFont="1" applyFill="1" applyBorder="1" applyAlignment="1">
      <alignment horizontal="left" vertical="top" wrapText="1"/>
    </xf>
    <xf numFmtId="0" fontId="5" fillId="2" borderId="15" xfId="7" applyFont="1" applyFill="1" applyBorder="1" applyAlignment="1">
      <alignment horizontal="right" vertical="top" wrapText="1"/>
    </xf>
    <xf numFmtId="165" fontId="5" fillId="2" borderId="12" xfId="7" applyNumberFormat="1" applyFont="1" applyFill="1" applyBorder="1" applyAlignment="1">
      <alignment horizontal="right" vertical="top" wrapText="1"/>
    </xf>
    <xf numFmtId="165" fontId="5" fillId="2" borderId="3" xfId="7" applyNumberFormat="1" applyFont="1" applyFill="1" applyBorder="1" applyAlignment="1">
      <alignment horizontal="right" vertical="top" wrapText="1"/>
    </xf>
    <xf numFmtId="0" fontId="5" fillId="2" borderId="3" xfId="7" applyFont="1" applyFill="1" applyBorder="1" applyAlignment="1">
      <alignment horizontal="right" vertical="top" wrapText="1"/>
    </xf>
    <xf numFmtId="165" fontId="5" fillId="2" borderId="19" xfId="7" applyNumberFormat="1" applyFont="1" applyFill="1" applyBorder="1" applyAlignment="1">
      <alignment horizontal="right" vertical="top" wrapText="1"/>
    </xf>
    <xf numFmtId="0" fontId="5" fillId="2" borderId="19" xfId="7" applyFont="1" applyFill="1" applyBorder="1" applyAlignment="1">
      <alignment horizontal="right" vertical="top" wrapText="1"/>
    </xf>
    <xf numFmtId="0" fontId="6" fillId="2" borderId="19" xfId="5" quotePrefix="1" applyFont="1" applyFill="1" applyBorder="1" applyAlignment="1">
      <alignment horizontal="left" vertical="top" wrapText="1"/>
    </xf>
    <xf numFmtId="0" fontId="1" fillId="0" borderId="1" xfId="1" quotePrefix="1" applyBorder="1" applyAlignment="1">
      <alignment horizontal="center" vertical="top" wrapText="1"/>
    </xf>
    <xf numFmtId="0" fontId="1" fillId="0" borderId="2" xfId="1" quotePrefix="1" applyBorder="1" applyAlignment="1">
      <alignment horizontal="center" vertical="top" wrapText="1"/>
    </xf>
    <xf numFmtId="0" fontId="1" fillId="0" borderId="21" xfId="1" quotePrefix="1" applyBorder="1" applyAlignment="1">
      <alignment horizontal="center" vertical="top" wrapText="1"/>
    </xf>
    <xf numFmtId="0" fontId="2" fillId="0" borderId="21" xfId="3" quotePrefix="1" applyBorder="1" applyAlignment="1">
      <alignment horizontal="left" vertical="top" wrapText="1"/>
    </xf>
    <xf numFmtId="0" fontId="4" fillId="0" borderId="1" xfId="5" quotePrefix="1" applyBorder="1" applyAlignment="1">
      <alignment horizontal="center" vertical="top" wrapText="1"/>
    </xf>
    <xf numFmtId="0" fontId="1" fillId="0" borderId="1" xfId="6" applyBorder="1" applyAlignment="1">
      <alignment horizontal="right" vertical="top" wrapText="1"/>
    </xf>
    <xf numFmtId="0" fontId="3" fillId="0" borderId="21" xfId="4" quotePrefix="1" applyBorder="1" applyAlignment="1">
      <alignment horizontal="left" vertical="top" wrapText="1"/>
    </xf>
    <xf numFmtId="0" fontId="4" fillId="0" borderId="1" xfId="8" quotePrefix="1" applyBorder="1" applyAlignment="1">
      <alignment horizontal="left" vertical="top" wrapText="1"/>
    </xf>
    <xf numFmtId="0" fontId="1" fillId="0" borderId="21" xfId="7" quotePrefix="1" applyBorder="1" applyAlignment="1">
      <alignment horizontal="left" vertical="top" wrapText="1"/>
    </xf>
    <xf numFmtId="0" fontId="1" fillId="0" borderId="5" xfId="6" applyBorder="1" applyAlignment="1">
      <alignment horizontal="right" vertical="top" wrapText="1"/>
    </xf>
    <xf numFmtId="0" fontId="4" fillId="0" borderId="5" xfId="5" quotePrefix="1" applyBorder="1" applyAlignment="1">
      <alignment horizontal="center" vertical="top" wrapText="1"/>
    </xf>
    <xf numFmtId="0" fontId="4" fillId="0" borderId="5" xfId="8" quotePrefix="1" applyBorder="1" applyAlignment="1">
      <alignment horizontal="left" vertical="top" wrapText="1"/>
    </xf>
    <xf numFmtId="0" fontId="1" fillId="0" borderId="4" xfId="7" quotePrefix="1" applyBorder="1" applyAlignment="1">
      <alignment horizontal="left" vertical="top" wrapText="1"/>
    </xf>
    <xf numFmtId="0" fontId="3" fillId="0" borderId="7" xfId="4" quotePrefix="1" applyBorder="1" applyAlignment="1">
      <alignment horizontal="left" vertical="top" wrapText="1"/>
    </xf>
    <xf numFmtId="0" fontId="1" fillId="0" borderId="8" xfId="7" quotePrefix="1" applyBorder="1" applyAlignment="1">
      <alignment horizontal="left" vertical="top" wrapText="1"/>
    </xf>
    <xf numFmtId="0" fontId="3" fillId="0" borderId="10" xfId="4" quotePrefix="1" applyBorder="1" applyAlignment="1">
      <alignment horizontal="left" vertical="top" wrapText="1"/>
    </xf>
    <xf numFmtId="0" fontId="4" fillId="0" borderId="8" xfId="8" quotePrefix="1" applyBorder="1" applyAlignment="1">
      <alignment horizontal="left" vertical="top" wrapText="1"/>
    </xf>
    <xf numFmtId="0" fontId="1" fillId="0" borderId="10" xfId="7" quotePrefix="1" applyBorder="1" applyAlignment="1">
      <alignment horizontal="left" vertical="top" wrapText="1"/>
    </xf>
    <xf numFmtId="0" fontId="4" fillId="0" borderId="13" xfId="8" quotePrefix="1" applyBorder="1" applyAlignment="1">
      <alignment horizontal="left" vertical="top" wrapText="1"/>
    </xf>
    <xf numFmtId="0" fontId="1" fillId="0" borderId="14" xfId="7" quotePrefix="1" applyBorder="1" applyAlignment="1">
      <alignment horizontal="left" vertical="top" wrapText="1"/>
    </xf>
    <xf numFmtId="0" fontId="4" fillId="0" borderId="13" xfId="5" quotePrefix="1" applyBorder="1" applyAlignment="1">
      <alignment horizontal="center" vertical="top" wrapText="1"/>
    </xf>
    <xf numFmtId="0" fontId="1" fillId="0" borderId="13" xfId="6" applyBorder="1" applyAlignment="1">
      <alignment horizontal="right" vertical="top" wrapText="1"/>
    </xf>
    <xf numFmtId="0" fontId="1" fillId="0" borderId="16" xfId="7" quotePrefix="1" applyBorder="1" applyAlignment="1">
      <alignment horizontal="left" vertical="top" wrapText="1"/>
    </xf>
    <xf numFmtId="0" fontId="3" fillId="0" borderId="14" xfId="4" quotePrefix="1" applyBorder="1" applyAlignment="1">
      <alignment horizontal="left" vertical="top" wrapText="1"/>
    </xf>
    <xf numFmtId="0" fontId="4" fillId="0" borderId="19" xfId="8" quotePrefix="1" applyBorder="1" applyAlignment="1">
      <alignment horizontal="left" vertical="top" wrapText="1"/>
    </xf>
    <xf numFmtId="0" fontId="4" fillId="0" borderId="20" xfId="5" quotePrefix="1" applyBorder="1" applyAlignment="1">
      <alignment horizontal="center" vertical="top" wrapText="1"/>
    </xf>
    <xf numFmtId="0" fontId="1" fillId="0" borderId="20" xfId="6" applyBorder="1" applyAlignment="1">
      <alignment horizontal="right" vertical="top" wrapText="1"/>
    </xf>
    <xf numFmtId="49" fontId="10" fillId="3" borderId="23" xfId="0" applyNumberFormat="1" applyFont="1" applyFill="1" applyBorder="1"/>
    <xf numFmtId="49" fontId="10" fillId="3" borderId="24" xfId="0" applyNumberFormat="1" applyFont="1" applyFill="1" applyBorder="1"/>
    <xf numFmtId="49" fontId="12" fillId="0" borderId="24" xfId="0" applyNumberFormat="1" applyFont="1" applyFill="1" applyBorder="1" applyAlignment="1">
      <alignment horizontal="right"/>
    </xf>
    <xf numFmtId="0" fontId="13" fillId="0" borderId="0" xfId="0" applyFont="1" applyFill="1"/>
    <xf numFmtId="0" fontId="14" fillId="0" borderId="0" xfId="0" applyFont="1" applyFill="1"/>
    <xf numFmtId="0" fontId="16" fillId="0" borderId="0" xfId="10" applyNumberFormat="1" applyFont="1" applyAlignment="1">
      <alignment wrapText="1"/>
    </xf>
    <xf numFmtId="0" fontId="17" fillId="0" borderId="0" xfId="10" applyFont="1"/>
    <xf numFmtId="0" fontId="0" fillId="0" borderId="0" xfId="0" applyFill="1"/>
    <xf numFmtId="3" fontId="18" fillId="0" borderId="0" xfId="0" applyNumberFormat="1" applyFont="1" applyFill="1"/>
    <xf numFmtId="49" fontId="10" fillId="3" borderId="25" xfId="0" applyNumberFormat="1" applyFont="1" applyFill="1" applyBorder="1"/>
    <xf numFmtId="49" fontId="10" fillId="3" borderId="26" xfId="0" applyNumberFormat="1" applyFont="1" applyFill="1" applyBorder="1"/>
    <xf numFmtId="49" fontId="12" fillId="0" borderId="26" xfId="0" applyNumberFormat="1" applyFont="1" applyFill="1" applyBorder="1" applyAlignment="1">
      <alignment horizontal="right"/>
    </xf>
    <xf numFmtId="0" fontId="19" fillId="0" borderId="0" xfId="10" applyFont="1"/>
    <xf numFmtId="0" fontId="20" fillId="0" borderId="0" xfId="0" applyFont="1" applyFill="1" applyAlignment="1"/>
    <xf numFmtId="3" fontId="21" fillId="0" borderId="0" xfId="0" applyNumberFormat="1" applyFont="1" applyFill="1" applyAlignment="1"/>
    <xf numFmtId="0" fontId="22" fillId="4" borderId="27" xfId="10" applyNumberFormat="1" applyFont="1" applyFill="1" applyBorder="1" applyAlignment="1">
      <alignment vertical="top" wrapText="1"/>
    </xf>
    <xf numFmtId="0" fontId="17" fillId="4" borderId="27" xfId="10" applyNumberFormat="1" applyFont="1" applyFill="1" applyBorder="1" applyAlignment="1">
      <alignment vertical="top" wrapText="1"/>
    </xf>
    <xf numFmtId="0" fontId="22" fillId="4" borderId="28" xfId="10" applyNumberFormat="1" applyFont="1" applyFill="1" applyBorder="1" applyAlignment="1">
      <alignment vertical="top"/>
    </xf>
    <xf numFmtId="0" fontId="17" fillId="4" borderId="28" xfId="10" applyNumberFormat="1" applyFont="1" applyFill="1" applyBorder="1" applyAlignment="1">
      <alignment vertical="top" wrapText="1"/>
    </xf>
    <xf numFmtId="4" fontId="17" fillId="4" borderId="28" xfId="10" applyNumberFormat="1" applyFont="1" applyFill="1" applyBorder="1" applyAlignment="1">
      <alignment horizontal="right" vertical="top" wrapText="1"/>
    </xf>
    <xf numFmtId="0" fontId="17" fillId="4" borderId="28" xfId="10" applyNumberFormat="1" applyFont="1" applyFill="1" applyBorder="1" applyAlignment="1">
      <alignment horizontal="right" vertical="top" wrapText="1"/>
    </xf>
    <xf numFmtId="0" fontId="19" fillId="0" borderId="28" xfId="10" applyNumberFormat="1" applyFont="1" applyBorder="1" applyAlignment="1">
      <alignment vertical="top" indent="2"/>
    </xf>
    <xf numFmtId="0" fontId="17" fillId="0" borderId="28" xfId="10" applyNumberFormat="1" applyFont="1" applyBorder="1" applyAlignment="1">
      <alignment vertical="top"/>
    </xf>
    <xf numFmtId="4" fontId="17" fillId="0" borderId="28" xfId="10" applyNumberFormat="1" applyFont="1" applyBorder="1" applyAlignment="1">
      <alignment horizontal="right" vertical="top" wrapText="1"/>
    </xf>
    <xf numFmtId="0" fontId="27" fillId="0" borderId="29" xfId="0" applyFont="1" applyBorder="1" applyAlignment="1">
      <alignment vertical="center" wrapText="1"/>
    </xf>
    <xf numFmtId="14" fontId="23" fillId="2" borderId="30" xfId="11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1" fillId="0" borderId="0" xfId="0" applyFont="1" applyFill="1" applyAlignment="1"/>
    <xf numFmtId="0" fontId="17" fillId="0" borderId="28" xfId="10" applyNumberFormat="1" applyFont="1" applyBorder="1" applyAlignment="1">
      <alignment horizontal="right" vertical="top" wrapText="1"/>
    </xf>
    <xf numFmtId="0" fontId="27" fillId="0" borderId="31" xfId="0" applyFont="1" applyBorder="1" applyAlignment="1">
      <alignment vertical="center" wrapText="1"/>
    </xf>
    <xf numFmtId="167" fontId="29" fillId="0" borderId="32" xfId="0" applyNumberFormat="1" applyFont="1" applyFill="1" applyBorder="1" applyAlignment="1">
      <alignment wrapText="1"/>
    </xf>
    <xf numFmtId="3" fontId="30" fillId="0" borderId="0" xfId="0" applyNumberFormat="1" applyFont="1" applyFill="1" applyAlignment="1">
      <alignment horizontal="right"/>
    </xf>
    <xf numFmtId="0" fontId="31" fillId="0" borderId="33" xfId="0" applyFont="1" applyBorder="1" applyAlignment="1">
      <alignment vertical="center" wrapText="1"/>
    </xf>
    <xf numFmtId="0" fontId="28" fillId="0" borderId="29" xfId="0" applyFont="1" applyFill="1" applyBorder="1" applyAlignment="1">
      <alignment vertical="center"/>
    </xf>
    <xf numFmtId="166" fontId="32" fillId="0" borderId="30" xfId="12" applyFont="1" applyFill="1" applyBorder="1" applyAlignment="1">
      <alignment horizontal="right" wrapText="1"/>
    </xf>
    <xf numFmtId="0" fontId="28" fillId="0" borderId="34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30" fillId="0" borderId="32" xfId="0" applyFont="1" applyFill="1" applyBorder="1" applyAlignment="1">
      <alignment vertical="center"/>
    </xf>
    <xf numFmtId="3" fontId="30" fillId="0" borderId="32" xfId="0" applyNumberFormat="1" applyFont="1" applyFill="1" applyBorder="1" applyAlignment="1">
      <alignment vertical="center"/>
    </xf>
    <xf numFmtId="167" fontId="30" fillId="0" borderId="32" xfId="0" applyNumberFormat="1" applyFont="1" applyFill="1" applyBorder="1" applyAlignment="1"/>
    <xf numFmtId="4" fontId="14" fillId="0" borderId="0" xfId="0" applyNumberFormat="1" applyFont="1" applyFill="1"/>
    <xf numFmtId="0" fontId="30" fillId="0" borderId="33" xfId="0" applyFont="1" applyFill="1" applyBorder="1" applyAlignment="1">
      <alignment vertical="center"/>
    </xf>
    <xf numFmtId="3" fontId="30" fillId="0" borderId="3" xfId="0" applyNumberFormat="1" applyFont="1" applyFill="1" applyBorder="1" applyAlignment="1">
      <alignment vertical="center"/>
    </xf>
    <xf numFmtId="167" fontId="30" fillId="0" borderId="3" xfId="0" applyNumberFormat="1" applyFont="1" applyFill="1" applyBorder="1" applyAlignment="1"/>
    <xf numFmtId="0" fontId="30" fillId="0" borderId="33" xfId="0" applyFont="1" applyFill="1" applyBorder="1" applyAlignment="1">
      <alignment vertical="center" wrapText="1"/>
    </xf>
    <xf numFmtId="3" fontId="30" fillId="0" borderId="3" xfId="0" applyNumberFormat="1" applyFont="1" applyFill="1" applyBorder="1" applyAlignment="1">
      <alignment vertical="center" wrapText="1"/>
    </xf>
    <xf numFmtId="165" fontId="13" fillId="0" borderId="3" xfId="0" applyNumberFormat="1" applyFont="1" applyFill="1" applyBorder="1"/>
    <xf numFmtId="0" fontId="30" fillId="0" borderId="32" xfId="0" applyFont="1" applyFill="1" applyBorder="1" applyAlignment="1">
      <alignment vertical="center" wrapText="1"/>
    </xf>
    <xf numFmtId="3" fontId="30" fillId="0" borderId="32" xfId="0" applyNumberFormat="1" applyFont="1" applyFill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13" fillId="0" borderId="0" xfId="0" applyFont="1"/>
    <xf numFmtId="0" fontId="33" fillId="0" borderId="0" xfId="0" applyFont="1"/>
    <xf numFmtId="0" fontId="34" fillId="0" borderId="32" xfId="0" applyFont="1" applyFill="1" applyBorder="1" applyAlignment="1">
      <alignment vertical="center"/>
    </xf>
    <xf numFmtId="3" fontId="34" fillId="0" borderId="32" xfId="0" applyNumberFormat="1" applyFont="1" applyFill="1" applyBorder="1" applyAlignment="1">
      <alignment vertical="center"/>
    </xf>
    <xf numFmtId="0" fontId="28" fillId="0" borderId="32" xfId="0" applyFont="1" applyFill="1" applyBorder="1" applyAlignment="1">
      <alignment vertical="center"/>
    </xf>
    <xf numFmtId="3" fontId="28" fillId="0" borderId="32" xfId="0" applyNumberFormat="1" applyFont="1" applyFill="1" applyBorder="1" applyAlignment="1">
      <alignment vertical="center"/>
    </xf>
    <xf numFmtId="167" fontId="28" fillId="0" borderId="32" xfId="0" applyNumberFormat="1" applyFont="1" applyFill="1" applyBorder="1" applyAlignment="1"/>
    <xf numFmtId="167" fontId="35" fillId="0" borderId="32" xfId="0" applyNumberFormat="1" applyFont="1" applyFill="1" applyBorder="1" applyAlignment="1">
      <alignment wrapText="1"/>
    </xf>
    <xf numFmtId="2" fontId="17" fillId="0" borderId="28" xfId="10" applyNumberFormat="1" applyFont="1" applyBorder="1" applyAlignment="1">
      <alignment horizontal="right" vertical="top" wrapText="1"/>
    </xf>
    <xf numFmtId="0" fontId="28" fillId="0" borderId="32" xfId="0" applyFont="1" applyFill="1" applyBorder="1" applyAlignment="1">
      <alignment vertical="center" wrapText="1"/>
    </xf>
    <xf numFmtId="3" fontId="28" fillId="0" borderId="32" xfId="0" applyNumberFormat="1" applyFont="1" applyFill="1" applyBorder="1" applyAlignment="1"/>
    <xf numFmtId="0" fontId="30" fillId="0" borderId="36" xfId="0" applyFont="1" applyFill="1" applyBorder="1" applyAlignment="1">
      <alignment vertical="center"/>
    </xf>
    <xf numFmtId="3" fontId="30" fillId="0" borderId="36" xfId="0" applyNumberFormat="1" applyFont="1" applyFill="1" applyBorder="1" applyAlignment="1">
      <alignment vertical="center"/>
    </xf>
    <xf numFmtId="0" fontId="28" fillId="0" borderId="30" xfId="0" applyFont="1" applyFill="1" applyBorder="1" applyAlignment="1">
      <alignment vertical="center" wrapText="1"/>
    </xf>
    <xf numFmtId="3" fontId="28" fillId="0" borderId="30" xfId="0" applyNumberFormat="1" applyFont="1" applyFill="1" applyBorder="1" applyAlignment="1"/>
    <xf numFmtId="167" fontId="28" fillId="0" borderId="30" xfId="0" applyNumberFormat="1" applyFont="1" applyFill="1" applyBorder="1" applyAlignment="1"/>
    <xf numFmtId="3" fontId="29" fillId="0" borderId="32" xfId="13" applyNumberFormat="1" applyFont="1" applyFill="1" applyBorder="1" applyAlignment="1">
      <alignment horizontal="right"/>
    </xf>
    <xf numFmtId="3" fontId="28" fillId="0" borderId="35" xfId="0" applyNumberFormat="1" applyFont="1" applyFill="1" applyBorder="1" applyAlignment="1">
      <alignment vertical="center"/>
    </xf>
    <xf numFmtId="167" fontId="30" fillId="0" borderId="35" xfId="0" applyNumberFormat="1" applyFont="1" applyFill="1" applyBorder="1" applyAlignment="1"/>
    <xf numFmtId="0" fontId="27" fillId="0" borderId="37" xfId="0" applyFont="1" applyBorder="1" applyAlignment="1">
      <alignment vertical="center" wrapText="1"/>
    </xf>
    <xf numFmtId="167" fontId="35" fillId="0" borderId="38" xfId="0" applyNumberFormat="1" applyFont="1" applyFill="1" applyBorder="1" applyAlignment="1">
      <alignment wrapText="1"/>
    </xf>
    <xf numFmtId="168" fontId="0" fillId="0" borderId="0" xfId="0" applyNumberFormat="1" applyFill="1"/>
    <xf numFmtId="167" fontId="13" fillId="0" borderId="0" xfId="0" applyNumberFormat="1" applyFont="1" applyFill="1"/>
    <xf numFmtId="3" fontId="36" fillId="0" borderId="0" xfId="0" applyNumberFormat="1" applyFont="1" applyFill="1"/>
    <xf numFmtId="3" fontId="0" fillId="0" borderId="0" xfId="0" applyNumberFormat="1" applyFill="1"/>
    <xf numFmtId="0" fontId="37" fillId="0" borderId="0" xfId="0" applyFont="1"/>
    <xf numFmtId="167" fontId="37" fillId="2" borderId="0" xfId="11" applyNumberFormat="1" applyFont="1" applyFill="1" applyAlignment="1">
      <alignment horizontal="left"/>
    </xf>
    <xf numFmtId="0" fontId="24" fillId="0" borderId="0" xfId="0" applyFont="1"/>
    <xf numFmtId="0" fontId="38" fillId="0" borderId="0" xfId="0" applyFont="1" applyFill="1" applyAlignment="1">
      <alignment horizontal="center"/>
    </xf>
    <xf numFmtId="0" fontId="39" fillId="0" borderId="0" xfId="0" applyFont="1"/>
    <xf numFmtId="168" fontId="13" fillId="0" borderId="3" xfId="11" applyNumberFormat="1" applyFont="1" applyFill="1" applyBorder="1"/>
    <xf numFmtId="0" fontId="36" fillId="0" borderId="0" xfId="0" applyFont="1" applyAlignment="1">
      <alignment horizontal="left"/>
    </xf>
    <xf numFmtId="0" fontId="38" fillId="0" borderId="0" xfId="0" applyFont="1" applyFill="1"/>
    <xf numFmtId="0" fontId="40" fillId="0" borderId="0" xfId="0" applyFont="1" applyFill="1"/>
    <xf numFmtId="0" fontId="41" fillId="0" borderId="28" xfId="10" applyNumberFormat="1" applyFont="1" applyBorder="1" applyAlignment="1">
      <alignment vertical="top" wrapText="1" indent="4"/>
    </xf>
    <xf numFmtId="0" fontId="30" fillId="0" borderId="35" xfId="0" applyFont="1" applyFill="1" applyBorder="1" applyAlignment="1">
      <alignment vertical="center"/>
    </xf>
    <xf numFmtId="3" fontId="30" fillId="0" borderId="35" xfId="0" applyNumberFormat="1" applyFont="1" applyFill="1" applyBorder="1" applyAlignment="1">
      <alignment vertical="center"/>
    </xf>
    <xf numFmtId="167" fontId="30" fillId="0" borderId="36" xfId="0" applyNumberFormat="1" applyFont="1" applyFill="1" applyBorder="1" applyAlignment="1"/>
    <xf numFmtId="4" fontId="17" fillId="0" borderId="0" xfId="10" applyNumberFormat="1" applyFont="1"/>
    <xf numFmtId="3" fontId="28" fillId="0" borderId="30" xfId="0" applyNumberFormat="1" applyFont="1" applyFill="1" applyBorder="1" applyAlignment="1">
      <alignment vertical="center" wrapText="1"/>
    </xf>
    <xf numFmtId="0" fontId="42" fillId="0" borderId="0" xfId="10" applyNumberFormat="1" applyFont="1" applyAlignment="1">
      <alignment wrapText="1"/>
    </xf>
    <xf numFmtId="0" fontId="43" fillId="0" borderId="0" xfId="10" applyFont="1"/>
    <xf numFmtId="0" fontId="41" fillId="4" borderId="27" xfId="10" applyNumberFormat="1" applyFont="1" applyFill="1" applyBorder="1" applyAlignment="1">
      <alignment vertical="top" wrapText="1"/>
    </xf>
    <xf numFmtId="0" fontId="41" fillId="4" borderId="28" xfId="10" applyNumberFormat="1" applyFont="1" applyFill="1" applyBorder="1" applyAlignment="1">
      <alignment vertical="top"/>
    </xf>
    <xf numFmtId="0" fontId="41" fillId="4" borderId="28" xfId="10" applyNumberFormat="1" applyFont="1" applyFill="1" applyBorder="1" applyAlignment="1">
      <alignment vertical="top" wrapText="1"/>
    </xf>
    <xf numFmtId="4" fontId="41" fillId="4" borderId="28" xfId="10" applyNumberFormat="1" applyFont="1" applyFill="1" applyBorder="1" applyAlignment="1">
      <alignment horizontal="right" vertical="top" wrapText="1"/>
    </xf>
    <xf numFmtId="0" fontId="41" fillId="4" borderId="28" xfId="10" applyNumberFormat="1" applyFont="1" applyFill="1" applyBorder="1" applyAlignment="1">
      <alignment horizontal="right" vertical="top" wrapText="1"/>
    </xf>
    <xf numFmtId="0" fontId="41" fillId="0" borderId="28" xfId="10" applyNumberFormat="1" applyFont="1" applyBorder="1" applyAlignment="1">
      <alignment vertical="top" indent="2"/>
    </xf>
    <xf numFmtId="0" fontId="41" fillId="0" borderId="28" xfId="10" applyNumberFormat="1" applyFont="1" applyBorder="1" applyAlignment="1">
      <alignment vertical="top"/>
    </xf>
    <xf numFmtId="4" fontId="41" fillId="0" borderId="28" xfId="10" applyNumberFormat="1" applyFont="1" applyBorder="1" applyAlignment="1">
      <alignment horizontal="right" vertical="top" wrapText="1"/>
    </xf>
    <xf numFmtId="0" fontId="41" fillId="0" borderId="28" xfId="10" applyNumberFormat="1" applyFont="1" applyBorder="1" applyAlignment="1">
      <alignment horizontal="right" vertical="top" wrapText="1"/>
    </xf>
    <xf numFmtId="0" fontId="28" fillId="0" borderId="30" xfId="0" applyFont="1" applyFill="1" applyBorder="1" applyAlignment="1">
      <alignment vertical="center"/>
    </xf>
    <xf numFmtId="0" fontId="44" fillId="0" borderId="0" xfId="0" applyFont="1" applyFill="1"/>
    <xf numFmtId="0" fontId="45" fillId="0" borderId="0" xfId="0" applyFont="1" applyFill="1"/>
    <xf numFmtId="49" fontId="46" fillId="3" borderId="0" xfId="0" applyNumberFormat="1" applyFont="1" applyFill="1" applyAlignment="1">
      <alignment horizontal="left" indent="1"/>
    </xf>
    <xf numFmtId="167" fontId="20" fillId="0" borderId="0" xfId="0" applyNumberFormat="1" applyFont="1" applyFill="1" applyAlignment="1"/>
    <xf numFmtId="3" fontId="20" fillId="0" borderId="0" xfId="0" applyNumberFormat="1" applyFont="1" applyFill="1" applyAlignment="1"/>
    <xf numFmtId="3" fontId="47" fillId="0" borderId="0" xfId="0" applyNumberFormat="1" applyFont="1" applyFill="1" applyAlignment="1"/>
    <xf numFmtId="164" fontId="14" fillId="0" borderId="0" xfId="0" applyNumberFormat="1" applyFont="1" applyFill="1"/>
    <xf numFmtId="3" fontId="30" fillId="0" borderId="0" xfId="0" applyNumberFormat="1" applyFont="1" applyFill="1" applyAlignment="1"/>
    <xf numFmtId="3" fontId="48" fillId="0" borderId="0" xfId="0" applyNumberFormat="1" applyFont="1" applyFill="1" applyAlignment="1"/>
    <xf numFmtId="0" fontId="32" fillId="0" borderId="0" xfId="0" applyFont="1" applyFill="1" applyAlignment="1">
      <alignment vertical="center"/>
    </xf>
    <xf numFmtId="168" fontId="32" fillId="0" borderId="0" xfId="0" applyNumberFormat="1" applyFont="1" applyFill="1" applyAlignment="1">
      <alignment vertical="center"/>
    </xf>
    <xf numFmtId="0" fontId="32" fillId="0" borderId="0" xfId="0" applyFont="1" applyFill="1" applyAlignment="1"/>
    <xf numFmtId="3" fontId="32" fillId="0" borderId="0" xfId="0" applyNumberFormat="1" applyFont="1" applyFill="1" applyAlignment="1"/>
    <xf numFmtId="49" fontId="32" fillId="0" borderId="0" xfId="0" applyNumberFormat="1" applyFont="1" applyAlignment="1">
      <alignment vertical="center"/>
    </xf>
    <xf numFmtId="0" fontId="32" fillId="0" borderId="0" xfId="0" applyFont="1" applyFill="1" applyAlignment="1">
      <alignment horizontal="right" vertical="center"/>
    </xf>
    <xf numFmtId="0" fontId="30" fillId="0" borderId="0" xfId="0" applyFont="1" applyFill="1" applyAlignment="1"/>
    <xf numFmtId="0" fontId="14" fillId="0" borderId="0" xfId="0" applyFont="1"/>
    <xf numFmtId="0" fontId="31" fillId="0" borderId="0" xfId="14" applyFont="1" applyAlignment="1">
      <alignment vertical="center"/>
    </xf>
    <xf numFmtId="1" fontId="14" fillId="0" borderId="0" xfId="0" applyNumberFormat="1" applyFont="1" applyFill="1"/>
    <xf numFmtId="49" fontId="52" fillId="0" borderId="23" xfId="0" applyNumberFormat="1" applyFont="1" applyFill="1" applyBorder="1"/>
    <xf numFmtId="49" fontId="12" fillId="0" borderId="39" xfId="0" applyNumberFormat="1" applyFont="1" applyFill="1" applyBorder="1" applyAlignment="1">
      <alignment horizontal="right" vertical="center"/>
    </xf>
    <xf numFmtId="169" fontId="31" fillId="0" borderId="0" xfId="15" applyNumberFormat="1" applyFont="1" applyFill="1" applyAlignment="1">
      <alignment horizontal="right" vertical="center"/>
    </xf>
    <xf numFmtId="49" fontId="52" fillId="0" borderId="25" xfId="0" applyNumberFormat="1" applyFont="1" applyFill="1" applyBorder="1"/>
    <xf numFmtId="49" fontId="12" fillId="0" borderId="40" xfId="0" applyNumberFormat="1" applyFont="1" applyFill="1" applyBorder="1" applyAlignment="1">
      <alignment horizontal="right" vertical="center"/>
    </xf>
    <xf numFmtId="169" fontId="29" fillId="0" borderId="0" xfId="15" applyNumberFormat="1" applyFont="1" applyFill="1" applyAlignment="1">
      <alignment horizontal="left" vertical="center" wrapText="1"/>
    </xf>
    <xf numFmtId="0" fontId="54" fillId="0" borderId="0" xfId="0" applyFont="1" applyFill="1" applyAlignment="1">
      <alignment vertical="center"/>
    </xf>
    <xf numFmtId="169" fontId="29" fillId="0" borderId="41" xfId="15" applyNumberFormat="1" applyFont="1" applyFill="1" applyBorder="1" applyAlignment="1">
      <alignment vertical="center" wrapText="1"/>
    </xf>
    <xf numFmtId="169" fontId="31" fillId="0" borderId="41" xfId="15" applyNumberFormat="1" applyFont="1" applyFill="1" applyBorder="1" applyAlignment="1">
      <alignment vertical="center" wrapText="1"/>
    </xf>
    <xf numFmtId="0" fontId="31" fillId="0" borderId="0" xfId="0" applyFont="1" applyFill="1" applyAlignment="1">
      <alignment horizontal="right"/>
    </xf>
    <xf numFmtId="169" fontId="29" fillId="0" borderId="42" xfId="15" applyNumberFormat="1" applyFont="1" applyFill="1" applyBorder="1" applyAlignment="1">
      <alignment horizontal="left" vertical="center" wrapText="1"/>
    </xf>
    <xf numFmtId="169" fontId="27" fillId="0" borderId="43" xfId="17" applyNumberFormat="1" applyFont="1" applyFill="1" applyBorder="1" applyAlignment="1">
      <alignment horizontal="center" vertical="center" wrapText="1"/>
    </xf>
    <xf numFmtId="169" fontId="27" fillId="0" borderId="43" xfId="15" applyNumberFormat="1" applyFont="1" applyFill="1" applyBorder="1" applyAlignment="1">
      <alignment horizontal="center" vertical="center" wrapText="1"/>
    </xf>
    <xf numFmtId="169" fontId="27" fillId="0" borderId="44" xfId="17" applyNumberFormat="1" applyFont="1" applyFill="1" applyBorder="1" applyAlignment="1">
      <alignment horizontal="center" vertical="center" wrapText="1"/>
    </xf>
    <xf numFmtId="49" fontId="29" fillId="0" borderId="45" xfId="15" applyNumberFormat="1" applyFont="1" applyFill="1" applyBorder="1" applyAlignment="1">
      <alignment horizontal="center" vertical="center" wrapText="1"/>
    </xf>
    <xf numFmtId="49" fontId="31" fillId="0" borderId="46" xfId="15" applyNumberFormat="1" applyFont="1" applyFill="1" applyBorder="1" applyAlignment="1">
      <alignment horizontal="center" vertical="center"/>
    </xf>
    <xf numFmtId="49" fontId="31" fillId="0" borderId="46" xfId="15" applyNumberFormat="1" applyFont="1" applyFill="1" applyBorder="1" applyAlignment="1">
      <alignment horizontal="center" vertical="center" wrapText="1"/>
    </xf>
    <xf numFmtId="49" fontId="31" fillId="0" borderId="47" xfId="15" applyNumberFormat="1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vertical="center" wrapText="1"/>
    </xf>
    <xf numFmtId="169" fontId="27" fillId="0" borderId="3" xfId="0" applyNumberFormat="1" applyFont="1" applyFill="1" applyBorder="1" applyAlignment="1">
      <alignment horizontal="right" vertical="center"/>
    </xf>
    <xf numFmtId="169" fontId="55" fillId="0" borderId="3" xfId="0" applyNumberFormat="1" applyFont="1" applyFill="1" applyBorder="1" applyAlignment="1">
      <alignment horizontal="right" vertical="center"/>
    </xf>
    <xf numFmtId="169" fontId="27" fillId="0" borderId="49" xfId="0" applyNumberFormat="1" applyFont="1" applyFill="1" applyBorder="1" applyAlignment="1">
      <alignment horizontal="right" vertical="center"/>
    </xf>
    <xf numFmtId="166" fontId="13" fillId="0" borderId="0" xfId="11" applyFont="1" applyFill="1"/>
    <xf numFmtId="0" fontId="29" fillId="0" borderId="48" xfId="0" applyFont="1" applyFill="1" applyBorder="1" applyAlignment="1">
      <alignment vertical="center"/>
    </xf>
    <xf numFmtId="169" fontId="27" fillId="0" borderId="3" xfId="0" applyNumberFormat="1" applyFont="1" applyFill="1" applyBorder="1" applyAlignment="1">
      <alignment horizontal="right" vertical="top"/>
    </xf>
    <xf numFmtId="169" fontId="55" fillId="0" borderId="3" xfId="0" applyNumberFormat="1" applyFont="1" applyFill="1" applyBorder="1" applyAlignment="1">
      <alignment horizontal="right" vertical="top"/>
    </xf>
    <xf numFmtId="169" fontId="56" fillId="0" borderId="3" xfId="0" applyNumberFormat="1" applyFont="1" applyFill="1" applyBorder="1" applyAlignment="1">
      <alignment horizontal="right" vertical="top"/>
    </xf>
    <xf numFmtId="169" fontId="31" fillId="0" borderId="3" xfId="0" applyNumberFormat="1" applyFont="1" applyFill="1" applyBorder="1" applyAlignment="1">
      <alignment horizontal="right" vertical="top"/>
    </xf>
    <xf numFmtId="169" fontId="55" fillId="0" borderId="49" xfId="0" applyNumberFormat="1" applyFont="1" applyFill="1" applyBorder="1" applyAlignment="1">
      <alignment horizontal="right" vertical="center"/>
    </xf>
    <xf numFmtId="0" fontId="35" fillId="0" borderId="48" xfId="0" applyFont="1" applyFill="1" applyBorder="1" applyAlignment="1">
      <alignment vertical="center"/>
    </xf>
    <xf numFmtId="0" fontId="29" fillId="0" borderId="48" xfId="0" applyFont="1" applyFill="1" applyBorder="1" applyAlignment="1">
      <alignment vertical="center" wrapText="1"/>
    </xf>
    <xf numFmtId="169" fontId="31" fillId="0" borderId="3" xfId="0" applyNumberFormat="1" applyFont="1" applyFill="1" applyBorder="1" applyAlignment="1">
      <alignment horizontal="right" vertical="center"/>
    </xf>
    <xf numFmtId="0" fontId="57" fillId="0" borderId="48" xfId="0" applyFont="1" applyFill="1" applyBorder="1" applyAlignment="1">
      <alignment vertical="center" wrapText="1"/>
    </xf>
    <xf numFmtId="169" fontId="31" fillId="0" borderId="7" xfId="0" applyNumberFormat="1" applyFont="1" applyFill="1" applyBorder="1" applyAlignment="1">
      <alignment horizontal="right" vertical="center"/>
    </xf>
    <xf numFmtId="0" fontId="57" fillId="0" borderId="50" xfId="0" applyFont="1" applyFill="1" applyBorder="1" applyAlignment="1">
      <alignment vertical="center" wrapText="1"/>
    </xf>
    <xf numFmtId="0" fontId="29" fillId="0" borderId="42" xfId="0" applyFont="1" applyFill="1" applyBorder="1" applyAlignment="1">
      <alignment vertical="center" wrapText="1"/>
    </xf>
    <xf numFmtId="169" fontId="31" fillId="0" borderId="43" xfId="0" applyNumberFormat="1" applyFont="1" applyFill="1" applyBorder="1" applyAlignment="1">
      <alignment horizontal="right" vertical="center"/>
    </xf>
    <xf numFmtId="0" fontId="35" fillId="0" borderId="42" xfId="0" applyFont="1" applyFill="1" applyBorder="1" applyAlignment="1">
      <alignment vertical="center"/>
    </xf>
    <xf numFmtId="169" fontId="27" fillId="0" borderId="43" xfId="0" applyNumberFormat="1" applyFont="1" applyFill="1" applyBorder="1" applyAlignment="1">
      <alignment horizontal="right" vertical="center"/>
    </xf>
    <xf numFmtId="169" fontId="13" fillId="0" borderId="0" xfId="0" applyNumberFormat="1" applyFont="1" applyFill="1"/>
    <xf numFmtId="0" fontId="35" fillId="0" borderId="51" xfId="0" applyFont="1" applyFill="1" applyBorder="1" applyAlignment="1">
      <alignment vertical="center" wrapText="1"/>
    </xf>
    <xf numFmtId="169" fontId="27" fillId="0" borderId="52" xfId="0" applyNumberFormat="1" applyFont="1" applyFill="1" applyBorder="1" applyAlignment="1">
      <alignment horizontal="right" vertical="center"/>
    </xf>
    <xf numFmtId="169" fontId="31" fillId="0" borderId="52" xfId="0" applyNumberFormat="1" applyFont="1" applyFill="1" applyBorder="1" applyAlignment="1">
      <alignment horizontal="right" vertical="center"/>
    </xf>
    <xf numFmtId="0" fontId="35" fillId="0" borderId="50" xfId="0" applyFont="1" applyFill="1" applyBorder="1" applyAlignment="1">
      <alignment vertical="center"/>
    </xf>
    <xf numFmtId="169" fontId="27" fillId="0" borderId="7" xfId="0" applyNumberFormat="1" applyFont="1" applyFill="1" applyBorder="1" applyAlignment="1">
      <alignment horizontal="right" vertical="top"/>
    </xf>
    <xf numFmtId="169" fontId="31" fillId="0" borderId="7" xfId="0" applyNumberFormat="1" applyFont="1" applyFill="1" applyBorder="1" applyAlignment="1">
      <alignment horizontal="right" vertical="top"/>
    </xf>
    <xf numFmtId="0" fontId="35" fillId="0" borderId="53" xfId="0" applyFont="1" applyFill="1" applyBorder="1" applyAlignment="1">
      <alignment vertical="center" wrapText="1"/>
    </xf>
    <xf numFmtId="169" fontId="27" fillId="0" borderId="54" xfId="0" applyNumberFormat="1" applyFont="1" applyFill="1" applyBorder="1" applyAlignment="1">
      <alignment horizontal="right"/>
    </xf>
    <xf numFmtId="168" fontId="13" fillId="0" borderId="0" xfId="11" applyNumberFormat="1" applyFont="1" applyFill="1"/>
    <xf numFmtId="166" fontId="58" fillId="0" borderId="0" xfId="11" applyFont="1" applyFill="1"/>
    <xf numFmtId="169" fontId="59" fillId="0" borderId="51" xfId="0" applyNumberFormat="1" applyFont="1" applyFill="1" applyBorder="1" applyAlignment="1">
      <alignment horizontal="left" vertical="center" wrapText="1"/>
    </xf>
    <xf numFmtId="169" fontId="27" fillId="0" borderId="25" xfId="0" applyNumberFormat="1" applyFont="1" applyFill="1" applyBorder="1" applyAlignment="1">
      <alignment horizontal="right" vertical="center"/>
    </xf>
    <xf numFmtId="169" fontId="58" fillId="0" borderId="0" xfId="0" applyNumberFormat="1" applyFont="1" applyFill="1" applyAlignment="1">
      <alignment horizontal="right" vertical="center"/>
    </xf>
    <xf numFmtId="169" fontId="58" fillId="0" borderId="3" xfId="0" applyNumberFormat="1" applyFont="1" applyFill="1" applyBorder="1" applyAlignment="1">
      <alignment horizontal="right" vertical="center"/>
    </xf>
    <xf numFmtId="169" fontId="27" fillId="0" borderId="55" xfId="0" applyNumberFormat="1" applyFont="1" applyFill="1" applyBorder="1" applyAlignment="1">
      <alignment horizontal="right" vertical="center"/>
    </xf>
    <xf numFmtId="0" fontId="29" fillId="0" borderId="50" xfId="0" applyFont="1" applyFill="1" applyBorder="1" applyAlignment="1">
      <alignment vertical="center"/>
    </xf>
    <xf numFmtId="0" fontId="35" fillId="0" borderId="56" xfId="0" applyFont="1" applyFill="1" applyBorder="1" applyAlignment="1">
      <alignment vertical="center" wrapText="1"/>
    </xf>
    <xf numFmtId="169" fontId="27" fillId="0" borderId="54" xfId="0" applyNumberFormat="1" applyFont="1" applyFill="1" applyBorder="1" applyAlignment="1">
      <alignment horizontal="right" vertical="center"/>
    </xf>
    <xf numFmtId="0" fontId="33" fillId="0" borderId="0" xfId="0" applyFont="1" applyFill="1"/>
    <xf numFmtId="169" fontId="13" fillId="0" borderId="57" xfId="0" applyNumberFormat="1" applyFont="1" applyFill="1" applyBorder="1" applyAlignment="1">
      <alignment vertical="center" wrapText="1"/>
    </xf>
    <xf numFmtId="166" fontId="31" fillId="0" borderId="0" xfId="11" applyFont="1" applyFill="1" applyAlignment="1">
      <alignment horizontal="center" vertical="top"/>
    </xf>
    <xf numFmtId="166" fontId="31" fillId="0" borderId="0" xfId="11" applyFont="1" applyFill="1" applyAlignment="1">
      <alignment horizontal="center" vertical="center"/>
    </xf>
    <xf numFmtId="49" fontId="60" fillId="0" borderId="0" xfId="0" applyNumberFormat="1" applyFont="1" applyFill="1" applyAlignment="1">
      <alignment horizontal="left" indent="2"/>
    </xf>
    <xf numFmtId="0" fontId="13" fillId="0" borderId="0" xfId="0" applyFont="1" applyFill="1" applyAlignment="1"/>
    <xf numFmtId="169" fontId="13" fillId="0" borderId="0" xfId="0" applyNumberFormat="1" applyFont="1" applyFill="1" applyAlignment="1">
      <alignment horizontal="right" vertical="center"/>
    </xf>
    <xf numFmtId="169" fontId="13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169" fontId="0" fillId="0" borderId="0" xfId="0" applyNumberFormat="1" applyFill="1" applyAlignment="1">
      <alignment horizontal="left" vertical="center" wrapText="1"/>
    </xf>
    <xf numFmtId="169" fontId="35" fillId="0" borderId="3" xfId="0" applyNumberFormat="1" applyFont="1" applyFill="1" applyBorder="1" applyAlignment="1">
      <alignment horizontal="right" vertical="center"/>
    </xf>
    <xf numFmtId="0" fontId="1" fillId="0" borderId="0" xfId="2" quotePrefix="1" applyAlignment="1">
      <alignment horizontal="left" vertical="top" wrapText="1"/>
    </xf>
    <xf numFmtId="0" fontId="2" fillId="0" borderId="58" xfId="3" quotePrefix="1" applyBorder="1" applyAlignment="1">
      <alignment horizontal="center" vertical="top" wrapText="1"/>
    </xf>
    <xf numFmtId="165" fontId="5" fillId="2" borderId="17" xfId="7" applyNumberFormat="1" applyFont="1" applyFill="1" applyBorder="1" applyAlignment="1">
      <alignment horizontal="right" vertical="top" wrapText="1"/>
    </xf>
    <xf numFmtId="165" fontId="5" fillId="2" borderId="7" xfId="7" applyNumberFormat="1" applyFont="1" applyFill="1" applyBorder="1" applyAlignment="1">
      <alignment horizontal="right" vertical="top" wrapText="1"/>
    </xf>
    <xf numFmtId="0" fontId="5" fillId="2" borderId="59" xfId="7" applyFont="1" applyFill="1" applyBorder="1" applyAlignment="1">
      <alignment horizontal="right" vertical="top" wrapText="1"/>
    </xf>
    <xf numFmtId="0" fontId="6" fillId="2" borderId="3" xfId="5" quotePrefix="1" applyFont="1" applyFill="1" applyBorder="1" applyAlignment="1">
      <alignment horizontal="left" vertical="top" wrapText="1"/>
    </xf>
    <xf numFmtId="0" fontId="62" fillId="0" borderId="0" xfId="0" applyFont="1" applyAlignment="1">
      <alignment wrapText="1"/>
    </xf>
    <xf numFmtId="170" fontId="62" fillId="0" borderId="0" xfId="18" applyNumberFormat="1" applyFont="1" applyAlignment="1">
      <alignment wrapText="1"/>
    </xf>
    <xf numFmtId="0" fontId="61" fillId="0" borderId="0" xfId="0" applyFont="1" applyAlignment="1">
      <alignment wrapText="1"/>
    </xf>
    <xf numFmtId="3" fontId="62" fillId="0" borderId="0" xfId="0" applyNumberFormat="1" applyFont="1" applyAlignment="1">
      <alignment wrapText="1"/>
    </xf>
    <xf numFmtId="0" fontId="62" fillId="0" borderId="0" xfId="0" applyFont="1"/>
    <xf numFmtId="0" fontId="62" fillId="0" borderId="0" xfId="0" applyFont="1" applyFill="1"/>
    <xf numFmtId="169" fontId="14" fillId="0" borderId="0" xfId="0" applyNumberFormat="1" applyFont="1" applyFill="1" applyAlignment="1">
      <alignment horizontal="right" vertical="center"/>
    </xf>
    <xf numFmtId="169" fontId="14" fillId="0" borderId="0" xfId="0" applyNumberFormat="1" applyFont="1" applyFill="1" applyAlignment="1">
      <alignment vertical="center"/>
    </xf>
    <xf numFmtId="169" fontId="14" fillId="0" borderId="0" xfId="0" applyNumberFormat="1" applyFont="1" applyFill="1"/>
    <xf numFmtId="164" fontId="0" fillId="0" borderId="0" xfId="0" applyNumberFormat="1" applyAlignment="1">
      <alignment wrapText="1"/>
    </xf>
    <xf numFmtId="0" fontId="1" fillId="0" borderId="0" xfId="2" quotePrefix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14" xfId="6" quotePrefix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0" xfId="1" quotePrefix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1" fillId="0" borderId="14" xfId="7" quotePrefix="1" applyBorder="1" applyAlignment="1">
      <alignment horizontal="left" vertical="top" wrapText="1"/>
    </xf>
    <xf numFmtId="0" fontId="8" fillId="0" borderId="0" xfId="9" quotePrefix="1" applyAlignment="1">
      <alignment horizontal="center" vertical="top" wrapText="1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/>
    <xf numFmtId="0" fontId="23" fillId="0" borderId="0" xfId="0" quotePrefix="1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/>
    <xf numFmtId="169" fontId="35" fillId="0" borderId="0" xfId="15" applyNumberFormat="1" applyFont="1" applyFill="1" applyAlignment="1">
      <alignment horizontal="center" vertical="center" wrapText="1"/>
    </xf>
    <xf numFmtId="169" fontId="35" fillId="0" borderId="0" xfId="16" quotePrefix="1" applyNumberFormat="1" applyFont="1" applyFill="1" applyAlignment="1">
      <alignment horizontal="center" vertical="center" wrapText="1"/>
    </xf>
    <xf numFmtId="169" fontId="35" fillId="0" borderId="0" xfId="16" applyNumberFormat="1" applyFont="1" applyFill="1" applyAlignment="1">
      <alignment horizontal="center" vertical="center" wrapText="1"/>
    </xf>
    <xf numFmtId="169" fontId="27" fillId="0" borderId="0" xfId="16" applyNumberFormat="1" applyFont="1" applyFill="1" applyAlignment="1">
      <alignment horizontal="center" vertical="center" wrapText="1"/>
    </xf>
  </cellXfs>
  <cellStyles count="19">
    <cellStyle name="S0" xfId="6" xr:uid="{00000000-0005-0000-0000-000000000000}"/>
    <cellStyle name="S1" xfId="2" xr:uid="{00000000-0005-0000-0000-000001000000}"/>
    <cellStyle name="S2" xfId="7" xr:uid="{00000000-0005-0000-0000-000002000000}"/>
    <cellStyle name="S3" xfId="1" xr:uid="{00000000-0005-0000-0000-000003000000}"/>
    <cellStyle name="S4" xfId="3" xr:uid="{00000000-0005-0000-0000-000004000000}"/>
    <cellStyle name="S5" xfId="4" xr:uid="{00000000-0005-0000-0000-000005000000}"/>
    <cellStyle name="S6" xfId="5" xr:uid="{00000000-0005-0000-0000-000006000000}"/>
    <cellStyle name="S7" xfId="8" xr:uid="{00000000-0005-0000-0000-000007000000}"/>
    <cellStyle name="S8" xfId="9" xr:uid="{00000000-0005-0000-0000-000008000000}"/>
    <cellStyle name="Обычный" xfId="0" builtinId="0"/>
    <cellStyle name="Обычный_God_Формы фин.отчетности_BWU_09_11_03" xfId="15" xr:uid="{00000000-0005-0000-0000-00000A000000}"/>
    <cellStyle name="Обычный_Всего_2" xfId="14" xr:uid="{00000000-0005-0000-0000-00000B000000}"/>
    <cellStyle name="Обычный_Лист1" xfId="16" xr:uid="{00000000-0005-0000-0000-00000C000000}"/>
    <cellStyle name="Обычный_ф.3 аудит" xfId="13" xr:uid="{00000000-0005-0000-0000-00000D000000}"/>
    <cellStyle name="Обычный_Ф3" xfId="10" xr:uid="{00000000-0005-0000-0000-00000E000000}"/>
    <cellStyle name="Обычный_Формы ФО для НПФ" xfId="17" xr:uid="{00000000-0005-0000-0000-00000F000000}"/>
    <cellStyle name="Финансовый" xfId="18" builtinId="3"/>
    <cellStyle name="Финансовый 2 2 2" xfId="11" xr:uid="{00000000-0005-0000-0000-000011000000}"/>
    <cellStyle name="Финансовый 3" xfId="12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ccounting\&#1054;&#1090;&#1095;&#1077;&#1090;&#1099;\&#1054;&#1090;&#1095;&#1077;&#1090;&#1085;&#1086;&#1089;&#1090;&#1100;%20&#1062;&#1077;&#1089;&#1085;&#1072;&#1073;&#1072;&#1085;&#1082;\2020\&#1055;&#1088;&#1080;&#1083;&#1086;&#1078;&#1077;&#1085;&#1080;&#1077;%201%20-%20&#1060;&#1080;&#1085;&#1072;&#1085;&#1089;&#1086;&#1074;&#1072;&#1103;%20&#1086;&#1090;&#1095;&#1077;&#1090;&#1085;&#1086;&#1089;&#1090;&#1100;%20(&#1092;&#1086;&#1088;&#1084;&#1072;%20&#1041;&#1072;&#1085;&#1082;&#1072;)_1&#1082;&#1074;.20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(кап) (отпр)"/>
      <sheetName val="Ф2"/>
      <sheetName val="Ф3"/>
      <sheetName val="Ф4"/>
      <sheetName val="ф2_060219"/>
      <sheetName val="версия банка050219"/>
      <sheetName val="Лист1"/>
      <sheetName val="ас"/>
      <sheetName val="ддс19г."/>
      <sheetName val="ОПУ_нб"/>
      <sheetName val="бб-нб"/>
      <sheetName val="осв"/>
      <sheetName val="капитал19"/>
      <sheetName val="7200"/>
      <sheetName val="асч"/>
      <sheetName val="ансч"/>
      <sheetName val="д-р по цб"/>
      <sheetName val="капитал"/>
    </sheetNames>
    <sheetDataSet>
      <sheetData sheetId="0">
        <row r="47">
          <cell r="D47">
            <v>3000000</v>
          </cell>
        </row>
        <row r="50">
          <cell r="D50">
            <v>21120</v>
          </cell>
        </row>
        <row r="51">
          <cell r="C51">
            <v>-86898</v>
          </cell>
          <cell r="D51">
            <v>-96241</v>
          </cell>
        </row>
        <row r="52">
          <cell r="C52">
            <v>27037</v>
          </cell>
          <cell r="D52">
            <v>16067</v>
          </cell>
        </row>
        <row r="55">
          <cell r="C55">
            <v>3149479</v>
          </cell>
        </row>
        <row r="58">
          <cell r="C58">
            <v>46483</v>
          </cell>
        </row>
        <row r="60">
          <cell r="C60">
            <v>6157221</v>
          </cell>
          <cell r="D60">
            <v>6090425</v>
          </cell>
        </row>
      </sheetData>
      <sheetData sheetId="1"/>
      <sheetData sheetId="2">
        <row r="9">
          <cell r="B9" t="str">
            <v>за период, закончившийся 31.03.2019 г.</v>
          </cell>
        </row>
        <row r="49">
          <cell r="D49">
            <v>-30161</v>
          </cell>
        </row>
      </sheetData>
      <sheetData sheetId="3">
        <row r="8">
          <cell r="B8" t="str">
            <v>за период, закончившийся 31.03.2019 г.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G11">
            <v>5541897288.5199995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3"/>
  <sheetViews>
    <sheetView workbookViewId="0">
      <selection activeCell="H110" sqref="H110:I111"/>
    </sheetView>
  </sheetViews>
  <sheetFormatPr defaultRowHeight="15" x14ac:dyDescent="0.25"/>
  <cols>
    <col min="1" max="1" width="62.5703125" style="1" customWidth="1"/>
    <col min="2" max="2" width="12" style="1" customWidth="1"/>
    <col min="3" max="4" width="17" style="1" customWidth="1"/>
    <col min="5" max="5" width="9.140625" style="1"/>
    <col min="6" max="6" width="11.85546875" style="1" bestFit="1" customWidth="1"/>
    <col min="7" max="7" width="12.28515625" style="1" bestFit="1" customWidth="1"/>
    <col min="8" max="9" width="10.5703125" style="1" bestFit="1" customWidth="1"/>
    <col min="10" max="221" width="9.140625" style="1"/>
    <col min="222" max="222" width="62.5703125" style="1" customWidth="1"/>
    <col min="223" max="223" width="12" style="1" customWidth="1"/>
    <col min="224" max="225" width="17" style="1" customWidth="1"/>
    <col min="226" max="226" width="9.140625" style="1"/>
    <col min="227" max="227" width="57.140625" style="1" customWidth="1"/>
    <col min="228" max="228" width="9.140625" style="1"/>
    <col min="229" max="229" width="21" style="1" customWidth="1"/>
    <col min="230" max="230" width="12.42578125" style="1" customWidth="1"/>
    <col min="231" max="231" width="14.42578125" style="1" customWidth="1"/>
    <col min="232" max="477" width="9.140625" style="1"/>
    <col min="478" max="478" width="62.5703125" style="1" customWidth="1"/>
    <col min="479" max="479" width="12" style="1" customWidth="1"/>
    <col min="480" max="481" width="17" style="1" customWidth="1"/>
    <col min="482" max="482" width="9.140625" style="1"/>
    <col min="483" max="483" width="57.140625" style="1" customWidth="1"/>
    <col min="484" max="484" width="9.140625" style="1"/>
    <col min="485" max="485" width="21" style="1" customWidth="1"/>
    <col min="486" max="486" width="12.42578125" style="1" customWidth="1"/>
    <col min="487" max="487" width="14.42578125" style="1" customWidth="1"/>
    <col min="488" max="733" width="9.140625" style="1"/>
    <col min="734" max="734" width="62.5703125" style="1" customWidth="1"/>
    <col min="735" max="735" width="12" style="1" customWidth="1"/>
    <col min="736" max="737" width="17" style="1" customWidth="1"/>
    <col min="738" max="738" width="9.140625" style="1"/>
    <col min="739" max="739" width="57.140625" style="1" customWidth="1"/>
    <col min="740" max="740" width="9.140625" style="1"/>
    <col min="741" max="741" width="21" style="1" customWidth="1"/>
    <col min="742" max="742" width="12.42578125" style="1" customWidth="1"/>
    <col min="743" max="743" width="14.42578125" style="1" customWidth="1"/>
    <col min="744" max="989" width="9.140625" style="1"/>
    <col min="990" max="990" width="62.5703125" style="1" customWidth="1"/>
    <col min="991" max="991" width="12" style="1" customWidth="1"/>
    <col min="992" max="993" width="17" style="1" customWidth="1"/>
    <col min="994" max="994" width="9.140625" style="1"/>
    <col min="995" max="995" width="57.140625" style="1" customWidth="1"/>
    <col min="996" max="996" width="9.140625" style="1"/>
    <col min="997" max="997" width="21" style="1" customWidth="1"/>
    <col min="998" max="998" width="12.42578125" style="1" customWidth="1"/>
    <col min="999" max="999" width="14.42578125" style="1" customWidth="1"/>
    <col min="1000" max="1245" width="9.140625" style="1"/>
    <col min="1246" max="1246" width="62.5703125" style="1" customWidth="1"/>
    <col min="1247" max="1247" width="12" style="1" customWidth="1"/>
    <col min="1248" max="1249" width="17" style="1" customWidth="1"/>
    <col min="1250" max="1250" width="9.140625" style="1"/>
    <col min="1251" max="1251" width="57.140625" style="1" customWidth="1"/>
    <col min="1252" max="1252" width="9.140625" style="1"/>
    <col min="1253" max="1253" width="21" style="1" customWidth="1"/>
    <col min="1254" max="1254" width="12.42578125" style="1" customWidth="1"/>
    <col min="1255" max="1255" width="14.42578125" style="1" customWidth="1"/>
    <col min="1256" max="1501" width="9.140625" style="1"/>
    <col min="1502" max="1502" width="62.5703125" style="1" customWidth="1"/>
    <col min="1503" max="1503" width="12" style="1" customWidth="1"/>
    <col min="1504" max="1505" width="17" style="1" customWidth="1"/>
    <col min="1506" max="1506" width="9.140625" style="1"/>
    <col min="1507" max="1507" width="57.140625" style="1" customWidth="1"/>
    <col min="1508" max="1508" width="9.140625" style="1"/>
    <col min="1509" max="1509" width="21" style="1" customWidth="1"/>
    <col min="1510" max="1510" width="12.42578125" style="1" customWidth="1"/>
    <col min="1511" max="1511" width="14.42578125" style="1" customWidth="1"/>
    <col min="1512" max="1757" width="9.140625" style="1"/>
    <col min="1758" max="1758" width="62.5703125" style="1" customWidth="1"/>
    <col min="1759" max="1759" width="12" style="1" customWidth="1"/>
    <col min="1760" max="1761" width="17" style="1" customWidth="1"/>
    <col min="1762" max="1762" width="9.140625" style="1"/>
    <col min="1763" max="1763" width="57.140625" style="1" customWidth="1"/>
    <col min="1764" max="1764" width="9.140625" style="1"/>
    <col min="1765" max="1765" width="21" style="1" customWidth="1"/>
    <col min="1766" max="1766" width="12.42578125" style="1" customWidth="1"/>
    <col min="1767" max="1767" width="14.42578125" style="1" customWidth="1"/>
    <col min="1768" max="2013" width="9.140625" style="1"/>
    <col min="2014" max="2014" width="62.5703125" style="1" customWidth="1"/>
    <col min="2015" max="2015" width="12" style="1" customWidth="1"/>
    <col min="2016" max="2017" width="17" style="1" customWidth="1"/>
    <col min="2018" max="2018" width="9.140625" style="1"/>
    <col min="2019" max="2019" width="57.140625" style="1" customWidth="1"/>
    <col min="2020" max="2020" width="9.140625" style="1"/>
    <col min="2021" max="2021" width="21" style="1" customWidth="1"/>
    <col min="2022" max="2022" width="12.42578125" style="1" customWidth="1"/>
    <col min="2023" max="2023" width="14.42578125" style="1" customWidth="1"/>
    <col min="2024" max="2269" width="9.140625" style="1"/>
    <col min="2270" max="2270" width="62.5703125" style="1" customWidth="1"/>
    <col min="2271" max="2271" width="12" style="1" customWidth="1"/>
    <col min="2272" max="2273" width="17" style="1" customWidth="1"/>
    <col min="2274" max="2274" width="9.140625" style="1"/>
    <col min="2275" max="2275" width="57.140625" style="1" customWidth="1"/>
    <col min="2276" max="2276" width="9.140625" style="1"/>
    <col min="2277" max="2277" width="21" style="1" customWidth="1"/>
    <col min="2278" max="2278" width="12.42578125" style="1" customWidth="1"/>
    <col min="2279" max="2279" width="14.42578125" style="1" customWidth="1"/>
    <col min="2280" max="2525" width="9.140625" style="1"/>
    <col min="2526" max="2526" width="62.5703125" style="1" customWidth="1"/>
    <col min="2527" max="2527" width="12" style="1" customWidth="1"/>
    <col min="2528" max="2529" width="17" style="1" customWidth="1"/>
    <col min="2530" max="2530" width="9.140625" style="1"/>
    <col min="2531" max="2531" width="57.140625" style="1" customWidth="1"/>
    <col min="2532" max="2532" width="9.140625" style="1"/>
    <col min="2533" max="2533" width="21" style="1" customWidth="1"/>
    <col min="2534" max="2534" width="12.42578125" style="1" customWidth="1"/>
    <col min="2535" max="2535" width="14.42578125" style="1" customWidth="1"/>
    <col min="2536" max="2781" width="9.140625" style="1"/>
    <col min="2782" max="2782" width="62.5703125" style="1" customWidth="1"/>
    <col min="2783" max="2783" width="12" style="1" customWidth="1"/>
    <col min="2784" max="2785" width="17" style="1" customWidth="1"/>
    <col min="2786" max="2786" width="9.140625" style="1"/>
    <col min="2787" max="2787" width="57.140625" style="1" customWidth="1"/>
    <col min="2788" max="2788" width="9.140625" style="1"/>
    <col min="2789" max="2789" width="21" style="1" customWidth="1"/>
    <col min="2790" max="2790" width="12.42578125" style="1" customWidth="1"/>
    <col min="2791" max="2791" width="14.42578125" style="1" customWidth="1"/>
    <col min="2792" max="3037" width="9.140625" style="1"/>
    <col min="3038" max="3038" width="62.5703125" style="1" customWidth="1"/>
    <col min="3039" max="3039" width="12" style="1" customWidth="1"/>
    <col min="3040" max="3041" width="17" style="1" customWidth="1"/>
    <col min="3042" max="3042" width="9.140625" style="1"/>
    <col min="3043" max="3043" width="57.140625" style="1" customWidth="1"/>
    <col min="3044" max="3044" width="9.140625" style="1"/>
    <col min="3045" max="3045" width="21" style="1" customWidth="1"/>
    <col min="3046" max="3046" width="12.42578125" style="1" customWidth="1"/>
    <col min="3047" max="3047" width="14.42578125" style="1" customWidth="1"/>
    <col min="3048" max="3293" width="9.140625" style="1"/>
    <col min="3294" max="3294" width="62.5703125" style="1" customWidth="1"/>
    <col min="3295" max="3295" width="12" style="1" customWidth="1"/>
    <col min="3296" max="3297" width="17" style="1" customWidth="1"/>
    <col min="3298" max="3298" width="9.140625" style="1"/>
    <col min="3299" max="3299" width="57.140625" style="1" customWidth="1"/>
    <col min="3300" max="3300" width="9.140625" style="1"/>
    <col min="3301" max="3301" width="21" style="1" customWidth="1"/>
    <col min="3302" max="3302" width="12.42578125" style="1" customWidth="1"/>
    <col min="3303" max="3303" width="14.42578125" style="1" customWidth="1"/>
    <col min="3304" max="3549" width="9.140625" style="1"/>
    <col min="3550" max="3550" width="62.5703125" style="1" customWidth="1"/>
    <col min="3551" max="3551" width="12" style="1" customWidth="1"/>
    <col min="3552" max="3553" width="17" style="1" customWidth="1"/>
    <col min="3554" max="3554" width="9.140625" style="1"/>
    <col min="3555" max="3555" width="57.140625" style="1" customWidth="1"/>
    <col min="3556" max="3556" width="9.140625" style="1"/>
    <col min="3557" max="3557" width="21" style="1" customWidth="1"/>
    <col min="3558" max="3558" width="12.42578125" style="1" customWidth="1"/>
    <col min="3559" max="3559" width="14.42578125" style="1" customWidth="1"/>
    <col min="3560" max="3805" width="9.140625" style="1"/>
    <col min="3806" max="3806" width="62.5703125" style="1" customWidth="1"/>
    <col min="3807" max="3807" width="12" style="1" customWidth="1"/>
    <col min="3808" max="3809" width="17" style="1" customWidth="1"/>
    <col min="3810" max="3810" width="9.140625" style="1"/>
    <col min="3811" max="3811" width="57.140625" style="1" customWidth="1"/>
    <col min="3812" max="3812" width="9.140625" style="1"/>
    <col min="3813" max="3813" width="21" style="1" customWidth="1"/>
    <col min="3814" max="3814" width="12.42578125" style="1" customWidth="1"/>
    <col min="3815" max="3815" width="14.42578125" style="1" customWidth="1"/>
    <col min="3816" max="4061" width="9.140625" style="1"/>
    <col min="4062" max="4062" width="62.5703125" style="1" customWidth="1"/>
    <col min="4063" max="4063" width="12" style="1" customWidth="1"/>
    <col min="4064" max="4065" width="17" style="1" customWidth="1"/>
    <col min="4066" max="4066" width="9.140625" style="1"/>
    <col min="4067" max="4067" width="57.140625" style="1" customWidth="1"/>
    <col min="4068" max="4068" width="9.140625" style="1"/>
    <col min="4069" max="4069" width="21" style="1" customWidth="1"/>
    <col min="4070" max="4070" width="12.42578125" style="1" customWidth="1"/>
    <col min="4071" max="4071" width="14.42578125" style="1" customWidth="1"/>
    <col min="4072" max="4317" width="9.140625" style="1"/>
    <col min="4318" max="4318" width="62.5703125" style="1" customWidth="1"/>
    <col min="4319" max="4319" width="12" style="1" customWidth="1"/>
    <col min="4320" max="4321" width="17" style="1" customWidth="1"/>
    <col min="4322" max="4322" width="9.140625" style="1"/>
    <col min="4323" max="4323" width="57.140625" style="1" customWidth="1"/>
    <col min="4324" max="4324" width="9.140625" style="1"/>
    <col min="4325" max="4325" width="21" style="1" customWidth="1"/>
    <col min="4326" max="4326" width="12.42578125" style="1" customWidth="1"/>
    <col min="4327" max="4327" width="14.42578125" style="1" customWidth="1"/>
    <col min="4328" max="4573" width="9.140625" style="1"/>
    <col min="4574" max="4574" width="62.5703125" style="1" customWidth="1"/>
    <col min="4575" max="4575" width="12" style="1" customWidth="1"/>
    <col min="4576" max="4577" width="17" style="1" customWidth="1"/>
    <col min="4578" max="4578" width="9.140625" style="1"/>
    <col min="4579" max="4579" width="57.140625" style="1" customWidth="1"/>
    <col min="4580" max="4580" width="9.140625" style="1"/>
    <col min="4581" max="4581" width="21" style="1" customWidth="1"/>
    <col min="4582" max="4582" width="12.42578125" style="1" customWidth="1"/>
    <col min="4583" max="4583" width="14.42578125" style="1" customWidth="1"/>
    <col min="4584" max="4829" width="9.140625" style="1"/>
    <col min="4830" max="4830" width="62.5703125" style="1" customWidth="1"/>
    <col min="4831" max="4831" width="12" style="1" customWidth="1"/>
    <col min="4832" max="4833" width="17" style="1" customWidth="1"/>
    <col min="4834" max="4834" width="9.140625" style="1"/>
    <col min="4835" max="4835" width="57.140625" style="1" customWidth="1"/>
    <col min="4836" max="4836" width="9.140625" style="1"/>
    <col min="4837" max="4837" width="21" style="1" customWidth="1"/>
    <col min="4838" max="4838" width="12.42578125" style="1" customWidth="1"/>
    <col min="4839" max="4839" width="14.42578125" style="1" customWidth="1"/>
    <col min="4840" max="5085" width="9.140625" style="1"/>
    <col min="5086" max="5086" width="62.5703125" style="1" customWidth="1"/>
    <col min="5087" max="5087" width="12" style="1" customWidth="1"/>
    <col min="5088" max="5089" width="17" style="1" customWidth="1"/>
    <col min="5090" max="5090" width="9.140625" style="1"/>
    <col min="5091" max="5091" width="57.140625" style="1" customWidth="1"/>
    <col min="5092" max="5092" width="9.140625" style="1"/>
    <col min="5093" max="5093" width="21" style="1" customWidth="1"/>
    <col min="5094" max="5094" width="12.42578125" style="1" customWidth="1"/>
    <col min="5095" max="5095" width="14.42578125" style="1" customWidth="1"/>
    <col min="5096" max="5341" width="9.140625" style="1"/>
    <col min="5342" max="5342" width="62.5703125" style="1" customWidth="1"/>
    <col min="5343" max="5343" width="12" style="1" customWidth="1"/>
    <col min="5344" max="5345" width="17" style="1" customWidth="1"/>
    <col min="5346" max="5346" width="9.140625" style="1"/>
    <col min="5347" max="5347" width="57.140625" style="1" customWidth="1"/>
    <col min="5348" max="5348" width="9.140625" style="1"/>
    <col min="5349" max="5349" width="21" style="1" customWidth="1"/>
    <col min="5350" max="5350" width="12.42578125" style="1" customWidth="1"/>
    <col min="5351" max="5351" width="14.42578125" style="1" customWidth="1"/>
    <col min="5352" max="5597" width="9.140625" style="1"/>
    <col min="5598" max="5598" width="62.5703125" style="1" customWidth="1"/>
    <col min="5599" max="5599" width="12" style="1" customWidth="1"/>
    <col min="5600" max="5601" width="17" style="1" customWidth="1"/>
    <col min="5602" max="5602" width="9.140625" style="1"/>
    <col min="5603" max="5603" width="57.140625" style="1" customWidth="1"/>
    <col min="5604" max="5604" width="9.140625" style="1"/>
    <col min="5605" max="5605" width="21" style="1" customWidth="1"/>
    <col min="5606" max="5606" width="12.42578125" style="1" customWidth="1"/>
    <col min="5607" max="5607" width="14.42578125" style="1" customWidth="1"/>
    <col min="5608" max="5853" width="9.140625" style="1"/>
    <col min="5854" max="5854" width="62.5703125" style="1" customWidth="1"/>
    <col min="5855" max="5855" width="12" style="1" customWidth="1"/>
    <col min="5856" max="5857" width="17" style="1" customWidth="1"/>
    <col min="5858" max="5858" width="9.140625" style="1"/>
    <col min="5859" max="5859" width="57.140625" style="1" customWidth="1"/>
    <col min="5860" max="5860" width="9.140625" style="1"/>
    <col min="5861" max="5861" width="21" style="1" customWidth="1"/>
    <col min="5862" max="5862" width="12.42578125" style="1" customWidth="1"/>
    <col min="5863" max="5863" width="14.42578125" style="1" customWidth="1"/>
    <col min="5864" max="6109" width="9.140625" style="1"/>
    <col min="6110" max="6110" width="62.5703125" style="1" customWidth="1"/>
    <col min="6111" max="6111" width="12" style="1" customWidth="1"/>
    <col min="6112" max="6113" width="17" style="1" customWidth="1"/>
    <col min="6114" max="6114" width="9.140625" style="1"/>
    <col min="6115" max="6115" width="57.140625" style="1" customWidth="1"/>
    <col min="6116" max="6116" width="9.140625" style="1"/>
    <col min="6117" max="6117" width="21" style="1" customWidth="1"/>
    <col min="6118" max="6118" width="12.42578125" style="1" customWidth="1"/>
    <col min="6119" max="6119" width="14.42578125" style="1" customWidth="1"/>
    <col min="6120" max="6365" width="9.140625" style="1"/>
    <col min="6366" max="6366" width="62.5703125" style="1" customWidth="1"/>
    <col min="6367" max="6367" width="12" style="1" customWidth="1"/>
    <col min="6368" max="6369" width="17" style="1" customWidth="1"/>
    <col min="6370" max="6370" width="9.140625" style="1"/>
    <col min="6371" max="6371" width="57.140625" style="1" customWidth="1"/>
    <col min="6372" max="6372" width="9.140625" style="1"/>
    <col min="6373" max="6373" width="21" style="1" customWidth="1"/>
    <col min="6374" max="6374" width="12.42578125" style="1" customWidth="1"/>
    <col min="6375" max="6375" width="14.42578125" style="1" customWidth="1"/>
    <col min="6376" max="6621" width="9.140625" style="1"/>
    <col min="6622" max="6622" width="62.5703125" style="1" customWidth="1"/>
    <col min="6623" max="6623" width="12" style="1" customWidth="1"/>
    <col min="6624" max="6625" width="17" style="1" customWidth="1"/>
    <col min="6626" max="6626" width="9.140625" style="1"/>
    <col min="6627" max="6627" width="57.140625" style="1" customWidth="1"/>
    <col min="6628" max="6628" width="9.140625" style="1"/>
    <col min="6629" max="6629" width="21" style="1" customWidth="1"/>
    <col min="6630" max="6630" width="12.42578125" style="1" customWidth="1"/>
    <col min="6631" max="6631" width="14.42578125" style="1" customWidth="1"/>
    <col min="6632" max="6877" width="9.140625" style="1"/>
    <col min="6878" max="6878" width="62.5703125" style="1" customWidth="1"/>
    <col min="6879" max="6879" width="12" style="1" customWidth="1"/>
    <col min="6880" max="6881" width="17" style="1" customWidth="1"/>
    <col min="6882" max="6882" width="9.140625" style="1"/>
    <col min="6883" max="6883" width="57.140625" style="1" customWidth="1"/>
    <col min="6884" max="6884" width="9.140625" style="1"/>
    <col min="6885" max="6885" width="21" style="1" customWidth="1"/>
    <col min="6886" max="6886" width="12.42578125" style="1" customWidth="1"/>
    <col min="6887" max="6887" width="14.42578125" style="1" customWidth="1"/>
    <col min="6888" max="7133" width="9.140625" style="1"/>
    <col min="7134" max="7134" width="62.5703125" style="1" customWidth="1"/>
    <col min="7135" max="7135" width="12" style="1" customWidth="1"/>
    <col min="7136" max="7137" width="17" style="1" customWidth="1"/>
    <col min="7138" max="7138" width="9.140625" style="1"/>
    <col min="7139" max="7139" width="57.140625" style="1" customWidth="1"/>
    <col min="7140" max="7140" width="9.140625" style="1"/>
    <col min="7141" max="7141" width="21" style="1" customWidth="1"/>
    <col min="7142" max="7142" width="12.42578125" style="1" customWidth="1"/>
    <col min="7143" max="7143" width="14.42578125" style="1" customWidth="1"/>
    <col min="7144" max="7389" width="9.140625" style="1"/>
    <col min="7390" max="7390" width="62.5703125" style="1" customWidth="1"/>
    <col min="7391" max="7391" width="12" style="1" customWidth="1"/>
    <col min="7392" max="7393" width="17" style="1" customWidth="1"/>
    <col min="7394" max="7394" width="9.140625" style="1"/>
    <col min="7395" max="7395" width="57.140625" style="1" customWidth="1"/>
    <col min="7396" max="7396" width="9.140625" style="1"/>
    <col min="7397" max="7397" width="21" style="1" customWidth="1"/>
    <col min="7398" max="7398" width="12.42578125" style="1" customWidth="1"/>
    <col min="7399" max="7399" width="14.42578125" style="1" customWidth="1"/>
    <col min="7400" max="7645" width="9.140625" style="1"/>
    <col min="7646" max="7646" width="62.5703125" style="1" customWidth="1"/>
    <col min="7647" max="7647" width="12" style="1" customWidth="1"/>
    <col min="7648" max="7649" width="17" style="1" customWidth="1"/>
    <col min="7650" max="7650" width="9.140625" style="1"/>
    <col min="7651" max="7651" width="57.140625" style="1" customWidth="1"/>
    <col min="7652" max="7652" width="9.140625" style="1"/>
    <col min="7653" max="7653" width="21" style="1" customWidth="1"/>
    <col min="7654" max="7654" width="12.42578125" style="1" customWidth="1"/>
    <col min="7655" max="7655" width="14.42578125" style="1" customWidth="1"/>
    <col min="7656" max="7901" width="9.140625" style="1"/>
    <col min="7902" max="7902" width="62.5703125" style="1" customWidth="1"/>
    <col min="7903" max="7903" width="12" style="1" customWidth="1"/>
    <col min="7904" max="7905" width="17" style="1" customWidth="1"/>
    <col min="7906" max="7906" width="9.140625" style="1"/>
    <col min="7907" max="7907" width="57.140625" style="1" customWidth="1"/>
    <col min="7908" max="7908" width="9.140625" style="1"/>
    <col min="7909" max="7909" width="21" style="1" customWidth="1"/>
    <col min="7910" max="7910" width="12.42578125" style="1" customWidth="1"/>
    <col min="7911" max="7911" width="14.42578125" style="1" customWidth="1"/>
    <col min="7912" max="8157" width="9.140625" style="1"/>
    <col min="8158" max="8158" width="62.5703125" style="1" customWidth="1"/>
    <col min="8159" max="8159" width="12" style="1" customWidth="1"/>
    <col min="8160" max="8161" width="17" style="1" customWidth="1"/>
    <col min="8162" max="8162" width="9.140625" style="1"/>
    <col min="8163" max="8163" width="57.140625" style="1" customWidth="1"/>
    <col min="8164" max="8164" width="9.140625" style="1"/>
    <col min="8165" max="8165" width="21" style="1" customWidth="1"/>
    <col min="8166" max="8166" width="12.42578125" style="1" customWidth="1"/>
    <col min="8167" max="8167" width="14.42578125" style="1" customWidth="1"/>
    <col min="8168" max="8413" width="9.140625" style="1"/>
    <col min="8414" max="8414" width="62.5703125" style="1" customWidth="1"/>
    <col min="8415" max="8415" width="12" style="1" customWidth="1"/>
    <col min="8416" max="8417" width="17" style="1" customWidth="1"/>
    <col min="8418" max="8418" width="9.140625" style="1"/>
    <col min="8419" max="8419" width="57.140625" style="1" customWidth="1"/>
    <col min="8420" max="8420" width="9.140625" style="1"/>
    <col min="8421" max="8421" width="21" style="1" customWidth="1"/>
    <col min="8422" max="8422" width="12.42578125" style="1" customWidth="1"/>
    <col min="8423" max="8423" width="14.42578125" style="1" customWidth="1"/>
    <col min="8424" max="8669" width="9.140625" style="1"/>
    <col min="8670" max="8670" width="62.5703125" style="1" customWidth="1"/>
    <col min="8671" max="8671" width="12" style="1" customWidth="1"/>
    <col min="8672" max="8673" width="17" style="1" customWidth="1"/>
    <col min="8674" max="8674" width="9.140625" style="1"/>
    <col min="8675" max="8675" width="57.140625" style="1" customWidth="1"/>
    <col min="8676" max="8676" width="9.140625" style="1"/>
    <col min="8677" max="8677" width="21" style="1" customWidth="1"/>
    <col min="8678" max="8678" width="12.42578125" style="1" customWidth="1"/>
    <col min="8679" max="8679" width="14.42578125" style="1" customWidth="1"/>
    <col min="8680" max="8925" width="9.140625" style="1"/>
    <col min="8926" max="8926" width="62.5703125" style="1" customWidth="1"/>
    <col min="8927" max="8927" width="12" style="1" customWidth="1"/>
    <col min="8928" max="8929" width="17" style="1" customWidth="1"/>
    <col min="8930" max="8930" width="9.140625" style="1"/>
    <col min="8931" max="8931" width="57.140625" style="1" customWidth="1"/>
    <col min="8932" max="8932" width="9.140625" style="1"/>
    <col min="8933" max="8933" width="21" style="1" customWidth="1"/>
    <col min="8934" max="8934" width="12.42578125" style="1" customWidth="1"/>
    <col min="8935" max="8935" width="14.42578125" style="1" customWidth="1"/>
    <col min="8936" max="9181" width="9.140625" style="1"/>
    <col min="9182" max="9182" width="62.5703125" style="1" customWidth="1"/>
    <col min="9183" max="9183" width="12" style="1" customWidth="1"/>
    <col min="9184" max="9185" width="17" style="1" customWidth="1"/>
    <col min="9186" max="9186" width="9.140625" style="1"/>
    <col min="9187" max="9187" width="57.140625" style="1" customWidth="1"/>
    <col min="9188" max="9188" width="9.140625" style="1"/>
    <col min="9189" max="9189" width="21" style="1" customWidth="1"/>
    <col min="9190" max="9190" width="12.42578125" style="1" customWidth="1"/>
    <col min="9191" max="9191" width="14.42578125" style="1" customWidth="1"/>
    <col min="9192" max="9437" width="9.140625" style="1"/>
    <col min="9438" max="9438" width="62.5703125" style="1" customWidth="1"/>
    <col min="9439" max="9439" width="12" style="1" customWidth="1"/>
    <col min="9440" max="9441" width="17" style="1" customWidth="1"/>
    <col min="9442" max="9442" width="9.140625" style="1"/>
    <col min="9443" max="9443" width="57.140625" style="1" customWidth="1"/>
    <col min="9444" max="9444" width="9.140625" style="1"/>
    <col min="9445" max="9445" width="21" style="1" customWidth="1"/>
    <col min="9446" max="9446" width="12.42578125" style="1" customWidth="1"/>
    <col min="9447" max="9447" width="14.42578125" style="1" customWidth="1"/>
    <col min="9448" max="9693" width="9.140625" style="1"/>
    <col min="9694" max="9694" width="62.5703125" style="1" customWidth="1"/>
    <col min="9695" max="9695" width="12" style="1" customWidth="1"/>
    <col min="9696" max="9697" width="17" style="1" customWidth="1"/>
    <col min="9698" max="9698" width="9.140625" style="1"/>
    <col min="9699" max="9699" width="57.140625" style="1" customWidth="1"/>
    <col min="9700" max="9700" width="9.140625" style="1"/>
    <col min="9701" max="9701" width="21" style="1" customWidth="1"/>
    <col min="9702" max="9702" width="12.42578125" style="1" customWidth="1"/>
    <col min="9703" max="9703" width="14.42578125" style="1" customWidth="1"/>
    <col min="9704" max="9949" width="9.140625" style="1"/>
    <col min="9950" max="9950" width="62.5703125" style="1" customWidth="1"/>
    <col min="9951" max="9951" width="12" style="1" customWidth="1"/>
    <col min="9952" max="9953" width="17" style="1" customWidth="1"/>
    <col min="9954" max="9954" width="9.140625" style="1"/>
    <col min="9955" max="9955" width="57.140625" style="1" customWidth="1"/>
    <col min="9956" max="9956" width="9.140625" style="1"/>
    <col min="9957" max="9957" width="21" style="1" customWidth="1"/>
    <col min="9958" max="9958" width="12.42578125" style="1" customWidth="1"/>
    <col min="9959" max="9959" width="14.42578125" style="1" customWidth="1"/>
    <col min="9960" max="10205" width="9.140625" style="1"/>
    <col min="10206" max="10206" width="62.5703125" style="1" customWidth="1"/>
    <col min="10207" max="10207" width="12" style="1" customWidth="1"/>
    <col min="10208" max="10209" width="17" style="1" customWidth="1"/>
    <col min="10210" max="10210" width="9.140625" style="1"/>
    <col min="10211" max="10211" width="57.140625" style="1" customWidth="1"/>
    <col min="10212" max="10212" width="9.140625" style="1"/>
    <col min="10213" max="10213" width="21" style="1" customWidth="1"/>
    <col min="10214" max="10214" width="12.42578125" style="1" customWidth="1"/>
    <col min="10215" max="10215" width="14.42578125" style="1" customWidth="1"/>
    <col min="10216" max="10461" width="9.140625" style="1"/>
    <col min="10462" max="10462" width="62.5703125" style="1" customWidth="1"/>
    <col min="10463" max="10463" width="12" style="1" customWidth="1"/>
    <col min="10464" max="10465" width="17" style="1" customWidth="1"/>
    <col min="10466" max="10466" width="9.140625" style="1"/>
    <col min="10467" max="10467" width="57.140625" style="1" customWidth="1"/>
    <col min="10468" max="10468" width="9.140625" style="1"/>
    <col min="10469" max="10469" width="21" style="1" customWidth="1"/>
    <col min="10470" max="10470" width="12.42578125" style="1" customWidth="1"/>
    <col min="10471" max="10471" width="14.42578125" style="1" customWidth="1"/>
    <col min="10472" max="10717" width="9.140625" style="1"/>
    <col min="10718" max="10718" width="62.5703125" style="1" customWidth="1"/>
    <col min="10719" max="10719" width="12" style="1" customWidth="1"/>
    <col min="10720" max="10721" width="17" style="1" customWidth="1"/>
    <col min="10722" max="10722" width="9.140625" style="1"/>
    <col min="10723" max="10723" width="57.140625" style="1" customWidth="1"/>
    <col min="10724" max="10724" width="9.140625" style="1"/>
    <col min="10725" max="10725" width="21" style="1" customWidth="1"/>
    <col min="10726" max="10726" width="12.42578125" style="1" customWidth="1"/>
    <col min="10727" max="10727" width="14.42578125" style="1" customWidth="1"/>
    <col min="10728" max="10973" width="9.140625" style="1"/>
    <col min="10974" max="10974" width="62.5703125" style="1" customWidth="1"/>
    <col min="10975" max="10975" width="12" style="1" customWidth="1"/>
    <col min="10976" max="10977" width="17" style="1" customWidth="1"/>
    <col min="10978" max="10978" width="9.140625" style="1"/>
    <col min="10979" max="10979" width="57.140625" style="1" customWidth="1"/>
    <col min="10980" max="10980" width="9.140625" style="1"/>
    <col min="10981" max="10981" width="21" style="1" customWidth="1"/>
    <col min="10982" max="10982" width="12.42578125" style="1" customWidth="1"/>
    <col min="10983" max="10983" width="14.42578125" style="1" customWidth="1"/>
    <col min="10984" max="11229" width="9.140625" style="1"/>
    <col min="11230" max="11230" width="62.5703125" style="1" customWidth="1"/>
    <col min="11231" max="11231" width="12" style="1" customWidth="1"/>
    <col min="11232" max="11233" width="17" style="1" customWidth="1"/>
    <col min="11234" max="11234" width="9.140625" style="1"/>
    <col min="11235" max="11235" width="57.140625" style="1" customWidth="1"/>
    <col min="11236" max="11236" width="9.140625" style="1"/>
    <col min="11237" max="11237" width="21" style="1" customWidth="1"/>
    <col min="11238" max="11238" width="12.42578125" style="1" customWidth="1"/>
    <col min="11239" max="11239" width="14.42578125" style="1" customWidth="1"/>
    <col min="11240" max="11485" width="9.140625" style="1"/>
    <col min="11486" max="11486" width="62.5703125" style="1" customWidth="1"/>
    <col min="11487" max="11487" width="12" style="1" customWidth="1"/>
    <col min="11488" max="11489" width="17" style="1" customWidth="1"/>
    <col min="11490" max="11490" width="9.140625" style="1"/>
    <col min="11491" max="11491" width="57.140625" style="1" customWidth="1"/>
    <col min="11492" max="11492" width="9.140625" style="1"/>
    <col min="11493" max="11493" width="21" style="1" customWidth="1"/>
    <col min="11494" max="11494" width="12.42578125" style="1" customWidth="1"/>
    <col min="11495" max="11495" width="14.42578125" style="1" customWidth="1"/>
    <col min="11496" max="11741" width="9.140625" style="1"/>
    <col min="11742" max="11742" width="62.5703125" style="1" customWidth="1"/>
    <col min="11743" max="11743" width="12" style="1" customWidth="1"/>
    <col min="11744" max="11745" width="17" style="1" customWidth="1"/>
    <col min="11746" max="11746" width="9.140625" style="1"/>
    <col min="11747" max="11747" width="57.140625" style="1" customWidth="1"/>
    <col min="11748" max="11748" width="9.140625" style="1"/>
    <col min="11749" max="11749" width="21" style="1" customWidth="1"/>
    <col min="11750" max="11750" width="12.42578125" style="1" customWidth="1"/>
    <col min="11751" max="11751" width="14.42578125" style="1" customWidth="1"/>
    <col min="11752" max="11997" width="9.140625" style="1"/>
    <col min="11998" max="11998" width="62.5703125" style="1" customWidth="1"/>
    <col min="11999" max="11999" width="12" style="1" customWidth="1"/>
    <col min="12000" max="12001" width="17" style="1" customWidth="1"/>
    <col min="12002" max="12002" width="9.140625" style="1"/>
    <col min="12003" max="12003" width="57.140625" style="1" customWidth="1"/>
    <col min="12004" max="12004" width="9.140625" style="1"/>
    <col min="12005" max="12005" width="21" style="1" customWidth="1"/>
    <col min="12006" max="12006" width="12.42578125" style="1" customWidth="1"/>
    <col min="12007" max="12007" width="14.42578125" style="1" customWidth="1"/>
    <col min="12008" max="12253" width="9.140625" style="1"/>
    <col min="12254" max="12254" width="62.5703125" style="1" customWidth="1"/>
    <col min="12255" max="12255" width="12" style="1" customWidth="1"/>
    <col min="12256" max="12257" width="17" style="1" customWidth="1"/>
    <col min="12258" max="12258" width="9.140625" style="1"/>
    <col min="12259" max="12259" width="57.140625" style="1" customWidth="1"/>
    <col min="12260" max="12260" width="9.140625" style="1"/>
    <col min="12261" max="12261" width="21" style="1" customWidth="1"/>
    <col min="12262" max="12262" width="12.42578125" style="1" customWidth="1"/>
    <col min="12263" max="12263" width="14.42578125" style="1" customWidth="1"/>
    <col min="12264" max="12509" width="9.140625" style="1"/>
    <col min="12510" max="12510" width="62.5703125" style="1" customWidth="1"/>
    <col min="12511" max="12511" width="12" style="1" customWidth="1"/>
    <col min="12512" max="12513" width="17" style="1" customWidth="1"/>
    <col min="12514" max="12514" width="9.140625" style="1"/>
    <col min="12515" max="12515" width="57.140625" style="1" customWidth="1"/>
    <col min="12516" max="12516" width="9.140625" style="1"/>
    <col min="12517" max="12517" width="21" style="1" customWidth="1"/>
    <col min="12518" max="12518" width="12.42578125" style="1" customWidth="1"/>
    <col min="12519" max="12519" width="14.42578125" style="1" customWidth="1"/>
    <col min="12520" max="12765" width="9.140625" style="1"/>
    <col min="12766" max="12766" width="62.5703125" style="1" customWidth="1"/>
    <col min="12767" max="12767" width="12" style="1" customWidth="1"/>
    <col min="12768" max="12769" width="17" style="1" customWidth="1"/>
    <col min="12770" max="12770" width="9.140625" style="1"/>
    <col min="12771" max="12771" width="57.140625" style="1" customWidth="1"/>
    <col min="12772" max="12772" width="9.140625" style="1"/>
    <col min="12773" max="12773" width="21" style="1" customWidth="1"/>
    <col min="12774" max="12774" width="12.42578125" style="1" customWidth="1"/>
    <col min="12775" max="12775" width="14.42578125" style="1" customWidth="1"/>
    <col min="12776" max="13021" width="9.140625" style="1"/>
    <col min="13022" max="13022" width="62.5703125" style="1" customWidth="1"/>
    <col min="13023" max="13023" width="12" style="1" customWidth="1"/>
    <col min="13024" max="13025" width="17" style="1" customWidth="1"/>
    <col min="13026" max="13026" width="9.140625" style="1"/>
    <col min="13027" max="13027" width="57.140625" style="1" customWidth="1"/>
    <col min="13028" max="13028" width="9.140625" style="1"/>
    <col min="13029" max="13029" width="21" style="1" customWidth="1"/>
    <col min="13030" max="13030" width="12.42578125" style="1" customWidth="1"/>
    <col min="13031" max="13031" width="14.42578125" style="1" customWidth="1"/>
    <col min="13032" max="13277" width="9.140625" style="1"/>
    <col min="13278" max="13278" width="62.5703125" style="1" customWidth="1"/>
    <col min="13279" max="13279" width="12" style="1" customWidth="1"/>
    <col min="13280" max="13281" width="17" style="1" customWidth="1"/>
    <col min="13282" max="13282" width="9.140625" style="1"/>
    <col min="13283" max="13283" width="57.140625" style="1" customWidth="1"/>
    <col min="13284" max="13284" width="9.140625" style="1"/>
    <col min="13285" max="13285" width="21" style="1" customWidth="1"/>
    <col min="13286" max="13286" width="12.42578125" style="1" customWidth="1"/>
    <col min="13287" max="13287" width="14.42578125" style="1" customWidth="1"/>
    <col min="13288" max="13533" width="9.140625" style="1"/>
    <col min="13534" max="13534" width="62.5703125" style="1" customWidth="1"/>
    <col min="13535" max="13535" width="12" style="1" customWidth="1"/>
    <col min="13536" max="13537" width="17" style="1" customWidth="1"/>
    <col min="13538" max="13538" width="9.140625" style="1"/>
    <col min="13539" max="13539" width="57.140625" style="1" customWidth="1"/>
    <col min="13540" max="13540" width="9.140625" style="1"/>
    <col min="13541" max="13541" width="21" style="1" customWidth="1"/>
    <col min="13542" max="13542" width="12.42578125" style="1" customWidth="1"/>
    <col min="13543" max="13543" width="14.42578125" style="1" customWidth="1"/>
    <col min="13544" max="13789" width="9.140625" style="1"/>
    <col min="13790" max="13790" width="62.5703125" style="1" customWidth="1"/>
    <col min="13791" max="13791" width="12" style="1" customWidth="1"/>
    <col min="13792" max="13793" width="17" style="1" customWidth="1"/>
    <col min="13794" max="13794" width="9.140625" style="1"/>
    <col min="13795" max="13795" width="57.140625" style="1" customWidth="1"/>
    <col min="13796" max="13796" width="9.140625" style="1"/>
    <col min="13797" max="13797" width="21" style="1" customWidth="1"/>
    <col min="13798" max="13798" width="12.42578125" style="1" customWidth="1"/>
    <col min="13799" max="13799" width="14.42578125" style="1" customWidth="1"/>
    <col min="13800" max="14045" width="9.140625" style="1"/>
    <col min="14046" max="14046" width="62.5703125" style="1" customWidth="1"/>
    <col min="14047" max="14047" width="12" style="1" customWidth="1"/>
    <col min="14048" max="14049" width="17" style="1" customWidth="1"/>
    <col min="14050" max="14050" width="9.140625" style="1"/>
    <col min="14051" max="14051" width="57.140625" style="1" customWidth="1"/>
    <col min="14052" max="14052" width="9.140625" style="1"/>
    <col min="14053" max="14053" width="21" style="1" customWidth="1"/>
    <col min="14054" max="14054" width="12.42578125" style="1" customWidth="1"/>
    <col min="14055" max="14055" width="14.42578125" style="1" customWidth="1"/>
    <col min="14056" max="14301" width="9.140625" style="1"/>
    <col min="14302" max="14302" width="62.5703125" style="1" customWidth="1"/>
    <col min="14303" max="14303" width="12" style="1" customWidth="1"/>
    <col min="14304" max="14305" width="17" style="1" customWidth="1"/>
    <col min="14306" max="14306" width="9.140625" style="1"/>
    <col min="14307" max="14307" width="57.140625" style="1" customWidth="1"/>
    <col min="14308" max="14308" width="9.140625" style="1"/>
    <col min="14309" max="14309" width="21" style="1" customWidth="1"/>
    <col min="14310" max="14310" width="12.42578125" style="1" customWidth="1"/>
    <col min="14311" max="14311" width="14.42578125" style="1" customWidth="1"/>
    <col min="14312" max="14557" width="9.140625" style="1"/>
    <col min="14558" max="14558" width="62.5703125" style="1" customWidth="1"/>
    <col min="14559" max="14559" width="12" style="1" customWidth="1"/>
    <col min="14560" max="14561" width="17" style="1" customWidth="1"/>
    <col min="14562" max="14562" width="9.140625" style="1"/>
    <col min="14563" max="14563" width="57.140625" style="1" customWidth="1"/>
    <col min="14564" max="14564" width="9.140625" style="1"/>
    <col min="14565" max="14565" width="21" style="1" customWidth="1"/>
    <col min="14566" max="14566" width="12.42578125" style="1" customWidth="1"/>
    <col min="14567" max="14567" width="14.42578125" style="1" customWidth="1"/>
    <col min="14568" max="14813" width="9.140625" style="1"/>
    <col min="14814" max="14814" width="62.5703125" style="1" customWidth="1"/>
    <col min="14815" max="14815" width="12" style="1" customWidth="1"/>
    <col min="14816" max="14817" width="17" style="1" customWidth="1"/>
    <col min="14818" max="14818" width="9.140625" style="1"/>
    <col min="14819" max="14819" width="57.140625" style="1" customWidth="1"/>
    <col min="14820" max="14820" width="9.140625" style="1"/>
    <col min="14821" max="14821" width="21" style="1" customWidth="1"/>
    <col min="14822" max="14822" width="12.42578125" style="1" customWidth="1"/>
    <col min="14823" max="14823" width="14.42578125" style="1" customWidth="1"/>
    <col min="14824" max="15069" width="9.140625" style="1"/>
    <col min="15070" max="15070" width="62.5703125" style="1" customWidth="1"/>
    <col min="15071" max="15071" width="12" style="1" customWidth="1"/>
    <col min="15072" max="15073" width="17" style="1" customWidth="1"/>
    <col min="15074" max="15074" width="9.140625" style="1"/>
    <col min="15075" max="15075" width="57.140625" style="1" customWidth="1"/>
    <col min="15076" max="15076" width="9.140625" style="1"/>
    <col min="15077" max="15077" width="21" style="1" customWidth="1"/>
    <col min="15078" max="15078" width="12.42578125" style="1" customWidth="1"/>
    <col min="15079" max="15079" width="14.42578125" style="1" customWidth="1"/>
    <col min="15080" max="15325" width="9.140625" style="1"/>
    <col min="15326" max="15326" width="62.5703125" style="1" customWidth="1"/>
    <col min="15327" max="15327" width="12" style="1" customWidth="1"/>
    <col min="15328" max="15329" width="17" style="1" customWidth="1"/>
    <col min="15330" max="15330" width="9.140625" style="1"/>
    <col min="15331" max="15331" width="57.140625" style="1" customWidth="1"/>
    <col min="15332" max="15332" width="9.140625" style="1"/>
    <col min="15333" max="15333" width="21" style="1" customWidth="1"/>
    <col min="15334" max="15334" width="12.42578125" style="1" customWidth="1"/>
    <col min="15335" max="15335" width="14.42578125" style="1" customWidth="1"/>
    <col min="15336" max="15581" width="9.140625" style="1"/>
    <col min="15582" max="15582" width="62.5703125" style="1" customWidth="1"/>
    <col min="15583" max="15583" width="12" style="1" customWidth="1"/>
    <col min="15584" max="15585" width="17" style="1" customWidth="1"/>
    <col min="15586" max="15586" width="9.140625" style="1"/>
    <col min="15587" max="15587" width="57.140625" style="1" customWidth="1"/>
    <col min="15588" max="15588" width="9.140625" style="1"/>
    <col min="15589" max="15589" width="21" style="1" customWidth="1"/>
    <col min="15590" max="15590" width="12.42578125" style="1" customWidth="1"/>
    <col min="15591" max="15591" width="14.42578125" style="1" customWidth="1"/>
    <col min="15592" max="15837" width="9.140625" style="1"/>
    <col min="15838" max="15838" width="62.5703125" style="1" customWidth="1"/>
    <col min="15839" max="15839" width="12" style="1" customWidth="1"/>
    <col min="15840" max="15841" width="17" style="1" customWidth="1"/>
    <col min="15842" max="15842" width="9.140625" style="1"/>
    <col min="15843" max="15843" width="57.140625" style="1" customWidth="1"/>
    <col min="15844" max="15844" width="9.140625" style="1"/>
    <col min="15845" max="15845" width="21" style="1" customWidth="1"/>
    <col min="15846" max="15846" width="12.42578125" style="1" customWidth="1"/>
    <col min="15847" max="15847" width="14.42578125" style="1" customWidth="1"/>
    <col min="15848" max="16093" width="9.140625" style="1"/>
    <col min="16094" max="16094" width="62.5703125" style="1" customWidth="1"/>
    <col min="16095" max="16095" width="12" style="1" customWidth="1"/>
    <col min="16096" max="16097" width="17" style="1" customWidth="1"/>
    <col min="16098" max="16098" width="9.140625" style="1"/>
    <col min="16099" max="16099" width="57.140625" style="1" customWidth="1"/>
    <col min="16100" max="16100" width="9.140625" style="1"/>
    <col min="16101" max="16101" width="21" style="1" customWidth="1"/>
    <col min="16102" max="16102" width="12.42578125" style="1" customWidth="1"/>
    <col min="16103" max="16103" width="14.42578125" style="1" customWidth="1"/>
    <col min="16104" max="16384" width="9.140625" style="1"/>
  </cols>
  <sheetData>
    <row r="1" spans="1:4" ht="11.45" customHeight="1" x14ac:dyDescent="0.25">
      <c r="A1" s="285" t="s">
        <v>0</v>
      </c>
      <c r="B1" s="281"/>
      <c r="C1" s="281"/>
      <c r="D1" s="281"/>
    </row>
    <row r="3" spans="1:4" ht="15.2" customHeight="1" x14ac:dyDescent="0.25">
      <c r="A3" s="280" t="s">
        <v>205</v>
      </c>
      <c r="B3" s="281"/>
      <c r="C3" s="281"/>
    </row>
    <row r="4" spans="1:4" ht="9.9499999999999993" customHeight="1" x14ac:dyDescent="0.25"/>
    <row r="5" spans="1:4" ht="14.45" customHeight="1" x14ac:dyDescent="0.25">
      <c r="D5" s="2" t="s">
        <v>1</v>
      </c>
    </row>
    <row r="6" spans="1:4" ht="21.95" customHeight="1" x14ac:dyDescent="0.25">
      <c r="A6" s="3" t="s">
        <v>2</v>
      </c>
      <c r="B6" s="3" t="s">
        <v>3</v>
      </c>
      <c r="C6" s="4" t="s">
        <v>4</v>
      </c>
      <c r="D6" s="3" t="s">
        <v>5</v>
      </c>
    </row>
    <row r="7" spans="1:4" ht="14.45" customHeight="1" x14ac:dyDescent="0.25">
      <c r="A7" s="5" t="s">
        <v>6</v>
      </c>
      <c r="B7" s="6" t="s">
        <v>7</v>
      </c>
      <c r="C7" s="7" t="s">
        <v>8</v>
      </c>
      <c r="D7" s="6" t="s">
        <v>9</v>
      </c>
    </row>
    <row r="8" spans="1:4" ht="14.45" customHeight="1" x14ac:dyDescent="0.25">
      <c r="A8" s="8" t="s">
        <v>11</v>
      </c>
      <c r="B8" s="6" t="s">
        <v>12</v>
      </c>
      <c r="C8" s="9" t="s">
        <v>12</v>
      </c>
      <c r="D8" s="10" t="s">
        <v>12</v>
      </c>
    </row>
    <row r="9" spans="1:4" ht="18.2" customHeight="1" x14ac:dyDescent="0.25">
      <c r="A9" s="11" t="s">
        <v>13</v>
      </c>
      <c r="B9" s="6" t="s">
        <v>10</v>
      </c>
      <c r="C9" s="26">
        <v>105502</v>
      </c>
      <c r="D9" s="26">
        <v>127196</v>
      </c>
    </row>
    <row r="10" spans="1:4" ht="18.2" customHeight="1" x14ac:dyDescent="0.25">
      <c r="A10" s="11" t="s">
        <v>14</v>
      </c>
      <c r="B10" s="6" t="s">
        <v>12</v>
      </c>
      <c r="C10" s="27"/>
      <c r="D10" s="28"/>
    </row>
    <row r="11" spans="1:4" ht="18.2" customHeight="1" x14ac:dyDescent="0.25">
      <c r="A11" s="11" t="s">
        <v>15</v>
      </c>
      <c r="B11" s="6" t="s">
        <v>16</v>
      </c>
      <c r="C11" s="29"/>
      <c r="D11" s="30"/>
    </row>
    <row r="12" spans="1:4" ht="21.95" customHeight="1" x14ac:dyDescent="0.25">
      <c r="A12" s="11" t="s">
        <v>17</v>
      </c>
      <c r="B12" s="6" t="s">
        <v>18</v>
      </c>
      <c r="C12" s="26">
        <v>105502</v>
      </c>
      <c r="D12" s="26">
        <v>127196</v>
      </c>
    </row>
    <row r="13" spans="1:4" ht="18.2" customHeight="1" x14ac:dyDescent="0.25">
      <c r="A13" s="11" t="s">
        <v>19</v>
      </c>
      <c r="B13" s="6" t="s">
        <v>7</v>
      </c>
      <c r="C13" s="29"/>
      <c r="D13" s="30"/>
    </row>
    <row r="14" spans="1:4" ht="18.2" customHeight="1" x14ac:dyDescent="0.25">
      <c r="A14" s="11" t="s">
        <v>20</v>
      </c>
      <c r="B14" s="6" t="s">
        <v>8</v>
      </c>
      <c r="C14" s="26">
        <v>100</v>
      </c>
      <c r="D14" s="26">
        <v>100</v>
      </c>
    </row>
    <row r="15" spans="1:4" ht="18.2" customHeight="1" x14ac:dyDescent="0.25">
      <c r="A15" s="11" t="s">
        <v>14</v>
      </c>
      <c r="B15" s="6" t="s">
        <v>12</v>
      </c>
      <c r="C15" s="26">
        <v>0</v>
      </c>
      <c r="D15" s="26">
        <v>0</v>
      </c>
    </row>
    <row r="16" spans="1:4" ht="18.2" customHeight="1" x14ac:dyDescent="0.25">
      <c r="A16" s="11" t="s">
        <v>21</v>
      </c>
      <c r="B16" s="6" t="s">
        <v>22</v>
      </c>
      <c r="C16" s="26">
        <v>0</v>
      </c>
      <c r="D16" s="26">
        <v>0</v>
      </c>
    </row>
    <row r="17" spans="1:4" ht="18.2" customHeight="1" x14ac:dyDescent="0.25">
      <c r="A17" s="11" t="s">
        <v>23</v>
      </c>
      <c r="B17" s="6" t="s">
        <v>9</v>
      </c>
      <c r="C17" s="26">
        <v>929001</v>
      </c>
      <c r="D17" s="26">
        <v>180161</v>
      </c>
    </row>
    <row r="18" spans="1:4" ht="18.2" customHeight="1" x14ac:dyDescent="0.25">
      <c r="A18" s="11" t="s">
        <v>14</v>
      </c>
      <c r="B18" s="6" t="s">
        <v>12</v>
      </c>
      <c r="C18" s="26">
        <v>0</v>
      </c>
      <c r="D18" s="26">
        <v>0</v>
      </c>
    </row>
    <row r="19" spans="1:4" ht="18.2" customHeight="1" x14ac:dyDescent="0.25">
      <c r="A19" s="11" t="s">
        <v>21</v>
      </c>
      <c r="B19" s="6" t="s">
        <v>24</v>
      </c>
      <c r="C19" s="26">
        <v>0</v>
      </c>
      <c r="D19" s="26">
        <v>161</v>
      </c>
    </row>
    <row r="20" spans="1:4" ht="21.95" customHeight="1" x14ac:dyDescent="0.25">
      <c r="A20" s="11" t="s">
        <v>25</v>
      </c>
      <c r="B20" s="6" t="s">
        <v>26</v>
      </c>
      <c r="C20" s="26">
        <v>2122671</v>
      </c>
      <c r="D20" s="26">
        <v>2350752</v>
      </c>
    </row>
    <row r="21" spans="1:4" ht="15.2" customHeight="1" x14ac:dyDescent="0.25">
      <c r="A21" s="11" t="s">
        <v>14</v>
      </c>
      <c r="B21" s="6" t="s">
        <v>12</v>
      </c>
      <c r="C21" s="26">
        <v>0</v>
      </c>
      <c r="D21" s="26">
        <v>0</v>
      </c>
    </row>
    <row r="22" spans="1:4" ht="18.2" customHeight="1" x14ac:dyDescent="0.25">
      <c r="A22" s="11" t="s">
        <v>21</v>
      </c>
      <c r="B22" s="6" t="s">
        <v>27</v>
      </c>
      <c r="C22" s="26">
        <v>33730</v>
      </c>
      <c r="D22" s="26">
        <v>14095</v>
      </c>
    </row>
    <row r="23" spans="1:4" ht="18.2" customHeight="1" x14ac:dyDescent="0.25">
      <c r="A23" s="11" t="s">
        <v>28</v>
      </c>
      <c r="B23" s="6" t="s">
        <v>29</v>
      </c>
      <c r="C23" s="26">
        <v>2846983</v>
      </c>
      <c r="D23" s="26">
        <v>3262256</v>
      </c>
    </row>
    <row r="24" spans="1:4" ht="18.2" customHeight="1" x14ac:dyDescent="0.25">
      <c r="A24" s="11" t="s">
        <v>14</v>
      </c>
      <c r="B24" s="6" t="s">
        <v>12</v>
      </c>
      <c r="C24" s="26">
        <v>0</v>
      </c>
      <c r="D24" s="26">
        <v>0</v>
      </c>
    </row>
    <row r="25" spans="1:4" ht="18.2" customHeight="1" x14ac:dyDescent="0.25">
      <c r="A25" s="11" t="s">
        <v>30</v>
      </c>
      <c r="B25" s="6" t="s">
        <v>31</v>
      </c>
      <c r="C25" s="26">
        <v>112432</v>
      </c>
      <c r="D25" s="26">
        <v>80932</v>
      </c>
    </row>
    <row r="26" spans="1:4" ht="18.2" customHeight="1" x14ac:dyDescent="0.25">
      <c r="A26" s="11" t="s">
        <v>32</v>
      </c>
      <c r="B26" s="6" t="s">
        <v>33</v>
      </c>
      <c r="C26" s="26">
        <v>0</v>
      </c>
      <c r="D26" s="26">
        <v>0</v>
      </c>
    </row>
    <row r="27" spans="1:4" ht="18.2" customHeight="1" x14ac:dyDescent="0.25">
      <c r="A27" s="11" t="s">
        <v>14</v>
      </c>
      <c r="B27" s="6" t="s">
        <v>12</v>
      </c>
      <c r="C27" s="26">
        <v>0</v>
      </c>
      <c r="D27" s="26">
        <v>0</v>
      </c>
    </row>
    <row r="28" spans="1:4" ht="18.2" customHeight="1" x14ac:dyDescent="0.25">
      <c r="A28" s="11" t="s">
        <v>34</v>
      </c>
      <c r="B28" s="6" t="s">
        <v>35</v>
      </c>
      <c r="C28" s="26">
        <v>0</v>
      </c>
      <c r="D28" s="26">
        <v>0</v>
      </c>
    </row>
    <row r="29" spans="1:4" ht="18.2" customHeight="1" x14ac:dyDescent="0.25">
      <c r="A29" s="11" t="s">
        <v>36</v>
      </c>
      <c r="B29" s="6" t="s">
        <v>37</v>
      </c>
      <c r="C29" s="26">
        <v>46364</v>
      </c>
      <c r="D29" s="26">
        <v>46364</v>
      </c>
    </row>
    <row r="30" spans="1:4" ht="18.2" customHeight="1" x14ac:dyDescent="0.25">
      <c r="A30" s="11" t="s">
        <v>38</v>
      </c>
      <c r="B30" s="6" t="s">
        <v>39</v>
      </c>
      <c r="C30" s="26">
        <v>17026</v>
      </c>
      <c r="D30" s="26">
        <v>17026</v>
      </c>
    </row>
    <row r="31" spans="1:4" ht="18.2" customHeight="1" x14ac:dyDescent="0.25">
      <c r="A31" s="11" t="s">
        <v>40</v>
      </c>
      <c r="B31" s="6" t="s">
        <v>41</v>
      </c>
      <c r="C31" s="26">
        <v>1360</v>
      </c>
      <c r="D31" s="26">
        <v>1582</v>
      </c>
    </row>
    <row r="32" spans="1:4" ht="18.2" customHeight="1" x14ac:dyDescent="0.25">
      <c r="A32" s="11" t="s">
        <v>42</v>
      </c>
      <c r="B32" s="6" t="s">
        <v>43</v>
      </c>
      <c r="C32" s="26">
        <v>0</v>
      </c>
      <c r="D32" s="26">
        <v>0</v>
      </c>
    </row>
    <row r="33" spans="1:4" ht="18.2" customHeight="1" x14ac:dyDescent="0.25">
      <c r="A33" s="11" t="s">
        <v>44</v>
      </c>
      <c r="B33" s="6" t="s">
        <v>45</v>
      </c>
      <c r="C33" s="26">
        <v>36380</v>
      </c>
      <c r="D33" s="26">
        <v>37533</v>
      </c>
    </row>
    <row r="34" spans="1:4" ht="18.2" customHeight="1" x14ac:dyDescent="0.25">
      <c r="A34" s="11" t="s">
        <v>46</v>
      </c>
      <c r="B34" s="6" t="s">
        <v>47</v>
      </c>
      <c r="C34" s="26">
        <v>7223</v>
      </c>
      <c r="D34" s="26">
        <v>7438</v>
      </c>
    </row>
    <row r="35" spans="1:4" ht="34.5" customHeight="1" x14ac:dyDescent="0.25">
      <c r="A35" s="11" t="s">
        <v>48</v>
      </c>
      <c r="B35" s="6" t="s">
        <v>49</v>
      </c>
      <c r="C35" s="29"/>
      <c r="D35" s="31"/>
    </row>
    <row r="36" spans="1:4" ht="18.2" customHeight="1" x14ac:dyDescent="0.25">
      <c r="A36" s="11" t="s">
        <v>50</v>
      </c>
      <c r="B36" s="6" t="s">
        <v>51</v>
      </c>
      <c r="C36" s="26">
        <v>4942</v>
      </c>
      <c r="D36" s="26">
        <v>5026</v>
      </c>
    </row>
    <row r="37" spans="1:4" ht="18.2" customHeight="1" x14ac:dyDescent="0.25">
      <c r="A37" s="11" t="s">
        <v>52</v>
      </c>
      <c r="B37" s="6" t="s">
        <v>53</v>
      </c>
      <c r="C37" s="26">
        <v>32742</v>
      </c>
      <c r="D37" s="26">
        <v>13678</v>
      </c>
    </row>
    <row r="38" spans="1:4" ht="18.2" customHeight="1" x14ac:dyDescent="0.25">
      <c r="A38" s="12" t="s">
        <v>14</v>
      </c>
      <c r="B38" s="6" t="s">
        <v>12</v>
      </c>
      <c r="C38" s="26">
        <v>0</v>
      </c>
      <c r="D38" s="26">
        <v>0</v>
      </c>
    </row>
    <row r="39" spans="1:4" ht="18.2" customHeight="1" x14ac:dyDescent="0.25">
      <c r="A39" s="13" t="s">
        <v>54</v>
      </c>
      <c r="B39" s="6" t="s">
        <v>55</v>
      </c>
      <c r="C39" s="26">
        <v>0</v>
      </c>
      <c r="D39" s="26">
        <v>0</v>
      </c>
    </row>
    <row r="40" spans="1:4" ht="18.2" customHeight="1" x14ac:dyDescent="0.25">
      <c r="A40" s="13" t="s">
        <v>56</v>
      </c>
      <c r="B40" s="6" t="s">
        <v>57</v>
      </c>
      <c r="C40" s="26">
        <v>0</v>
      </c>
      <c r="D40" s="26">
        <v>0</v>
      </c>
    </row>
    <row r="41" spans="1:4" ht="18.2" customHeight="1" x14ac:dyDescent="0.25">
      <c r="A41" s="13" t="s">
        <v>58</v>
      </c>
      <c r="B41" s="6" t="s">
        <v>59</v>
      </c>
      <c r="C41" s="26">
        <v>0</v>
      </c>
      <c r="D41" s="26">
        <v>0</v>
      </c>
    </row>
    <row r="42" spans="1:4" ht="18.2" customHeight="1" x14ac:dyDescent="0.25">
      <c r="A42" s="13" t="s">
        <v>60</v>
      </c>
      <c r="B42" s="6" t="s">
        <v>61</v>
      </c>
      <c r="C42" s="26">
        <v>0</v>
      </c>
      <c r="D42" s="26">
        <v>0</v>
      </c>
    </row>
    <row r="43" spans="1:4" ht="18.2" customHeight="1" x14ac:dyDescent="0.25">
      <c r="A43" s="13" t="s">
        <v>62</v>
      </c>
      <c r="B43" s="6" t="s">
        <v>63</v>
      </c>
      <c r="C43" s="26">
        <v>0</v>
      </c>
      <c r="D43" s="26">
        <v>0</v>
      </c>
    </row>
    <row r="44" spans="1:4" ht="18.2" customHeight="1" x14ac:dyDescent="0.25">
      <c r="A44" s="13" t="s">
        <v>64</v>
      </c>
      <c r="B44" s="6" t="s">
        <v>65</v>
      </c>
      <c r="C44" s="26">
        <v>20679</v>
      </c>
      <c r="D44" s="26">
        <v>2568</v>
      </c>
    </row>
    <row r="45" spans="1:4" ht="18.2" customHeight="1" x14ac:dyDescent="0.25">
      <c r="A45" s="13" t="s">
        <v>66</v>
      </c>
      <c r="B45" s="6" t="s">
        <v>67</v>
      </c>
      <c r="C45" s="26">
        <v>8987</v>
      </c>
      <c r="D45" s="26">
        <v>8206</v>
      </c>
    </row>
    <row r="46" spans="1:4" ht="18.2" customHeight="1" x14ac:dyDescent="0.25">
      <c r="A46" s="13" t="s">
        <v>68</v>
      </c>
      <c r="B46" s="6" t="s">
        <v>69</v>
      </c>
      <c r="C46" s="26">
        <v>3076</v>
      </c>
      <c r="D46" s="26">
        <v>2904</v>
      </c>
    </row>
    <row r="47" spans="1:4" ht="18.2" customHeight="1" x14ac:dyDescent="0.25">
      <c r="A47" s="13" t="s">
        <v>70</v>
      </c>
      <c r="B47" s="6" t="s">
        <v>71</v>
      </c>
      <c r="C47" s="26">
        <v>0</v>
      </c>
      <c r="D47" s="26">
        <v>0</v>
      </c>
    </row>
    <row r="48" spans="1:4" ht="18.2" customHeight="1" x14ac:dyDescent="0.25">
      <c r="A48" s="13" t="s">
        <v>72</v>
      </c>
      <c r="B48" s="6" t="s">
        <v>73</v>
      </c>
      <c r="C48" s="26">
        <v>0</v>
      </c>
      <c r="D48" s="26">
        <v>0</v>
      </c>
    </row>
    <row r="49" spans="1:4" ht="18.2" customHeight="1" x14ac:dyDescent="0.25">
      <c r="A49" s="13" t="s">
        <v>74</v>
      </c>
      <c r="B49" s="6" t="s">
        <v>75</v>
      </c>
      <c r="C49" s="26">
        <v>0</v>
      </c>
      <c r="D49" s="26">
        <v>0</v>
      </c>
    </row>
    <row r="50" spans="1:4" ht="18.2" customHeight="1" x14ac:dyDescent="0.25">
      <c r="A50" s="13" t="s">
        <v>76</v>
      </c>
      <c r="B50" s="6" t="s">
        <v>77</v>
      </c>
      <c r="C50" s="32"/>
      <c r="D50" s="30"/>
    </row>
    <row r="51" spans="1:4" ht="18.2" customHeight="1" x14ac:dyDescent="0.25">
      <c r="A51" s="13" t="s">
        <v>14</v>
      </c>
      <c r="B51" s="6" t="s">
        <v>12</v>
      </c>
      <c r="C51" s="33"/>
      <c r="D51" s="28"/>
    </row>
    <row r="52" spans="1:4" ht="18.2" customHeight="1" x14ac:dyDescent="0.25">
      <c r="A52" s="13" t="s">
        <v>78</v>
      </c>
      <c r="B52" s="6" t="s">
        <v>79</v>
      </c>
      <c r="C52" s="32"/>
      <c r="D52" s="30"/>
    </row>
    <row r="53" spans="1:4" ht="18.2" customHeight="1" x14ac:dyDescent="0.25">
      <c r="A53" s="13" t="s">
        <v>80</v>
      </c>
      <c r="B53" s="6" t="s">
        <v>81</v>
      </c>
      <c r="C53" s="32"/>
      <c r="D53" s="30"/>
    </row>
    <row r="54" spans="1:4" ht="18.2" customHeight="1" x14ac:dyDescent="0.25">
      <c r="A54" s="13" t="s">
        <v>82</v>
      </c>
      <c r="B54" s="6" t="s">
        <v>83</v>
      </c>
      <c r="C54" s="32"/>
      <c r="D54" s="30"/>
    </row>
    <row r="55" spans="1:4" ht="18.2" customHeight="1" x14ac:dyDescent="0.25">
      <c r="A55" s="13" t="s">
        <v>84</v>
      </c>
      <c r="B55" s="6" t="s">
        <v>85</v>
      </c>
      <c r="C55" s="32"/>
      <c r="D55" s="30"/>
    </row>
    <row r="56" spans="1:4" ht="18.2" customHeight="1" x14ac:dyDescent="0.25">
      <c r="A56" s="13" t="s">
        <v>86</v>
      </c>
      <c r="B56" s="6" t="s">
        <v>87</v>
      </c>
      <c r="C56" s="34">
        <v>34177</v>
      </c>
      <c r="D56" s="34">
        <v>33192</v>
      </c>
    </row>
    <row r="57" spans="1:4" ht="18.2" customHeight="1" x14ac:dyDescent="0.25">
      <c r="A57" s="13" t="s">
        <v>88</v>
      </c>
      <c r="B57" s="6" t="s">
        <v>89</v>
      </c>
      <c r="C57" s="34">
        <v>0</v>
      </c>
      <c r="D57" s="34">
        <v>0</v>
      </c>
    </row>
    <row r="58" spans="1:4" ht="18.2" customHeight="1" x14ac:dyDescent="0.25">
      <c r="A58" s="13" t="s">
        <v>90</v>
      </c>
      <c r="B58" s="6" t="s">
        <v>91</v>
      </c>
      <c r="C58" s="34">
        <v>17134</v>
      </c>
      <c r="D58" s="34">
        <v>9949</v>
      </c>
    </row>
    <row r="59" spans="1:4" ht="18.2" customHeight="1" x14ac:dyDescent="0.25">
      <c r="A59" s="13" t="s">
        <v>92</v>
      </c>
      <c r="B59" s="6" t="s">
        <v>93</v>
      </c>
      <c r="C59" s="34">
        <v>4040</v>
      </c>
      <c r="D59" s="34">
        <v>25436</v>
      </c>
    </row>
    <row r="60" spans="1:4" x14ac:dyDescent="0.25">
      <c r="A60" s="14" t="s">
        <v>94</v>
      </c>
      <c r="B60" s="6" t="s">
        <v>95</v>
      </c>
      <c r="C60" s="34">
        <v>6205645</v>
      </c>
      <c r="D60" s="34">
        <v>6117689</v>
      </c>
    </row>
    <row r="61" spans="1:4" ht="18.2" customHeight="1" x14ac:dyDescent="0.25">
      <c r="A61" s="15" t="s">
        <v>96</v>
      </c>
      <c r="B61" s="6" t="s">
        <v>12</v>
      </c>
      <c r="C61" s="33"/>
      <c r="D61" s="28"/>
    </row>
    <row r="62" spans="1:4" ht="18.2" customHeight="1" x14ac:dyDescent="0.25">
      <c r="A62" s="13" t="s">
        <v>97</v>
      </c>
      <c r="B62" s="6" t="s">
        <v>98</v>
      </c>
      <c r="C62" s="32"/>
      <c r="D62" s="30"/>
    </row>
    <row r="63" spans="1:4" ht="18.2" customHeight="1" x14ac:dyDescent="0.25">
      <c r="A63" s="13" t="s">
        <v>99</v>
      </c>
      <c r="B63" s="6" t="s">
        <v>100</v>
      </c>
      <c r="C63" s="32"/>
      <c r="D63" s="30"/>
    </row>
    <row r="64" spans="1:4" ht="18.2" customHeight="1" x14ac:dyDescent="0.25">
      <c r="A64" s="13" t="s">
        <v>101</v>
      </c>
      <c r="B64" s="6" t="s">
        <v>102</v>
      </c>
      <c r="C64" s="32"/>
      <c r="D64" s="30"/>
    </row>
    <row r="65" spans="1:4" ht="18.2" customHeight="1" x14ac:dyDescent="0.25">
      <c r="A65" s="13" t="s">
        <v>103</v>
      </c>
      <c r="B65" s="6" t="s">
        <v>104</v>
      </c>
      <c r="C65" s="32"/>
      <c r="D65" s="30"/>
    </row>
    <row r="66" spans="1:4" ht="18.2" customHeight="1" x14ac:dyDescent="0.25">
      <c r="A66" s="13" t="s">
        <v>105</v>
      </c>
      <c r="B66" s="6" t="s">
        <v>106</v>
      </c>
      <c r="C66" s="34">
        <v>11932</v>
      </c>
      <c r="D66" s="34">
        <v>9525</v>
      </c>
    </row>
    <row r="67" spans="1:4" ht="18.2" customHeight="1" x14ac:dyDescent="0.25">
      <c r="A67" s="13" t="s">
        <v>107</v>
      </c>
      <c r="B67" s="6" t="s">
        <v>108</v>
      </c>
      <c r="C67" s="32"/>
      <c r="D67" s="30"/>
    </row>
    <row r="68" spans="1:4" ht="18.2" customHeight="1" x14ac:dyDescent="0.25">
      <c r="A68" s="13" t="s">
        <v>109</v>
      </c>
      <c r="B68" s="6" t="s">
        <v>110</v>
      </c>
      <c r="C68" s="34">
        <v>5193</v>
      </c>
      <c r="D68" s="34">
        <v>1828</v>
      </c>
    </row>
    <row r="69" spans="1:4" ht="18.2" customHeight="1" x14ac:dyDescent="0.25">
      <c r="A69" s="13" t="s">
        <v>111</v>
      </c>
      <c r="B69" s="6" t="s">
        <v>112</v>
      </c>
      <c r="C69" s="34">
        <v>10699</v>
      </c>
      <c r="D69" s="34">
        <v>4142</v>
      </c>
    </row>
    <row r="70" spans="1:4" ht="18.2" customHeight="1" x14ac:dyDescent="0.25">
      <c r="A70" s="16" t="s">
        <v>14</v>
      </c>
      <c r="B70" s="6" t="s">
        <v>12</v>
      </c>
      <c r="C70" s="35"/>
      <c r="D70" s="28"/>
    </row>
    <row r="71" spans="1:4" ht="18.2" customHeight="1" x14ac:dyDescent="0.25">
      <c r="A71" s="13" t="s">
        <v>113</v>
      </c>
      <c r="B71" s="6" t="s">
        <v>114</v>
      </c>
      <c r="C71" s="36"/>
      <c r="D71" s="37"/>
    </row>
    <row r="72" spans="1:4" ht="18.2" customHeight="1" x14ac:dyDescent="0.25">
      <c r="A72" s="17" t="s">
        <v>115</v>
      </c>
      <c r="B72" s="18" t="s">
        <v>116</v>
      </c>
      <c r="C72" s="36"/>
      <c r="D72" s="37"/>
    </row>
    <row r="73" spans="1:4" ht="18.2" customHeight="1" x14ac:dyDescent="0.25">
      <c r="A73" s="17" t="s">
        <v>117</v>
      </c>
      <c r="B73" s="18" t="s">
        <v>118</v>
      </c>
      <c r="C73" s="36"/>
      <c r="D73" s="37"/>
    </row>
    <row r="74" spans="1:4" ht="18.2" customHeight="1" x14ac:dyDescent="0.25">
      <c r="A74" s="17" t="s">
        <v>119</v>
      </c>
      <c r="B74" s="18" t="s">
        <v>120</v>
      </c>
      <c r="C74" s="36"/>
      <c r="D74" s="37"/>
    </row>
    <row r="75" spans="1:4" ht="18.2" customHeight="1" x14ac:dyDescent="0.25">
      <c r="A75" s="17" t="s">
        <v>121</v>
      </c>
      <c r="B75" s="18" t="s">
        <v>122</v>
      </c>
      <c r="C75" s="36"/>
      <c r="D75" s="37"/>
    </row>
    <row r="76" spans="1:4" ht="18.2" customHeight="1" x14ac:dyDescent="0.25">
      <c r="A76" s="17" t="s">
        <v>123</v>
      </c>
      <c r="B76" s="18" t="s">
        <v>124</v>
      </c>
      <c r="C76" s="36"/>
      <c r="D76" s="37"/>
    </row>
    <row r="77" spans="1:4" ht="18.2" customHeight="1" x14ac:dyDescent="0.25">
      <c r="A77" s="17" t="s">
        <v>125</v>
      </c>
      <c r="B77" s="18" t="s">
        <v>126</v>
      </c>
      <c r="C77" s="36">
        <v>3344</v>
      </c>
      <c r="D77" s="37">
        <v>1141</v>
      </c>
    </row>
    <row r="78" spans="1:4" ht="18.2" customHeight="1" x14ac:dyDescent="0.25">
      <c r="A78" s="17" t="s">
        <v>127</v>
      </c>
      <c r="B78" s="18" t="s">
        <v>128</v>
      </c>
      <c r="C78" s="36">
        <v>874</v>
      </c>
      <c r="D78" s="37">
        <v>635</v>
      </c>
    </row>
    <row r="79" spans="1:4" ht="18.2" customHeight="1" x14ac:dyDescent="0.25">
      <c r="A79" s="17" t="s">
        <v>129</v>
      </c>
      <c r="B79" s="18" t="s">
        <v>130</v>
      </c>
      <c r="C79" s="36">
        <v>25</v>
      </c>
      <c r="D79" s="37">
        <v>0</v>
      </c>
    </row>
    <row r="80" spans="1:4" ht="18.2" customHeight="1" x14ac:dyDescent="0.25">
      <c r="A80" s="17" t="s">
        <v>131</v>
      </c>
      <c r="B80" s="18" t="s">
        <v>132</v>
      </c>
      <c r="C80" s="36">
        <v>6456</v>
      </c>
      <c r="D80" s="37">
        <v>2366</v>
      </c>
    </row>
    <row r="81" spans="1:4" ht="18.2" customHeight="1" x14ac:dyDescent="0.25">
      <c r="A81" s="17" t="s">
        <v>133</v>
      </c>
      <c r="B81" s="18" t="s">
        <v>134</v>
      </c>
      <c r="C81" s="36"/>
      <c r="D81" s="37"/>
    </row>
    <row r="82" spans="1:4" ht="18.2" customHeight="1" x14ac:dyDescent="0.25">
      <c r="A82" s="17" t="s">
        <v>76</v>
      </c>
      <c r="B82" s="18" t="s">
        <v>135</v>
      </c>
      <c r="C82" s="36"/>
      <c r="D82" s="37"/>
    </row>
    <row r="83" spans="1:4" ht="18.2" customHeight="1" x14ac:dyDescent="0.25">
      <c r="A83" s="17" t="s">
        <v>14</v>
      </c>
      <c r="B83" s="18" t="s">
        <v>12</v>
      </c>
      <c r="C83" s="38"/>
      <c r="D83" s="39"/>
    </row>
    <row r="84" spans="1:4" ht="18.2" customHeight="1" x14ac:dyDescent="0.25">
      <c r="A84" s="17" t="s">
        <v>136</v>
      </c>
      <c r="B84" s="18" t="s">
        <v>137</v>
      </c>
      <c r="C84" s="36"/>
      <c r="D84" s="37"/>
    </row>
    <row r="85" spans="1:4" ht="18.2" customHeight="1" x14ac:dyDescent="0.25">
      <c r="A85" s="17" t="s">
        <v>138</v>
      </c>
      <c r="B85" s="18" t="s">
        <v>139</v>
      </c>
      <c r="C85" s="36"/>
      <c r="D85" s="37"/>
    </row>
    <row r="86" spans="1:4" ht="18.2" customHeight="1" x14ac:dyDescent="0.25">
      <c r="A86" s="17" t="s">
        <v>140</v>
      </c>
      <c r="B86" s="18" t="s">
        <v>141</v>
      </c>
      <c r="C86" s="36"/>
      <c r="D86" s="37"/>
    </row>
    <row r="87" spans="1:4" ht="18.2" customHeight="1" x14ac:dyDescent="0.25">
      <c r="A87" s="17" t="s">
        <v>142</v>
      </c>
      <c r="B87" s="18" t="s">
        <v>143</v>
      </c>
      <c r="C87" s="36"/>
      <c r="D87" s="40"/>
    </row>
    <row r="88" spans="1:4" ht="18.2" customHeight="1" x14ac:dyDescent="0.25">
      <c r="A88" s="17" t="s">
        <v>144</v>
      </c>
      <c r="B88" s="18" t="s">
        <v>145</v>
      </c>
      <c r="C88" s="41">
        <v>1771</v>
      </c>
      <c r="D88" s="42">
        <v>2469</v>
      </c>
    </row>
    <row r="89" spans="1:4" ht="18.2" customHeight="1" x14ac:dyDescent="0.25">
      <c r="A89" s="17" t="s">
        <v>146</v>
      </c>
      <c r="B89" s="18" t="s">
        <v>147</v>
      </c>
      <c r="C89" s="41">
        <v>11657</v>
      </c>
      <c r="D89" s="42">
        <v>8658</v>
      </c>
    </row>
    <row r="90" spans="1:4" ht="18.2" customHeight="1" x14ac:dyDescent="0.25">
      <c r="A90" s="17" t="s">
        <v>148</v>
      </c>
      <c r="B90" s="18" t="s">
        <v>149</v>
      </c>
      <c r="C90" s="266">
        <v>2462</v>
      </c>
      <c r="D90" s="267">
        <v>634</v>
      </c>
    </row>
    <row r="91" spans="1:4" ht="18.2" customHeight="1" x14ac:dyDescent="0.25">
      <c r="A91" s="17" t="s">
        <v>150</v>
      </c>
      <c r="B91" s="265" t="s">
        <v>151</v>
      </c>
      <c r="C91" s="42">
        <v>148</v>
      </c>
      <c r="D91" s="42">
        <v>0</v>
      </c>
    </row>
    <row r="92" spans="1:4" ht="18.2" customHeight="1" x14ac:dyDescent="0.25">
      <c r="A92" s="17" t="s">
        <v>152</v>
      </c>
      <c r="B92" s="265" t="s">
        <v>153</v>
      </c>
      <c r="C92" s="43">
        <v>1580</v>
      </c>
      <c r="D92" s="43">
        <v>0</v>
      </c>
    </row>
    <row r="93" spans="1:4" ht="18.2" customHeight="1" x14ac:dyDescent="0.25">
      <c r="A93" s="17" t="s">
        <v>154</v>
      </c>
      <c r="B93" s="265" t="s">
        <v>155</v>
      </c>
      <c r="C93" s="42">
        <v>2982</v>
      </c>
      <c r="D93" s="42">
        <v>8</v>
      </c>
    </row>
    <row r="94" spans="1:4" ht="19.7" customHeight="1" x14ac:dyDescent="0.25">
      <c r="A94" s="17" t="s">
        <v>156</v>
      </c>
      <c r="B94" s="265" t="s">
        <v>157</v>
      </c>
      <c r="C94" s="42">
        <v>48424</v>
      </c>
      <c r="D94" s="42">
        <v>27264</v>
      </c>
    </row>
    <row r="95" spans="1:4" ht="18.2" customHeight="1" x14ac:dyDescent="0.25">
      <c r="A95" s="17" t="s">
        <v>158</v>
      </c>
      <c r="B95" s="265" t="s">
        <v>12</v>
      </c>
      <c r="C95" s="269"/>
      <c r="D95" s="269"/>
    </row>
    <row r="96" spans="1:4" ht="18.2" customHeight="1" x14ac:dyDescent="0.25">
      <c r="A96" s="19" t="s">
        <v>159</v>
      </c>
      <c r="B96" s="265" t="s">
        <v>160</v>
      </c>
      <c r="C96" s="42">
        <v>3000000</v>
      </c>
      <c r="D96" s="42">
        <v>3000000</v>
      </c>
    </row>
    <row r="97" spans="1:9" ht="18.2" customHeight="1" x14ac:dyDescent="0.25">
      <c r="A97" s="17" t="s">
        <v>14</v>
      </c>
      <c r="B97" s="265" t="s">
        <v>12</v>
      </c>
      <c r="C97" s="269"/>
      <c r="D97" s="269"/>
    </row>
    <row r="98" spans="1:9" ht="18.2" customHeight="1" x14ac:dyDescent="0.25">
      <c r="A98" s="17" t="s">
        <v>161</v>
      </c>
      <c r="B98" s="265" t="s">
        <v>162</v>
      </c>
      <c r="C98" s="42">
        <v>3000000</v>
      </c>
      <c r="D98" s="42">
        <v>3000000</v>
      </c>
    </row>
    <row r="99" spans="1:9" ht="18.2" customHeight="1" x14ac:dyDescent="0.25">
      <c r="A99" s="17" t="s">
        <v>163</v>
      </c>
      <c r="B99" s="265" t="s">
        <v>164</v>
      </c>
      <c r="C99" s="43"/>
      <c r="D99" s="43"/>
    </row>
    <row r="100" spans="1:9" ht="18.2" customHeight="1" x14ac:dyDescent="0.25">
      <c r="A100" s="17" t="s">
        <v>165</v>
      </c>
      <c r="B100" s="265" t="s">
        <v>166</v>
      </c>
      <c r="C100" s="43"/>
      <c r="D100" s="43"/>
    </row>
    <row r="101" spans="1:9" ht="18.2" customHeight="1" x14ac:dyDescent="0.25">
      <c r="A101" s="20" t="s">
        <v>167</v>
      </c>
      <c r="B101" s="265" t="s">
        <v>168</v>
      </c>
      <c r="C101" s="43"/>
      <c r="D101" s="43"/>
    </row>
    <row r="102" spans="1:9" ht="18.2" customHeight="1" x14ac:dyDescent="0.25">
      <c r="A102" s="17" t="s">
        <v>169</v>
      </c>
      <c r="B102" s="18" t="s">
        <v>170</v>
      </c>
      <c r="C102" s="268"/>
      <c r="D102" s="268"/>
    </row>
    <row r="103" spans="1:9" ht="21.95" customHeight="1" x14ac:dyDescent="0.25">
      <c r="A103" s="21" t="s">
        <v>171</v>
      </c>
      <c r="B103" s="22" t="s">
        <v>172</v>
      </c>
      <c r="C103" s="44">
        <v>-86898</v>
      </c>
      <c r="D103" s="44">
        <v>-96241</v>
      </c>
    </row>
    <row r="104" spans="1:9" ht="18.2" customHeight="1" x14ac:dyDescent="0.25">
      <c r="A104" s="21" t="s">
        <v>173</v>
      </c>
      <c r="B104" s="23" t="s">
        <v>174</v>
      </c>
      <c r="C104" s="44">
        <v>27037</v>
      </c>
      <c r="D104" s="44">
        <v>16067</v>
      </c>
    </row>
    <row r="105" spans="1:9" ht="22.7" customHeight="1" x14ac:dyDescent="0.25">
      <c r="A105" s="21" t="s">
        <v>175</v>
      </c>
      <c r="B105" s="23" t="s">
        <v>176</v>
      </c>
      <c r="C105" s="44">
        <v>21120</v>
      </c>
      <c r="D105" s="44">
        <v>21120</v>
      </c>
    </row>
    <row r="106" spans="1:9" ht="18.2" customHeight="1" x14ac:dyDescent="0.25">
      <c r="A106" s="21" t="s">
        <v>177</v>
      </c>
      <c r="B106" s="23" t="s">
        <v>178</v>
      </c>
      <c r="C106" s="45"/>
      <c r="D106" s="45"/>
    </row>
    <row r="107" spans="1:9" ht="18.2" customHeight="1" x14ac:dyDescent="0.25">
      <c r="A107" s="21" t="s">
        <v>179</v>
      </c>
      <c r="B107" s="23" t="s">
        <v>180</v>
      </c>
      <c r="C107" s="44">
        <v>3195962</v>
      </c>
      <c r="D107" s="44">
        <v>3149479</v>
      </c>
    </row>
    <row r="108" spans="1:9" ht="18.2" customHeight="1" x14ac:dyDescent="0.25">
      <c r="A108" s="21" t="s">
        <v>14</v>
      </c>
      <c r="B108" s="23" t="s">
        <v>12</v>
      </c>
      <c r="C108" s="46"/>
      <c r="D108" s="46"/>
    </row>
    <row r="109" spans="1:9" ht="18.2" customHeight="1" x14ac:dyDescent="0.25">
      <c r="A109" s="21" t="s">
        <v>181</v>
      </c>
      <c r="B109" s="23" t="s">
        <v>182</v>
      </c>
      <c r="C109" s="44">
        <v>3149479</v>
      </c>
      <c r="D109" s="44">
        <v>2666024</v>
      </c>
    </row>
    <row r="110" spans="1:9" ht="18.2" customHeight="1" x14ac:dyDescent="0.25">
      <c r="A110" s="21" t="s">
        <v>183</v>
      </c>
      <c r="B110" s="23" t="s">
        <v>184</v>
      </c>
      <c r="C110" s="44">
        <v>46483</v>
      </c>
      <c r="D110" s="44">
        <v>483455</v>
      </c>
      <c r="H110" s="279"/>
      <c r="I110" s="279"/>
    </row>
    <row r="111" spans="1:9" ht="18.2" customHeight="1" x14ac:dyDescent="0.25">
      <c r="A111" s="24" t="s">
        <v>185</v>
      </c>
      <c r="B111" s="23" t="s">
        <v>186</v>
      </c>
      <c r="C111" s="44">
        <v>6157221</v>
      </c>
      <c r="D111" s="44">
        <v>6090425</v>
      </c>
      <c r="H111" s="279"/>
      <c r="I111" s="279"/>
    </row>
    <row r="112" spans="1:9" ht="18.2" customHeight="1" x14ac:dyDescent="0.25">
      <c r="A112" s="25" t="s">
        <v>187</v>
      </c>
      <c r="B112" s="23" t="s">
        <v>188</v>
      </c>
      <c r="C112" s="44">
        <v>6205645</v>
      </c>
      <c r="D112" s="44">
        <v>6117689</v>
      </c>
    </row>
    <row r="113" spans="1:8" x14ac:dyDescent="0.25">
      <c r="F113" s="270"/>
      <c r="G113" s="270"/>
      <c r="H113" s="270"/>
    </row>
    <row r="114" spans="1:8" x14ac:dyDescent="0.25">
      <c r="A114" s="2" t="s">
        <v>189</v>
      </c>
      <c r="F114" s="271">
        <f>(C111*1000)/3000000</f>
        <v>2052.4070000000002</v>
      </c>
      <c r="G114" s="270">
        <f>-D111/3000</f>
        <v>-2030.1416666666667</v>
      </c>
      <c r="H114" s="270"/>
    </row>
    <row r="116" spans="1:8" x14ac:dyDescent="0.25">
      <c r="A116" s="282" t="s">
        <v>12</v>
      </c>
      <c r="B116" s="284"/>
      <c r="C116" s="284"/>
      <c r="D116" s="283"/>
    </row>
    <row r="118" spans="1:8" ht="14.45" customHeight="1" x14ac:dyDescent="0.25">
      <c r="A118" s="2" t="s">
        <v>190</v>
      </c>
      <c r="B118" s="282" t="s">
        <v>191</v>
      </c>
      <c r="C118" s="284"/>
      <c r="D118" s="283"/>
    </row>
    <row r="119" spans="1:8" ht="15.95" customHeight="1" x14ac:dyDescent="0.25"/>
    <row r="120" spans="1:8" ht="14.45" customHeight="1" x14ac:dyDescent="0.25">
      <c r="A120" s="2" t="s">
        <v>192</v>
      </c>
      <c r="B120" s="282" t="s">
        <v>193</v>
      </c>
      <c r="C120" s="283"/>
    </row>
    <row r="121" spans="1:8" ht="12.95" customHeight="1" x14ac:dyDescent="0.25"/>
    <row r="122" spans="1:8" ht="14.45" customHeight="1" x14ac:dyDescent="0.25">
      <c r="A122" s="2" t="s">
        <v>194</v>
      </c>
      <c r="B122" s="280" t="s">
        <v>195</v>
      </c>
      <c r="C122" s="281"/>
    </row>
    <row r="123" spans="1:8" ht="12.95" customHeight="1" x14ac:dyDescent="0.25"/>
    <row r="124" spans="1:8" ht="14.45" customHeight="1" x14ac:dyDescent="0.25">
      <c r="A124" s="2" t="s">
        <v>196</v>
      </c>
      <c r="B124" s="282" t="s">
        <v>197</v>
      </c>
      <c r="C124" s="283"/>
    </row>
    <row r="125" spans="1:8" ht="12.2" customHeight="1" x14ac:dyDescent="0.25"/>
    <row r="126" spans="1:8" ht="14.45" customHeight="1" x14ac:dyDescent="0.25">
      <c r="A126" s="2" t="s">
        <v>198</v>
      </c>
      <c r="B126" s="280" t="s">
        <v>199</v>
      </c>
      <c r="C126" s="281"/>
    </row>
    <row r="127" spans="1:8" ht="12.2" customHeight="1" x14ac:dyDescent="0.25"/>
    <row r="128" spans="1:8" ht="14.45" customHeight="1" x14ac:dyDescent="0.25">
      <c r="A128" s="2" t="s">
        <v>200</v>
      </c>
      <c r="B128" s="280" t="s">
        <v>199</v>
      </c>
      <c r="C128" s="281"/>
    </row>
    <row r="129" spans="1:3" ht="11.45" customHeight="1" x14ac:dyDescent="0.25"/>
    <row r="130" spans="1:3" ht="14.45" customHeight="1" x14ac:dyDescent="0.25">
      <c r="A130" s="2" t="s">
        <v>201</v>
      </c>
      <c r="B130" s="280" t="s">
        <v>203</v>
      </c>
      <c r="C130" s="281"/>
    </row>
    <row r="131" spans="1:3" ht="13.7" customHeight="1" x14ac:dyDescent="0.25"/>
    <row r="132" spans="1:3" ht="14.45" customHeight="1" x14ac:dyDescent="0.25">
      <c r="A132" s="2" t="s">
        <v>202</v>
      </c>
      <c r="B132" s="280" t="s">
        <v>204</v>
      </c>
      <c r="C132" s="281"/>
    </row>
    <row r="133" spans="1:3" ht="18.2" customHeight="1" x14ac:dyDescent="0.25"/>
  </sheetData>
  <mergeCells count="11">
    <mergeCell ref="B118:D118"/>
    <mergeCell ref="B120:C120"/>
    <mergeCell ref="B122:C122"/>
    <mergeCell ref="A1:D1"/>
    <mergeCell ref="A3:C3"/>
    <mergeCell ref="A116:D116"/>
    <mergeCell ref="B132:C132"/>
    <mergeCell ref="B128:C128"/>
    <mergeCell ref="B130:C130"/>
    <mergeCell ref="B124:C124"/>
    <mergeCell ref="B126:C12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7"/>
  <sheetViews>
    <sheetView workbookViewId="0">
      <selection activeCell="E21" sqref="E21"/>
    </sheetView>
  </sheetViews>
  <sheetFormatPr defaultRowHeight="15" x14ac:dyDescent="0.25"/>
  <cols>
    <col min="1" max="1" width="50.7109375" style="1" customWidth="1"/>
    <col min="2" max="2" width="10.7109375" style="1" customWidth="1"/>
    <col min="3" max="6" width="17" style="1" customWidth="1"/>
    <col min="7" max="256" width="9.140625" style="1"/>
    <col min="257" max="257" width="50.7109375" style="1" customWidth="1"/>
    <col min="258" max="258" width="10.7109375" style="1" customWidth="1"/>
    <col min="259" max="262" width="17" style="1" customWidth="1"/>
    <col min="263" max="512" width="9.140625" style="1"/>
    <col min="513" max="513" width="50.7109375" style="1" customWidth="1"/>
    <col min="514" max="514" width="10.7109375" style="1" customWidth="1"/>
    <col min="515" max="518" width="17" style="1" customWidth="1"/>
    <col min="519" max="768" width="9.140625" style="1"/>
    <col min="769" max="769" width="50.7109375" style="1" customWidth="1"/>
    <col min="770" max="770" width="10.7109375" style="1" customWidth="1"/>
    <col min="771" max="774" width="17" style="1" customWidth="1"/>
    <col min="775" max="1024" width="9.140625" style="1"/>
    <col min="1025" max="1025" width="50.7109375" style="1" customWidth="1"/>
    <col min="1026" max="1026" width="10.7109375" style="1" customWidth="1"/>
    <col min="1027" max="1030" width="17" style="1" customWidth="1"/>
    <col min="1031" max="1280" width="9.140625" style="1"/>
    <col min="1281" max="1281" width="50.7109375" style="1" customWidth="1"/>
    <col min="1282" max="1282" width="10.7109375" style="1" customWidth="1"/>
    <col min="1283" max="1286" width="17" style="1" customWidth="1"/>
    <col min="1287" max="1536" width="9.140625" style="1"/>
    <col min="1537" max="1537" width="50.7109375" style="1" customWidth="1"/>
    <col min="1538" max="1538" width="10.7109375" style="1" customWidth="1"/>
    <col min="1539" max="1542" width="17" style="1" customWidth="1"/>
    <col min="1543" max="1792" width="9.140625" style="1"/>
    <col min="1793" max="1793" width="50.7109375" style="1" customWidth="1"/>
    <col min="1794" max="1794" width="10.7109375" style="1" customWidth="1"/>
    <col min="1795" max="1798" width="17" style="1" customWidth="1"/>
    <col min="1799" max="2048" width="9.140625" style="1"/>
    <col min="2049" max="2049" width="50.7109375" style="1" customWidth="1"/>
    <col min="2050" max="2050" width="10.7109375" style="1" customWidth="1"/>
    <col min="2051" max="2054" width="17" style="1" customWidth="1"/>
    <col min="2055" max="2304" width="9.140625" style="1"/>
    <col min="2305" max="2305" width="50.7109375" style="1" customWidth="1"/>
    <col min="2306" max="2306" width="10.7109375" style="1" customWidth="1"/>
    <col min="2307" max="2310" width="17" style="1" customWidth="1"/>
    <col min="2311" max="2560" width="9.140625" style="1"/>
    <col min="2561" max="2561" width="50.7109375" style="1" customWidth="1"/>
    <col min="2562" max="2562" width="10.7109375" style="1" customWidth="1"/>
    <col min="2563" max="2566" width="17" style="1" customWidth="1"/>
    <col min="2567" max="2816" width="9.140625" style="1"/>
    <col min="2817" max="2817" width="50.7109375" style="1" customWidth="1"/>
    <col min="2818" max="2818" width="10.7109375" style="1" customWidth="1"/>
    <col min="2819" max="2822" width="17" style="1" customWidth="1"/>
    <col min="2823" max="3072" width="9.140625" style="1"/>
    <col min="3073" max="3073" width="50.7109375" style="1" customWidth="1"/>
    <col min="3074" max="3074" width="10.7109375" style="1" customWidth="1"/>
    <col min="3075" max="3078" width="17" style="1" customWidth="1"/>
    <col min="3079" max="3328" width="9.140625" style="1"/>
    <col min="3329" max="3329" width="50.7109375" style="1" customWidth="1"/>
    <col min="3330" max="3330" width="10.7109375" style="1" customWidth="1"/>
    <col min="3331" max="3334" width="17" style="1" customWidth="1"/>
    <col min="3335" max="3584" width="9.140625" style="1"/>
    <col min="3585" max="3585" width="50.7109375" style="1" customWidth="1"/>
    <col min="3586" max="3586" width="10.7109375" style="1" customWidth="1"/>
    <col min="3587" max="3590" width="17" style="1" customWidth="1"/>
    <col min="3591" max="3840" width="9.140625" style="1"/>
    <col min="3841" max="3841" width="50.7109375" style="1" customWidth="1"/>
    <col min="3842" max="3842" width="10.7109375" style="1" customWidth="1"/>
    <col min="3843" max="3846" width="17" style="1" customWidth="1"/>
    <col min="3847" max="4096" width="9.140625" style="1"/>
    <col min="4097" max="4097" width="50.7109375" style="1" customWidth="1"/>
    <col min="4098" max="4098" width="10.7109375" style="1" customWidth="1"/>
    <col min="4099" max="4102" width="17" style="1" customWidth="1"/>
    <col min="4103" max="4352" width="9.140625" style="1"/>
    <col min="4353" max="4353" width="50.7109375" style="1" customWidth="1"/>
    <col min="4354" max="4354" width="10.7109375" style="1" customWidth="1"/>
    <col min="4355" max="4358" width="17" style="1" customWidth="1"/>
    <col min="4359" max="4608" width="9.140625" style="1"/>
    <col min="4609" max="4609" width="50.7109375" style="1" customWidth="1"/>
    <col min="4610" max="4610" width="10.7109375" style="1" customWidth="1"/>
    <col min="4611" max="4614" width="17" style="1" customWidth="1"/>
    <col min="4615" max="4864" width="9.140625" style="1"/>
    <col min="4865" max="4865" width="50.7109375" style="1" customWidth="1"/>
    <col min="4866" max="4866" width="10.7109375" style="1" customWidth="1"/>
    <col min="4867" max="4870" width="17" style="1" customWidth="1"/>
    <col min="4871" max="5120" width="9.140625" style="1"/>
    <col min="5121" max="5121" width="50.7109375" style="1" customWidth="1"/>
    <col min="5122" max="5122" width="10.7109375" style="1" customWidth="1"/>
    <col min="5123" max="5126" width="17" style="1" customWidth="1"/>
    <col min="5127" max="5376" width="9.140625" style="1"/>
    <col min="5377" max="5377" width="50.7109375" style="1" customWidth="1"/>
    <col min="5378" max="5378" width="10.7109375" style="1" customWidth="1"/>
    <col min="5379" max="5382" width="17" style="1" customWidth="1"/>
    <col min="5383" max="5632" width="9.140625" style="1"/>
    <col min="5633" max="5633" width="50.7109375" style="1" customWidth="1"/>
    <col min="5634" max="5634" width="10.7109375" style="1" customWidth="1"/>
    <col min="5635" max="5638" width="17" style="1" customWidth="1"/>
    <col min="5639" max="5888" width="9.140625" style="1"/>
    <col min="5889" max="5889" width="50.7109375" style="1" customWidth="1"/>
    <col min="5890" max="5890" width="10.7109375" style="1" customWidth="1"/>
    <col min="5891" max="5894" width="17" style="1" customWidth="1"/>
    <col min="5895" max="6144" width="9.140625" style="1"/>
    <col min="6145" max="6145" width="50.7109375" style="1" customWidth="1"/>
    <col min="6146" max="6146" width="10.7109375" style="1" customWidth="1"/>
    <col min="6147" max="6150" width="17" style="1" customWidth="1"/>
    <col min="6151" max="6400" width="9.140625" style="1"/>
    <col min="6401" max="6401" width="50.7109375" style="1" customWidth="1"/>
    <col min="6402" max="6402" width="10.7109375" style="1" customWidth="1"/>
    <col min="6403" max="6406" width="17" style="1" customWidth="1"/>
    <col min="6407" max="6656" width="9.140625" style="1"/>
    <col min="6657" max="6657" width="50.7109375" style="1" customWidth="1"/>
    <col min="6658" max="6658" width="10.7109375" style="1" customWidth="1"/>
    <col min="6659" max="6662" width="17" style="1" customWidth="1"/>
    <col min="6663" max="6912" width="9.140625" style="1"/>
    <col min="6913" max="6913" width="50.7109375" style="1" customWidth="1"/>
    <col min="6914" max="6914" width="10.7109375" style="1" customWidth="1"/>
    <col min="6915" max="6918" width="17" style="1" customWidth="1"/>
    <col min="6919" max="7168" width="9.140625" style="1"/>
    <col min="7169" max="7169" width="50.7109375" style="1" customWidth="1"/>
    <col min="7170" max="7170" width="10.7109375" style="1" customWidth="1"/>
    <col min="7171" max="7174" width="17" style="1" customWidth="1"/>
    <col min="7175" max="7424" width="9.140625" style="1"/>
    <col min="7425" max="7425" width="50.7109375" style="1" customWidth="1"/>
    <col min="7426" max="7426" width="10.7109375" style="1" customWidth="1"/>
    <col min="7427" max="7430" width="17" style="1" customWidth="1"/>
    <col min="7431" max="7680" width="9.140625" style="1"/>
    <col min="7681" max="7681" width="50.7109375" style="1" customWidth="1"/>
    <col min="7682" max="7682" width="10.7109375" style="1" customWidth="1"/>
    <col min="7683" max="7686" width="17" style="1" customWidth="1"/>
    <col min="7687" max="7936" width="9.140625" style="1"/>
    <col min="7937" max="7937" width="50.7109375" style="1" customWidth="1"/>
    <col min="7938" max="7938" width="10.7109375" style="1" customWidth="1"/>
    <col min="7939" max="7942" width="17" style="1" customWidth="1"/>
    <col min="7943" max="8192" width="9.140625" style="1"/>
    <col min="8193" max="8193" width="50.7109375" style="1" customWidth="1"/>
    <col min="8194" max="8194" width="10.7109375" style="1" customWidth="1"/>
    <col min="8195" max="8198" width="17" style="1" customWidth="1"/>
    <col min="8199" max="8448" width="9.140625" style="1"/>
    <col min="8449" max="8449" width="50.7109375" style="1" customWidth="1"/>
    <col min="8450" max="8450" width="10.7109375" style="1" customWidth="1"/>
    <col min="8451" max="8454" width="17" style="1" customWidth="1"/>
    <col min="8455" max="8704" width="9.140625" style="1"/>
    <col min="8705" max="8705" width="50.7109375" style="1" customWidth="1"/>
    <col min="8706" max="8706" width="10.7109375" style="1" customWidth="1"/>
    <col min="8707" max="8710" width="17" style="1" customWidth="1"/>
    <col min="8711" max="8960" width="9.140625" style="1"/>
    <col min="8961" max="8961" width="50.7109375" style="1" customWidth="1"/>
    <col min="8962" max="8962" width="10.7109375" style="1" customWidth="1"/>
    <col min="8963" max="8966" width="17" style="1" customWidth="1"/>
    <col min="8967" max="9216" width="9.140625" style="1"/>
    <col min="9217" max="9217" width="50.7109375" style="1" customWidth="1"/>
    <col min="9218" max="9218" width="10.7109375" style="1" customWidth="1"/>
    <col min="9219" max="9222" width="17" style="1" customWidth="1"/>
    <col min="9223" max="9472" width="9.140625" style="1"/>
    <col min="9473" max="9473" width="50.7109375" style="1" customWidth="1"/>
    <col min="9474" max="9474" width="10.7109375" style="1" customWidth="1"/>
    <col min="9475" max="9478" width="17" style="1" customWidth="1"/>
    <col min="9479" max="9728" width="9.140625" style="1"/>
    <col min="9729" max="9729" width="50.7109375" style="1" customWidth="1"/>
    <col min="9730" max="9730" width="10.7109375" style="1" customWidth="1"/>
    <col min="9731" max="9734" width="17" style="1" customWidth="1"/>
    <col min="9735" max="9984" width="9.140625" style="1"/>
    <col min="9985" max="9985" width="50.7109375" style="1" customWidth="1"/>
    <col min="9986" max="9986" width="10.7109375" style="1" customWidth="1"/>
    <col min="9987" max="9990" width="17" style="1" customWidth="1"/>
    <col min="9991" max="10240" width="9.140625" style="1"/>
    <col min="10241" max="10241" width="50.7109375" style="1" customWidth="1"/>
    <col min="10242" max="10242" width="10.7109375" style="1" customWidth="1"/>
    <col min="10243" max="10246" width="17" style="1" customWidth="1"/>
    <col min="10247" max="10496" width="9.140625" style="1"/>
    <col min="10497" max="10497" width="50.7109375" style="1" customWidth="1"/>
    <col min="10498" max="10498" width="10.7109375" style="1" customWidth="1"/>
    <col min="10499" max="10502" width="17" style="1" customWidth="1"/>
    <col min="10503" max="10752" width="9.140625" style="1"/>
    <col min="10753" max="10753" width="50.7109375" style="1" customWidth="1"/>
    <col min="10754" max="10754" width="10.7109375" style="1" customWidth="1"/>
    <col min="10755" max="10758" width="17" style="1" customWidth="1"/>
    <col min="10759" max="11008" width="9.140625" style="1"/>
    <col min="11009" max="11009" width="50.7109375" style="1" customWidth="1"/>
    <col min="11010" max="11010" width="10.7109375" style="1" customWidth="1"/>
    <col min="11011" max="11014" width="17" style="1" customWidth="1"/>
    <col min="11015" max="11264" width="9.140625" style="1"/>
    <col min="11265" max="11265" width="50.7109375" style="1" customWidth="1"/>
    <col min="11266" max="11266" width="10.7109375" style="1" customWidth="1"/>
    <col min="11267" max="11270" width="17" style="1" customWidth="1"/>
    <col min="11271" max="11520" width="9.140625" style="1"/>
    <col min="11521" max="11521" width="50.7109375" style="1" customWidth="1"/>
    <col min="11522" max="11522" width="10.7109375" style="1" customWidth="1"/>
    <col min="11523" max="11526" width="17" style="1" customWidth="1"/>
    <col min="11527" max="11776" width="9.140625" style="1"/>
    <col min="11777" max="11777" width="50.7109375" style="1" customWidth="1"/>
    <col min="11778" max="11778" width="10.7109375" style="1" customWidth="1"/>
    <col min="11779" max="11782" width="17" style="1" customWidth="1"/>
    <col min="11783" max="12032" width="9.140625" style="1"/>
    <col min="12033" max="12033" width="50.7109375" style="1" customWidth="1"/>
    <col min="12034" max="12034" width="10.7109375" style="1" customWidth="1"/>
    <col min="12035" max="12038" width="17" style="1" customWidth="1"/>
    <col min="12039" max="12288" width="9.140625" style="1"/>
    <col min="12289" max="12289" width="50.7109375" style="1" customWidth="1"/>
    <col min="12290" max="12290" width="10.7109375" style="1" customWidth="1"/>
    <col min="12291" max="12294" width="17" style="1" customWidth="1"/>
    <col min="12295" max="12544" width="9.140625" style="1"/>
    <col min="12545" max="12545" width="50.7109375" style="1" customWidth="1"/>
    <col min="12546" max="12546" width="10.7109375" style="1" customWidth="1"/>
    <col min="12547" max="12550" width="17" style="1" customWidth="1"/>
    <col min="12551" max="12800" width="9.140625" style="1"/>
    <col min="12801" max="12801" width="50.7109375" style="1" customWidth="1"/>
    <col min="12802" max="12802" width="10.7109375" style="1" customWidth="1"/>
    <col min="12803" max="12806" width="17" style="1" customWidth="1"/>
    <col min="12807" max="13056" width="9.140625" style="1"/>
    <col min="13057" max="13057" width="50.7109375" style="1" customWidth="1"/>
    <col min="13058" max="13058" width="10.7109375" style="1" customWidth="1"/>
    <col min="13059" max="13062" width="17" style="1" customWidth="1"/>
    <col min="13063" max="13312" width="9.140625" style="1"/>
    <col min="13313" max="13313" width="50.7109375" style="1" customWidth="1"/>
    <col min="13314" max="13314" width="10.7109375" style="1" customWidth="1"/>
    <col min="13315" max="13318" width="17" style="1" customWidth="1"/>
    <col min="13319" max="13568" width="9.140625" style="1"/>
    <col min="13569" max="13569" width="50.7109375" style="1" customWidth="1"/>
    <col min="13570" max="13570" width="10.7109375" style="1" customWidth="1"/>
    <col min="13571" max="13574" width="17" style="1" customWidth="1"/>
    <col min="13575" max="13824" width="9.140625" style="1"/>
    <col min="13825" max="13825" width="50.7109375" style="1" customWidth="1"/>
    <col min="13826" max="13826" width="10.7109375" style="1" customWidth="1"/>
    <col min="13827" max="13830" width="17" style="1" customWidth="1"/>
    <col min="13831" max="14080" width="9.140625" style="1"/>
    <col min="14081" max="14081" width="50.7109375" style="1" customWidth="1"/>
    <col min="14082" max="14082" width="10.7109375" style="1" customWidth="1"/>
    <col min="14083" max="14086" width="17" style="1" customWidth="1"/>
    <col min="14087" max="14336" width="9.140625" style="1"/>
    <col min="14337" max="14337" width="50.7109375" style="1" customWidth="1"/>
    <col min="14338" max="14338" width="10.7109375" style="1" customWidth="1"/>
    <col min="14339" max="14342" width="17" style="1" customWidth="1"/>
    <col min="14343" max="14592" width="9.140625" style="1"/>
    <col min="14593" max="14593" width="50.7109375" style="1" customWidth="1"/>
    <col min="14594" max="14594" width="10.7109375" style="1" customWidth="1"/>
    <col min="14595" max="14598" width="17" style="1" customWidth="1"/>
    <col min="14599" max="14848" width="9.140625" style="1"/>
    <col min="14849" max="14849" width="50.7109375" style="1" customWidth="1"/>
    <col min="14850" max="14850" width="10.7109375" style="1" customWidth="1"/>
    <col min="14851" max="14854" width="17" style="1" customWidth="1"/>
    <col min="14855" max="15104" width="9.140625" style="1"/>
    <col min="15105" max="15105" width="50.7109375" style="1" customWidth="1"/>
    <col min="15106" max="15106" width="10.7109375" style="1" customWidth="1"/>
    <col min="15107" max="15110" width="17" style="1" customWidth="1"/>
    <col min="15111" max="15360" width="9.140625" style="1"/>
    <col min="15361" max="15361" width="50.7109375" style="1" customWidth="1"/>
    <col min="15362" max="15362" width="10.7109375" style="1" customWidth="1"/>
    <col min="15363" max="15366" width="17" style="1" customWidth="1"/>
    <col min="15367" max="15616" width="9.140625" style="1"/>
    <col min="15617" max="15617" width="50.7109375" style="1" customWidth="1"/>
    <col min="15618" max="15618" width="10.7109375" style="1" customWidth="1"/>
    <col min="15619" max="15622" width="17" style="1" customWidth="1"/>
    <col min="15623" max="15872" width="9.140625" style="1"/>
    <col min="15873" max="15873" width="50.7109375" style="1" customWidth="1"/>
    <col min="15874" max="15874" width="10.7109375" style="1" customWidth="1"/>
    <col min="15875" max="15878" width="17" style="1" customWidth="1"/>
    <col min="15879" max="16128" width="9.140625" style="1"/>
    <col min="16129" max="16129" width="50.7109375" style="1" customWidth="1"/>
    <col min="16130" max="16130" width="10.7109375" style="1" customWidth="1"/>
    <col min="16131" max="16134" width="17" style="1" customWidth="1"/>
    <col min="16135" max="16384" width="9.140625" style="1"/>
  </cols>
  <sheetData>
    <row r="1" spans="1:6" ht="11.45" customHeight="1" x14ac:dyDescent="0.25">
      <c r="A1" s="288" t="s">
        <v>206</v>
      </c>
      <c r="B1" s="281"/>
      <c r="C1" s="281"/>
      <c r="D1" s="281"/>
      <c r="E1" s="281"/>
      <c r="F1" s="281"/>
    </row>
    <row r="3" spans="1:6" x14ac:dyDescent="0.25">
      <c r="A3" s="280" t="s">
        <v>205</v>
      </c>
      <c r="B3" s="281"/>
      <c r="C3" s="281"/>
    </row>
    <row r="5" spans="1:6" x14ac:dyDescent="0.25">
      <c r="F5" s="2" t="s">
        <v>1</v>
      </c>
    </row>
    <row r="6" spans="1:6" ht="48.75" customHeight="1" x14ac:dyDescent="0.25">
      <c r="A6" s="47" t="s">
        <v>207</v>
      </c>
      <c r="B6" s="47" t="s">
        <v>3</v>
      </c>
      <c r="C6" s="48" t="s">
        <v>208</v>
      </c>
      <c r="D6" s="47" t="s">
        <v>209</v>
      </c>
      <c r="E6" s="48" t="s">
        <v>210</v>
      </c>
      <c r="F6" s="47" t="s">
        <v>211</v>
      </c>
    </row>
    <row r="7" spans="1:6" ht="14.45" customHeight="1" x14ac:dyDescent="0.25">
      <c r="A7" s="49" t="s">
        <v>6</v>
      </c>
      <c r="B7" s="47" t="s">
        <v>7</v>
      </c>
      <c r="C7" s="48" t="s">
        <v>8</v>
      </c>
      <c r="D7" s="47" t="s">
        <v>9</v>
      </c>
      <c r="E7" s="48" t="s">
        <v>26</v>
      </c>
      <c r="F7" s="47" t="s">
        <v>29</v>
      </c>
    </row>
    <row r="8" spans="1:6" ht="18.2" customHeight="1" x14ac:dyDescent="0.25">
      <c r="A8" s="50" t="s">
        <v>212</v>
      </c>
      <c r="B8" s="51" t="s">
        <v>10</v>
      </c>
      <c r="C8" s="52">
        <v>73366</v>
      </c>
      <c r="D8" s="52">
        <v>73366</v>
      </c>
      <c r="E8" s="52">
        <v>106608</v>
      </c>
      <c r="F8" s="52">
        <v>106608</v>
      </c>
    </row>
    <row r="9" spans="1:6" ht="18.2" customHeight="1" x14ac:dyDescent="0.25">
      <c r="A9" s="53" t="s">
        <v>213</v>
      </c>
      <c r="B9" s="51" t="s">
        <v>12</v>
      </c>
      <c r="C9" s="54" t="s">
        <v>12</v>
      </c>
      <c r="D9" s="54" t="s">
        <v>12</v>
      </c>
      <c r="E9" s="54" t="s">
        <v>12</v>
      </c>
      <c r="F9" s="54" t="s">
        <v>12</v>
      </c>
    </row>
    <row r="10" spans="1:6" ht="18.2" customHeight="1" x14ac:dyDescent="0.25">
      <c r="A10" s="55" t="s">
        <v>214</v>
      </c>
      <c r="B10" s="51" t="s">
        <v>16</v>
      </c>
      <c r="C10" s="52">
        <v>0</v>
      </c>
      <c r="D10" s="52">
        <v>0</v>
      </c>
      <c r="E10" s="52">
        <v>1</v>
      </c>
      <c r="F10" s="52">
        <v>1</v>
      </c>
    </row>
    <row r="11" spans="1:6" ht="18.2" customHeight="1" x14ac:dyDescent="0.25">
      <c r="A11" s="55" t="s">
        <v>215</v>
      </c>
      <c r="B11" s="51" t="s">
        <v>18</v>
      </c>
      <c r="C11" s="52">
        <v>1</v>
      </c>
      <c r="D11" s="52">
        <v>1</v>
      </c>
      <c r="E11" s="52">
        <v>30945</v>
      </c>
      <c r="F11" s="52">
        <v>30945</v>
      </c>
    </row>
    <row r="12" spans="1:6" ht="18.2" customHeight="1" x14ac:dyDescent="0.25">
      <c r="A12" s="55" t="s">
        <v>216</v>
      </c>
      <c r="B12" s="51" t="s">
        <v>217</v>
      </c>
      <c r="C12" s="52">
        <v>69037</v>
      </c>
      <c r="D12" s="52">
        <v>69037</v>
      </c>
      <c r="E12" s="52">
        <v>61294</v>
      </c>
      <c r="F12" s="52">
        <v>61294</v>
      </c>
    </row>
    <row r="13" spans="1:6" ht="18.2" customHeight="1" x14ac:dyDescent="0.25">
      <c r="A13" s="53" t="s">
        <v>213</v>
      </c>
      <c r="B13" s="51" t="s">
        <v>12</v>
      </c>
      <c r="C13" s="54" t="s">
        <v>12</v>
      </c>
      <c r="D13" s="54" t="s">
        <v>12</v>
      </c>
      <c r="E13" s="54" t="s">
        <v>12</v>
      </c>
      <c r="F13" s="54" t="s">
        <v>12</v>
      </c>
    </row>
    <row r="14" spans="1:6" ht="21.95" customHeight="1" x14ac:dyDescent="0.25">
      <c r="A14" s="55" t="s">
        <v>218</v>
      </c>
      <c r="B14" s="51" t="s">
        <v>219</v>
      </c>
      <c r="C14" s="52">
        <v>35385</v>
      </c>
      <c r="D14" s="52">
        <v>35385</v>
      </c>
      <c r="E14" s="52">
        <v>9311</v>
      </c>
      <c r="F14" s="52">
        <v>9311</v>
      </c>
    </row>
    <row r="15" spans="1:6" ht="18.2" customHeight="1" x14ac:dyDescent="0.25">
      <c r="A15" s="53" t="s">
        <v>213</v>
      </c>
      <c r="B15" s="51" t="s">
        <v>12</v>
      </c>
      <c r="C15" s="54" t="s">
        <v>12</v>
      </c>
      <c r="D15" s="54" t="s">
        <v>12</v>
      </c>
      <c r="E15" s="54" t="s">
        <v>12</v>
      </c>
      <c r="F15" s="54" t="s">
        <v>12</v>
      </c>
    </row>
    <row r="16" spans="1:6" ht="21.95" customHeight="1" x14ac:dyDescent="0.25">
      <c r="A16" s="55" t="s">
        <v>220</v>
      </c>
      <c r="B16" s="51" t="s">
        <v>221</v>
      </c>
      <c r="C16" s="52">
        <v>4122</v>
      </c>
      <c r="D16" s="52">
        <v>4122</v>
      </c>
      <c r="E16" s="52">
        <v>0</v>
      </c>
      <c r="F16" s="52">
        <v>0</v>
      </c>
    </row>
    <row r="17" spans="1:6" ht="21.95" customHeight="1" x14ac:dyDescent="0.25">
      <c r="A17" s="55" t="s">
        <v>222</v>
      </c>
      <c r="B17" s="51" t="s">
        <v>223</v>
      </c>
      <c r="C17" s="52">
        <v>0</v>
      </c>
      <c r="D17" s="52">
        <v>0</v>
      </c>
      <c r="E17" s="52">
        <v>5064</v>
      </c>
      <c r="F17" s="52">
        <v>5064</v>
      </c>
    </row>
    <row r="18" spans="1:6" ht="21.95" customHeight="1" x14ac:dyDescent="0.25">
      <c r="A18" s="55" t="s">
        <v>224</v>
      </c>
      <c r="B18" s="51" t="s">
        <v>225</v>
      </c>
      <c r="C18" s="52">
        <v>33652</v>
      </c>
      <c r="D18" s="52">
        <v>33652</v>
      </c>
      <c r="E18" s="52">
        <v>51983</v>
      </c>
      <c r="F18" s="52">
        <v>51983</v>
      </c>
    </row>
    <row r="19" spans="1:6" ht="18.2" customHeight="1" x14ac:dyDescent="0.25">
      <c r="A19" s="53" t="s">
        <v>213</v>
      </c>
      <c r="B19" s="51" t="s">
        <v>12</v>
      </c>
      <c r="C19" s="54" t="s">
        <v>12</v>
      </c>
      <c r="D19" s="54" t="s">
        <v>12</v>
      </c>
      <c r="E19" s="54" t="s">
        <v>12</v>
      </c>
      <c r="F19" s="54" t="s">
        <v>12</v>
      </c>
    </row>
    <row r="20" spans="1:6" ht="29.85" customHeight="1" x14ac:dyDescent="0.25">
      <c r="A20" s="55" t="s">
        <v>226</v>
      </c>
      <c r="B20" s="51" t="s">
        <v>227</v>
      </c>
      <c r="C20" s="52">
        <v>162</v>
      </c>
      <c r="D20" s="52">
        <v>162</v>
      </c>
      <c r="E20" s="52">
        <v>8074</v>
      </c>
      <c r="F20" s="52">
        <v>8074</v>
      </c>
    </row>
    <row r="21" spans="1:6" ht="21.95" customHeight="1" x14ac:dyDescent="0.25">
      <c r="A21" s="55" t="s">
        <v>228</v>
      </c>
      <c r="B21" s="51" t="s">
        <v>229</v>
      </c>
      <c r="C21" s="52">
        <v>12165</v>
      </c>
      <c r="D21" s="52">
        <v>12165</v>
      </c>
      <c r="E21" s="52">
        <v>6928</v>
      </c>
      <c r="F21" s="52">
        <v>6928</v>
      </c>
    </row>
    <row r="22" spans="1:6" ht="21.95" customHeight="1" x14ac:dyDescent="0.25">
      <c r="A22" s="55" t="s">
        <v>230</v>
      </c>
      <c r="B22" s="51" t="s">
        <v>231</v>
      </c>
      <c r="C22" s="56">
        <v>0</v>
      </c>
      <c r="D22" s="56">
        <v>0</v>
      </c>
      <c r="E22" s="56">
        <v>0</v>
      </c>
      <c r="F22" s="56">
        <v>0</v>
      </c>
    </row>
    <row r="23" spans="1:6" ht="18.2" customHeight="1" x14ac:dyDescent="0.25">
      <c r="A23" s="8" t="s">
        <v>213</v>
      </c>
      <c r="B23" s="57" t="s">
        <v>12</v>
      </c>
      <c r="C23" s="58" t="s">
        <v>12</v>
      </c>
      <c r="D23" s="58" t="s">
        <v>12</v>
      </c>
      <c r="E23" s="58" t="s">
        <v>12</v>
      </c>
      <c r="F23" s="58" t="s">
        <v>12</v>
      </c>
    </row>
    <row r="24" spans="1:6" ht="21.95" customHeight="1" x14ac:dyDescent="0.25">
      <c r="A24" s="59" t="s">
        <v>232</v>
      </c>
      <c r="B24" s="57" t="s">
        <v>233</v>
      </c>
      <c r="C24" s="56">
        <v>0</v>
      </c>
      <c r="D24" s="56">
        <v>0</v>
      </c>
      <c r="E24" s="56">
        <v>0</v>
      </c>
      <c r="F24" s="56">
        <v>0</v>
      </c>
    </row>
    <row r="25" spans="1:6" ht="18.2" customHeight="1" x14ac:dyDescent="0.25">
      <c r="A25" s="59" t="s">
        <v>234</v>
      </c>
      <c r="B25" s="57" t="s">
        <v>235</v>
      </c>
      <c r="C25" s="56">
        <v>4328</v>
      </c>
      <c r="D25" s="56">
        <v>4328</v>
      </c>
      <c r="E25" s="56">
        <v>14368</v>
      </c>
      <c r="F25" s="56">
        <v>14368</v>
      </c>
    </row>
    <row r="26" spans="1:6" ht="18.2" customHeight="1" x14ac:dyDescent="0.25">
      <c r="A26" s="59" t="s">
        <v>236</v>
      </c>
      <c r="B26" s="57" t="s">
        <v>237</v>
      </c>
      <c r="C26" s="56">
        <v>0</v>
      </c>
      <c r="D26" s="56">
        <v>0</v>
      </c>
      <c r="E26" s="56">
        <v>0</v>
      </c>
      <c r="F26" s="56">
        <v>0</v>
      </c>
    </row>
    <row r="27" spans="1:6" ht="18.2" customHeight="1" x14ac:dyDescent="0.25">
      <c r="A27" s="59" t="s">
        <v>238</v>
      </c>
      <c r="B27" s="57" t="s">
        <v>7</v>
      </c>
      <c r="C27" s="56">
        <v>46578</v>
      </c>
      <c r="D27" s="56">
        <v>46578</v>
      </c>
      <c r="E27" s="56">
        <v>18526</v>
      </c>
      <c r="F27" s="56">
        <v>18526</v>
      </c>
    </row>
    <row r="28" spans="1:6" ht="18.2" customHeight="1" x14ac:dyDescent="0.25">
      <c r="A28" s="60" t="s">
        <v>14</v>
      </c>
      <c r="B28" s="57" t="s">
        <v>12</v>
      </c>
      <c r="C28" s="58" t="s">
        <v>12</v>
      </c>
      <c r="D28" s="58" t="s">
        <v>12</v>
      </c>
      <c r="E28" s="58" t="s">
        <v>12</v>
      </c>
      <c r="F28" s="58" t="s">
        <v>12</v>
      </c>
    </row>
    <row r="29" spans="1:6" ht="18.2" customHeight="1" x14ac:dyDescent="0.25">
      <c r="A29" s="61" t="s">
        <v>239</v>
      </c>
      <c r="B29" s="57" t="s">
        <v>240</v>
      </c>
      <c r="C29" s="56">
        <v>0</v>
      </c>
      <c r="D29" s="56">
        <v>0</v>
      </c>
      <c r="E29" s="56">
        <v>5000</v>
      </c>
      <c r="F29" s="56">
        <v>5000</v>
      </c>
    </row>
    <row r="30" spans="1:6" ht="18.2" customHeight="1" x14ac:dyDescent="0.25">
      <c r="A30" s="15" t="s">
        <v>14</v>
      </c>
      <c r="B30" s="57" t="s">
        <v>12</v>
      </c>
      <c r="C30" s="58" t="s">
        <v>12</v>
      </c>
      <c r="D30" s="58" t="s">
        <v>12</v>
      </c>
      <c r="E30" s="58" t="s">
        <v>12</v>
      </c>
      <c r="F30" s="58" t="s">
        <v>12</v>
      </c>
    </row>
    <row r="31" spans="1:6" ht="18.2" customHeight="1" x14ac:dyDescent="0.25">
      <c r="A31" s="61" t="s">
        <v>241</v>
      </c>
      <c r="B31" s="57" t="s">
        <v>242</v>
      </c>
      <c r="C31" s="56">
        <v>0</v>
      </c>
      <c r="D31" s="56">
        <v>0</v>
      </c>
      <c r="E31" s="56">
        <v>0</v>
      </c>
      <c r="F31" s="56">
        <v>0</v>
      </c>
    </row>
    <row r="32" spans="1:6" ht="18.2" customHeight="1" x14ac:dyDescent="0.25">
      <c r="A32" s="61" t="s">
        <v>243</v>
      </c>
      <c r="B32" s="57" t="s">
        <v>244</v>
      </c>
      <c r="C32" s="56">
        <v>0</v>
      </c>
      <c r="D32" s="56">
        <v>0</v>
      </c>
      <c r="E32" s="56">
        <v>5000</v>
      </c>
      <c r="F32" s="56">
        <v>5000</v>
      </c>
    </row>
    <row r="33" spans="1:6" ht="18.2" customHeight="1" x14ac:dyDescent="0.25">
      <c r="A33" s="61" t="s">
        <v>245</v>
      </c>
      <c r="B33" s="57" t="s">
        <v>246</v>
      </c>
      <c r="C33" s="56">
        <v>903</v>
      </c>
      <c r="D33" s="56">
        <v>903</v>
      </c>
      <c r="E33" s="56">
        <v>390</v>
      </c>
      <c r="F33" s="56">
        <v>390</v>
      </c>
    </row>
    <row r="34" spans="1:6" ht="18.2" customHeight="1" x14ac:dyDescent="0.25">
      <c r="A34" s="61" t="s">
        <v>247</v>
      </c>
      <c r="B34" s="57" t="s">
        <v>248</v>
      </c>
      <c r="C34" s="56">
        <v>0</v>
      </c>
      <c r="D34" s="56">
        <v>0</v>
      </c>
      <c r="E34" s="56">
        <v>1908</v>
      </c>
      <c r="F34" s="56">
        <v>1908</v>
      </c>
    </row>
    <row r="35" spans="1:6" ht="18.2" customHeight="1" x14ac:dyDescent="0.25">
      <c r="A35" s="61" t="s">
        <v>249</v>
      </c>
      <c r="B35" s="57" t="s">
        <v>250</v>
      </c>
      <c r="C35" s="56">
        <v>22097</v>
      </c>
      <c r="D35" s="56">
        <v>22097</v>
      </c>
      <c r="E35" s="56">
        <v>3460</v>
      </c>
      <c r="F35" s="56">
        <v>3460</v>
      </c>
    </row>
    <row r="36" spans="1:6" ht="18.2" customHeight="1" x14ac:dyDescent="0.25">
      <c r="A36" s="61" t="s">
        <v>251</v>
      </c>
      <c r="B36" s="57" t="s">
        <v>252</v>
      </c>
      <c r="C36" s="56">
        <v>20996</v>
      </c>
      <c r="D36" s="56">
        <v>20996</v>
      </c>
      <c r="E36" s="56">
        <v>4263</v>
      </c>
      <c r="F36" s="56">
        <v>4263</v>
      </c>
    </row>
    <row r="37" spans="1:6" ht="18.2" customHeight="1" x14ac:dyDescent="0.25">
      <c r="A37" s="61" t="s">
        <v>253</v>
      </c>
      <c r="B37" s="57" t="s">
        <v>254</v>
      </c>
      <c r="C37" s="56">
        <v>2582</v>
      </c>
      <c r="D37" s="56">
        <v>2582</v>
      </c>
      <c r="E37" s="56">
        <v>3505</v>
      </c>
      <c r="F37" s="56">
        <v>3505</v>
      </c>
    </row>
    <row r="38" spans="1:6" ht="18.2" customHeight="1" x14ac:dyDescent="0.25">
      <c r="A38" s="61" t="s">
        <v>255</v>
      </c>
      <c r="B38" s="57" t="s">
        <v>256</v>
      </c>
      <c r="C38" s="56">
        <v>0</v>
      </c>
      <c r="D38" s="56">
        <v>0</v>
      </c>
      <c r="E38" s="56">
        <v>0</v>
      </c>
      <c r="F38" s="56">
        <v>0</v>
      </c>
    </row>
    <row r="39" spans="1:6" ht="18.2" customHeight="1" x14ac:dyDescent="0.25">
      <c r="A39" s="61" t="s">
        <v>257</v>
      </c>
      <c r="B39" s="57" t="s">
        <v>258</v>
      </c>
      <c r="C39" s="56">
        <v>0</v>
      </c>
      <c r="D39" s="56">
        <v>0</v>
      </c>
      <c r="E39" s="56">
        <v>0</v>
      </c>
      <c r="F39" s="56">
        <v>0</v>
      </c>
    </row>
    <row r="40" spans="1:6" ht="18.2" customHeight="1" x14ac:dyDescent="0.25">
      <c r="A40" s="61" t="s">
        <v>72</v>
      </c>
      <c r="B40" s="57" t="s">
        <v>259</v>
      </c>
      <c r="C40" s="56">
        <v>0</v>
      </c>
      <c r="D40" s="56">
        <v>0</v>
      </c>
      <c r="E40" s="56">
        <v>0</v>
      </c>
      <c r="F40" s="56">
        <v>0</v>
      </c>
    </row>
    <row r="41" spans="1:6" ht="18.2" customHeight="1" x14ac:dyDescent="0.25">
      <c r="A41" s="61" t="s">
        <v>260</v>
      </c>
      <c r="B41" s="57" t="s">
        <v>8</v>
      </c>
      <c r="C41" s="56">
        <v>13249</v>
      </c>
      <c r="D41" s="56">
        <v>13249</v>
      </c>
      <c r="E41" s="56">
        <v>1296</v>
      </c>
      <c r="F41" s="56">
        <v>1296</v>
      </c>
    </row>
    <row r="42" spans="1:6" ht="29.85" customHeight="1" x14ac:dyDescent="0.25">
      <c r="A42" s="61" t="s">
        <v>261</v>
      </c>
      <c r="B42" s="57" t="s">
        <v>9</v>
      </c>
      <c r="C42" s="56">
        <v>205498</v>
      </c>
      <c r="D42" s="56">
        <v>205498</v>
      </c>
      <c r="E42" s="56">
        <v>152827</v>
      </c>
      <c r="F42" s="56">
        <v>152827</v>
      </c>
    </row>
    <row r="43" spans="1:6" ht="18.2" customHeight="1" x14ac:dyDescent="0.25">
      <c r="A43" s="61" t="s">
        <v>262</v>
      </c>
      <c r="B43" s="57" t="s">
        <v>26</v>
      </c>
      <c r="C43" s="56">
        <v>120</v>
      </c>
      <c r="D43" s="56">
        <v>120</v>
      </c>
      <c r="E43" s="56">
        <v>0</v>
      </c>
      <c r="F43" s="56">
        <v>0</v>
      </c>
    </row>
    <row r="44" spans="1:6" ht="18.2" customHeight="1" x14ac:dyDescent="0.25">
      <c r="A44" s="61" t="s">
        <v>263</v>
      </c>
      <c r="B44" s="57" t="s">
        <v>29</v>
      </c>
      <c r="C44" s="56">
        <v>215956</v>
      </c>
      <c r="D44" s="56">
        <v>215956</v>
      </c>
      <c r="E44" s="56">
        <v>44278</v>
      </c>
      <c r="F44" s="56">
        <v>44278</v>
      </c>
    </row>
    <row r="45" spans="1:6" ht="18.2" customHeight="1" x14ac:dyDescent="0.25">
      <c r="A45" s="61" t="s">
        <v>264</v>
      </c>
      <c r="B45" s="57" t="s">
        <v>33</v>
      </c>
      <c r="C45" s="56">
        <v>0</v>
      </c>
      <c r="D45" s="56">
        <v>0</v>
      </c>
      <c r="E45" s="56">
        <v>0</v>
      </c>
      <c r="F45" s="56">
        <v>0</v>
      </c>
    </row>
    <row r="46" spans="1:6" ht="18.2" customHeight="1" x14ac:dyDescent="0.25">
      <c r="A46" s="61" t="s">
        <v>265</v>
      </c>
      <c r="B46" s="57" t="s">
        <v>37</v>
      </c>
      <c r="C46" s="56">
        <v>0</v>
      </c>
      <c r="D46" s="56">
        <v>0</v>
      </c>
      <c r="E46" s="56">
        <v>0</v>
      </c>
      <c r="F46" s="56">
        <v>0</v>
      </c>
    </row>
    <row r="47" spans="1:6" ht="18.2" customHeight="1" x14ac:dyDescent="0.25">
      <c r="A47" s="61" t="s">
        <v>266</v>
      </c>
      <c r="B47" s="57" t="s">
        <v>39</v>
      </c>
      <c r="C47" s="56">
        <v>0</v>
      </c>
      <c r="D47" s="56">
        <v>0</v>
      </c>
      <c r="E47" s="56">
        <v>0</v>
      </c>
      <c r="F47" s="56">
        <v>0</v>
      </c>
    </row>
    <row r="48" spans="1:6" ht="18.2" customHeight="1" x14ac:dyDescent="0.25">
      <c r="A48" s="61" t="s">
        <v>267</v>
      </c>
      <c r="B48" s="57" t="s">
        <v>41</v>
      </c>
      <c r="C48" s="56">
        <v>0</v>
      </c>
      <c r="D48" s="56">
        <v>0</v>
      </c>
      <c r="E48" s="56">
        <v>0</v>
      </c>
      <c r="F48" s="56">
        <v>0</v>
      </c>
    </row>
    <row r="49" spans="1:6" ht="18.2" customHeight="1" x14ac:dyDescent="0.25">
      <c r="A49" s="62" t="s">
        <v>14</v>
      </c>
      <c r="B49" s="57" t="s">
        <v>12</v>
      </c>
      <c r="C49" s="58" t="s">
        <v>12</v>
      </c>
      <c r="D49" s="58" t="s">
        <v>12</v>
      </c>
      <c r="E49" s="58" t="s">
        <v>12</v>
      </c>
      <c r="F49" s="58" t="s">
        <v>12</v>
      </c>
    </row>
    <row r="50" spans="1:6" ht="18.2" customHeight="1" x14ac:dyDescent="0.25">
      <c r="A50" s="61" t="s">
        <v>268</v>
      </c>
      <c r="B50" s="57" t="s">
        <v>269</v>
      </c>
      <c r="C50" s="56">
        <v>0</v>
      </c>
      <c r="D50" s="56">
        <v>0</v>
      </c>
      <c r="E50" s="56">
        <v>0</v>
      </c>
      <c r="F50" s="56">
        <v>0</v>
      </c>
    </row>
    <row r="51" spans="1:6" ht="18.2" customHeight="1" x14ac:dyDescent="0.25">
      <c r="A51" s="61" t="s">
        <v>270</v>
      </c>
      <c r="B51" s="57" t="s">
        <v>271</v>
      </c>
      <c r="C51" s="56">
        <v>0</v>
      </c>
      <c r="D51" s="56">
        <v>0</v>
      </c>
      <c r="E51" s="56">
        <v>0</v>
      </c>
      <c r="F51" s="56">
        <v>0</v>
      </c>
    </row>
    <row r="52" spans="1:6" ht="18.2" customHeight="1" x14ac:dyDescent="0.25">
      <c r="A52" s="61" t="s">
        <v>272</v>
      </c>
      <c r="B52" s="57" t="s">
        <v>273</v>
      </c>
      <c r="C52" s="56">
        <v>0</v>
      </c>
      <c r="D52" s="56">
        <v>0</v>
      </c>
      <c r="E52" s="56">
        <v>0</v>
      </c>
      <c r="F52" s="56">
        <v>0</v>
      </c>
    </row>
    <row r="53" spans="1:6" ht="18.2" customHeight="1" x14ac:dyDescent="0.25">
      <c r="A53" s="61" t="s">
        <v>274</v>
      </c>
      <c r="B53" s="57" t="s">
        <v>275</v>
      </c>
      <c r="C53" s="56">
        <v>0</v>
      </c>
      <c r="D53" s="56">
        <v>0</v>
      </c>
      <c r="E53" s="56">
        <v>0</v>
      </c>
      <c r="F53" s="56">
        <v>0</v>
      </c>
    </row>
    <row r="54" spans="1:6" ht="21.95" customHeight="1" x14ac:dyDescent="0.25">
      <c r="A54" s="61" t="s">
        <v>276</v>
      </c>
      <c r="B54" s="57" t="s">
        <v>43</v>
      </c>
      <c r="C54" s="56">
        <v>148</v>
      </c>
      <c r="D54" s="56">
        <v>148</v>
      </c>
      <c r="E54" s="56">
        <v>23325</v>
      </c>
      <c r="F54" s="56">
        <v>23325</v>
      </c>
    </row>
    <row r="55" spans="1:6" ht="18.2" customHeight="1" x14ac:dyDescent="0.25">
      <c r="A55" s="61" t="s">
        <v>277</v>
      </c>
      <c r="B55" s="57" t="s">
        <v>45</v>
      </c>
      <c r="C55" s="56">
        <v>446</v>
      </c>
      <c r="D55" s="56">
        <v>446</v>
      </c>
      <c r="E55" s="56">
        <v>248</v>
      </c>
      <c r="F55" s="56">
        <v>248</v>
      </c>
    </row>
    <row r="56" spans="1:6" x14ac:dyDescent="0.25">
      <c r="A56" s="63" t="s">
        <v>278</v>
      </c>
      <c r="B56" s="57" t="s">
        <v>47</v>
      </c>
      <c r="C56" s="56">
        <v>555361</v>
      </c>
      <c r="D56" s="56">
        <v>555361</v>
      </c>
      <c r="E56" s="56">
        <v>347108</v>
      </c>
      <c r="F56" s="56">
        <v>347108</v>
      </c>
    </row>
    <row r="57" spans="1:6" ht="18.2" customHeight="1" x14ac:dyDescent="0.25">
      <c r="A57" s="61" t="s">
        <v>279</v>
      </c>
      <c r="B57" s="57" t="s">
        <v>49</v>
      </c>
      <c r="C57" s="56">
        <v>5125</v>
      </c>
      <c r="D57" s="56">
        <v>5125</v>
      </c>
      <c r="E57" s="56">
        <v>3677</v>
      </c>
      <c r="F57" s="56">
        <v>3677</v>
      </c>
    </row>
    <row r="58" spans="1:6" ht="18.2" customHeight="1" x14ac:dyDescent="0.25">
      <c r="A58" s="15" t="s">
        <v>213</v>
      </c>
      <c r="B58" s="57" t="s">
        <v>12</v>
      </c>
      <c r="C58" s="58" t="s">
        <v>12</v>
      </c>
      <c r="D58" s="58" t="s">
        <v>12</v>
      </c>
      <c r="E58" s="58" t="s">
        <v>12</v>
      </c>
      <c r="F58" s="58" t="s">
        <v>12</v>
      </c>
    </row>
    <row r="59" spans="1:6" ht="18.2" customHeight="1" x14ac:dyDescent="0.25">
      <c r="A59" s="61" t="s">
        <v>280</v>
      </c>
      <c r="B59" s="57" t="s">
        <v>281</v>
      </c>
      <c r="C59" s="56">
        <v>0</v>
      </c>
      <c r="D59" s="56">
        <v>0</v>
      </c>
      <c r="E59" s="56">
        <v>0</v>
      </c>
      <c r="F59" s="56">
        <v>0</v>
      </c>
    </row>
    <row r="60" spans="1:6" ht="18.2" customHeight="1" x14ac:dyDescent="0.25">
      <c r="A60" s="61" t="s">
        <v>282</v>
      </c>
      <c r="B60" s="57" t="s">
        <v>283</v>
      </c>
      <c r="C60" s="56">
        <v>0</v>
      </c>
      <c r="D60" s="56">
        <v>0</v>
      </c>
      <c r="E60" s="56">
        <v>0</v>
      </c>
      <c r="F60" s="56">
        <v>0</v>
      </c>
    </row>
    <row r="61" spans="1:6" ht="18.2" customHeight="1" x14ac:dyDescent="0.25">
      <c r="A61" s="61" t="s">
        <v>284</v>
      </c>
      <c r="B61" s="57" t="s">
        <v>285</v>
      </c>
      <c r="C61" s="56">
        <v>0</v>
      </c>
      <c r="D61" s="56">
        <v>0</v>
      </c>
      <c r="E61" s="56">
        <v>0</v>
      </c>
      <c r="F61" s="56">
        <v>0</v>
      </c>
    </row>
    <row r="62" spans="1:6" ht="18.2" customHeight="1" x14ac:dyDescent="0.25">
      <c r="A62" s="61" t="s">
        <v>286</v>
      </c>
      <c r="B62" s="57" t="s">
        <v>287</v>
      </c>
      <c r="C62" s="56">
        <v>5125</v>
      </c>
      <c r="D62" s="56">
        <v>5125</v>
      </c>
      <c r="E62" s="56">
        <v>3677</v>
      </c>
      <c r="F62" s="56">
        <v>3677</v>
      </c>
    </row>
    <row r="63" spans="1:6" ht="18.2" customHeight="1" x14ac:dyDescent="0.25">
      <c r="A63" s="61" t="s">
        <v>288</v>
      </c>
      <c r="B63" s="57" t="s">
        <v>51</v>
      </c>
      <c r="C63" s="56">
        <v>2388</v>
      </c>
      <c r="D63" s="56">
        <v>2388</v>
      </c>
      <c r="E63" s="56">
        <v>6353</v>
      </c>
      <c r="F63" s="56">
        <v>6353</v>
      </c>
    </row>
    <row r="64" spans="1:6" ht="18.2" customHeight="1" x14ac:dyDescent="0.25">
      <c r="A64" s="15" t="s">
        <v>14</v>
      </c>
      <c r="B64" s="57" t="s">
        <v>12</v>
      </c>
      <c r="C64" s="58" t="s">
        <v>12</v>
      </c>
      <c r="D64" s="58" t="s">
        <v>12</v>
      </c>
      <c r="E64" s="58" t="s">
        <v>12</v>
      </c>
      <c r="F64" s="58" t="s">
        <v>12</v>
      </c>
    </row>
    <row r="65" spans="1:6" ht="18.2" customHeight="1" x14ac:dyDescent="0.25">
      <c r="A65" s="61" t="s">
        <v>289</v>
      </c>
      <c r="B65" s="57" t="s">
        <v>290</v>
      </c>
      <c r="C65" s="56">
        <v>0</v>
      </c>
      <c r="D65" s="56">
        <v>0</v>
      </c>
      <c r="E65" s="56">
        <v>0</v>
      </c>
      <c r="F65" s="56">
        <v>0</v>
      </c>
    </row>
    <row r="66" spans="1:6" ht="18.2" customHeight="1" x14ac:dyDescent="0.25">
      <c r="A66" s="61" t="s">
        <v>291</v>
      </c>
      <c r="B66" s="57" t="s">
        <v>292</v>
      </c>
      <c r="C66" s="56">
        <v>199</v>
      </c>
      <c r="D66" s="56">
        <v>199</v>
      </c>
      <c r="E66" s="56">
        <v>248</v>
      </c>
      <c r="F66" s="56">
        <v>248</v>
      </c>
    </row>
    <row r="67" spans="1:6" ht="18.2" customHeight="1" x14ac:dyDescent="0.25">
      <c r="A67" s="61" t="s">
        <v>293</v>
      </c>
      <c r="B67" s="57" t="s">
        <v>294</v>
      </c>
      <c r="C67" s="56">
        <v>1397</v>
      </c>
      <c r="D67" s="56">
        <v>1397</v>
      </c>
      <c r="E67" s="56">
        <v>994</v>
      </c>
      <c r="F67" s="56">
        <v>994</v>
      </c>
    </row>
    <row r="68" spans="1:6" ht="18.2" customHeight="1" x14ac:dyDescent="0.25">
      <c r="A68" s="61" t="s">
        <v>295</v>
      </c>
      <c r="B68" s="57" t="s">
        <v>296</v>
      </c>
      <c r="C68" s="56">
        <v>318</v>
      </c>
      <c r="D68" s="56">
        <v>318</v>
      </c>
      <c r="E68" s="56">
        <v>-1</v>
      </c>
      <c r="F68" s="56">
        <v>-1</v>
      </c>
    </row>
    <row r="69" spans="1:6" ht="18.2" customHeight="1" x14ac:dyDescent="0.25">
      <c r="A69" s="61" t="s">
        <v>297</v>
      </c>
      <c r="B69" s="57" t="s">
        <v>298</v>
      </c>
      <c r="C69" s="56">
        <v>0</v>
      </c>
      <c r="D69" s="56">
        <v>0</v>
      </c>
      <c r="E69" s="56">
        <v>0</v>
      </c>
      <c r="F69" s="56">
        <v>0</v>
      </c>
    </row>
    <row r="70" spans="1:6" ht="18.2" customHeight="1" x14ac:dyDescent="0.25">
      <c r="A70" s="64" t="s">
        <v>299</v>
      </c>
      <c r="B70" s="57" t="s">
        <v>300</v>
      </c>
      <c r="C70" s="56">
        <v>474</v>
      </c>
      <c r="D70" s="56">
        <v>474</v>
      </c>
      <c r="E70" s="56">
        <v>5112</v>
      </c>
      <c r="F70" s="56">
        <v>5112</v>
      </c>
    </row>
    <row r="71" spans="1:6" ht="18.2" customHeight="1" x14ac:dyDescent="0.25">
      <c r="A71" s="61" t="s">
        <v>301</v>
      </c>
      <c r="B71" s="57" t="s">
        <v>53</v>
      </c>
      <c r="C71" s="56">
        <v>0</v>
      </c>
      <c r="D71" s="56">
        <v>0</v>
      </c>
      <c r="E71" s="56">
        <v>0</v>
      </c>
      <c r="F71" s="56">
        <v>0</v>
      </c>
    </row>
    <row r="72" spans="1:6" ht="18.2" customHeight="1" x14ac:dyDescent="0.25">
      <c r="A72" s="15" t="s">
        <v>14</v>
      </c>
      <c r="B72" s="57" t="s">
        <v>12</v>
      </c>
      <c r="C72" s="58" t="s">
        <v>12</v>
      </c>
      <c r="D72" s="58" t="s">
        <v>12</v>
      </c>
      <c r="E72" s="58" t="s">
        <v>12</v>
      </c>
      <c r="F72" s="58" t="s">
        <v>12</v>
      </c>
    </row>
    <row r="73" spans="1:6" ht="18.2" customHeight="1" x14ac:dyDescent="0.25">
      <c r="A73" s="61" t="s">
        <v>302</v>
      </c>
      <c r="B73" s="57" t="s">
        <v>55</v>
      </c>
      <c r="C73" s="56">
        <v>0</v>
      </c>
      <c r="D73" s="56">
        <v>0</v>
      </c>
      <c r="E73" s="56">
        <v>0</v>
      </c>
      <c r="F73" s="56">
        <v>0</v>
      </c>
    </row>
    <row r="74" spans="1:6" ht="18.2" customHeight="1" x14ac:dyDescent="0.25">
      <c r="A74" s="61" t="s">
        <v>303</v>
      </c>
      <c r="B74" s="57" t="s">
        <v>61</v>
      </c>
      <c r="C74" s="56">
        <v>0</v>
      </c>
      <c r="D74" s="56">
        <v>0</v>
      </c>
      <c r="E74" s="56">
        <v>0</v>
      </c>
      <c r="F74" s="56">
        <v>0</v>
      </c>
    </row>
    <row r="75" spans="1:6" ht="18.2" customHeight="1" x14ac:dyDescent="0.25">
      <c r="A75" s="61" t="s">
        <v>304</v>
      </c>
      <c r="B75" s="57" t="s">
        <v>63</v>
      </c>
      <c r="C75" s="56">
        <v>0</v>
      </c>
      <c r="D75" s="56">
        <v>0</v>
      </c>
      <c r="E75" s="56">
        <v>0</v>
      </c>
      <c r="F75" s="56">
        <v>0</v>
      </c>
    </row>
    <row r="76" spans="1:6" ht="18.2" customHeight="1" x14ac:dyDescent="0.25">
      <c r="A76" s="61" t="s">
        <v>305</v>
      </c>
      <c r="B76" s="57" t="s">
        <v>65</v>
      </c>
      <c r="C76" s="56">
        <v>0</v>
      </c>
      <c r="D76" s="56">
        <v>0</v>
      </c>
      <c r="E76" s="56">
        <v>0</v>
      </c>
      <c r="F76" s="56">
        <v>0</v>
      </c>
    </row>
    <row r="77" spans="1:6" ht="18.2" customHeight="1" x14ac:dyDescent="0.25">
      <c r="A77" s="61" t="s">
        <v>306</v>
      </c>
      <c r="B77" s="57" t="s">
        <v>67</v>
      </c>
      <c r="C77" s="56">
        <v>0</v>
      </c>
      <c r="D77" s="56">
        <v>0</v>
      </c>
      <c r="E77" s="56">
        <v>0</v>
      </c>
      <c r="F77" s="56">
        <v>0</v>
      </c>
    </row>
    <row r="78" spans="1:6" ht="18.2" customHeight="1" x14ac:dyDescent="0.25">
      <c r="A78" s="61" t="s">
        <v>307</v>
      </c>
      <c r="B78" s="57" t="s">
        <v>77</v>
      </c>
      <c r="C78" s="56">
        <v>35901</v>
      </c>
      <c r="D78" s="56">
        <v>35901</v>
      </c>
      <c r="E78" s="56">
        <v>2762</v>
      </c>
      <c r="F78" s="56">
        <v>2762</v>
      </c>
    </row>
    <row r="79" spans="1:6" ht="29.85" customHeight="1" x14ac:dyDescent="0.25">
      <c r="A79" s="61" t="s">
        <v>308</v>
      </c>
      <c r="B79" s="57" t="s">
        <v>87</v>
      </c>
      <c r="C79" s="56">
        <v>305264</v>
      </c>
      <c r="D79" s="56">
        <v>305264</v>
      </c>
      <c r="E79" s="56">
        <v>243346</v>
      </c>
      <c r="F79" s="56">
        <v>243346</v>
      </c>
    </row>
    <row r="80" spans="1:6" ht="18.2" customHeight="1" x14ac:dyDescent="0.25">
      <c r="A80" s="61" t="s">
        <v>309</v>
      </c>
      <c r="B80" s="57" t="s">
        <v>89</v>
      </c>
      <c r="C80" s="56">
        <v>36734</v>
      </c>
      <c r="D80" s="56">
        <v>36734</v>
      </c>
      <c r="E80" s="56">
        <v>8</v>
      </c>
      <c r="F80" s="56">
        <v>8</v>
      </c>
    </row>
    <row r="81" spans="1:9" ht="18.2" customHeight="1" x14ac:dyDescent="0.25">
      <c r="A81" s="61" t="s">
        <v>310</v>
      </c>
      <c r="B81" s="57" t="s">
        <v>91</v>
      </c>
      <c r="C81" s="56">
        <v>3042</v>
      </c>
      <c r="D81" s="56">
        <v>3042</v>
      </c>
      <c r="E81" s="56">
        <v>51738</v>
      </c>
      <c r="F81" s="56">
        <v>51738</v>
      </c>
    </row>
    <row r="82" spans="1:9" ht="18.2" customHeight="1" x14ac:dyDescent="0.25">
      <c r="A82" s="61" t="s">
        <v>311</v>
      </c>
      <c r="B82" s="57" t="s">
        <v>93</v>
      </c>
      <c r="C82" s="56">
        <v>0</v>
      </c>
      <c r="D82" s="56">
        <v>0</v>
      </c>
      <c r="E82" s="56">
        <v>0</v>
      </c>
      <c r="F82" s="56">
        <v>0</v>
      </c>
    </row>
    <row r="83" spans="1:9" ht="18.2" customHeight="1" x14ac:dyDescent="0.25">
      <c r="A83" s="61" t="s">
        <v>312</v>
      </c>
      <c r="B83" s="57" t="s">
        <v>95</v>
      </c>
      <c r="C83" s="56">
        <v>0</v>
      </c>
      <c r="D83" s="56">
        <v>0</v>
      </c>
      <c r="E83" s="56">
        <v>8</v>
      </c>
      <c r="F83" s="56">
        <v>8</v>
      </c>
    </row>
    <row r="84" spans="1:9" ht="18.2" customHeight="1" x14ac:dyDescent="0.25">
      <c r="A84" s="61" t="s">
        <v>313</v>
      </c>
      <c r="B84" s="57" t="s">
        <v>98</v>
      </c>
      <c r="C84" s="56">
        <v>0</v>
      </c>
      <c r="D84" s="56">
        <v>0</v>
      </c>
      <c r="E84" s="56">
        <v>0</v>
      </c>
      <c r="F84" s="56">
        <v>0</v>
      </c>
    </row>
    <row r="85" spans="1:9" ht="18.2" customHeight="1" x14ac:dyDescent="0.25">
      <c r="A85" s="61" t="s">
        <v>314</v>
      </c>
      <c r="B85" s="57" t="s">
        <v>100</v>
      </c>
      <c r="C85" s="56">
        <v>0</v>
      </c>
      <c r="D85" s="56">
        <v>0</v>
      </c>
      <c r="E85" s="56">
        <v>0</v>
      </c>
      <c r="F85" s="56">
        <v>0</v>
      </c>
    </row>
    <row r="86" spans="1:9" ht="18.2" customHeight="1" x14ac:dyDescent="0.25">
      <c r="A86" s="15" t="s">
        <v>14</v>
      </c>
      <c r="B86" s="57" t="s">
        <v>12</v>
      </c>
      <c r="C86" s="65" t="s">
        <v>12</v>
      </c>
      <c r="D86" s="65" t="s">
        <v>12</v>
      </c>
      <c r="E86" s="65" t="s">
        <v>12</v>
      </c>
      <c r="F86" s="65" t="s">
        <v>12</v>
      </c>
    </row>
    <row r="87" spans="1:9" ht="18.2" customHeight="1" x14ac:dyDescent="0.25">
      <c r="A87" s="66" t="s">
        <v>315</v>
      </c>
      <c r="B87" s="67" t="s">
        <v>316</v>
      </c>
      <c r="C87" s="68">
        <v>0</v>
      </c>
      <c r="D87" s="68">
        <v>0</v>
      </c>
      <c r="E87" s="68">
        <v>0</v>
      </c>
      <c r="F87" s="68">
        <v>0</v>
      </c>
    </row>
    <row r="88" spans="1:9" ht="18.2" customHeight="1" x14ac:dyDescent="0.25">
      <c r="A88" s="66" t="s">
        <v>317</v>
      </c>
      <c r="B88" s="67" t="s">
        <v>318</v>
      </c>
      <c r="C88" s="68">
        <v>0</v>
      </c>
      <c r="D88" s="68">
        <v>0</v>
      </c>
      <c r="E88" s="68">
        <v>0</v>
      </c>
      <c r="F88" s="68">
        <v>0</v>
      </c>
    </row>
    <row r="89" spans="1:9" ht="18.2" customHeight="1" x14ac:dyDescent="0.25">
      <c r="A89" s="66" t="s">
        <v>319</v>
      </c>
      <c r="B89" s="67" t="s">
        <v>320</v>
      </c>
      <c r="C89" s="68">
        <v>0</v>
      </c>
      <c r="D89" s="68">
        <v>0</v>
      </c>
      <c r="E89" s="68">
        <v>0</v>
      </c>
      <c r="F89" s="68">
        <v>0</v>
      </c>
    </row>
    <row r="90" spans="1:9" ht="18.2" customHeight="1" x14ac:dyDescent="0.25">
      <c r="A90" s="66" t="s">
        <v>321</v>
      </c>
      <c r="B90" s="67" t="s">
        <v>322</v>
      </c>
      <c r="C90" s="68">
        <v>0</v>
      </c>
      <c r="D90" s="68">
        <v>0</v>
      </c>
      <c r="E90" s="68">
        <v>0</v>
      </c>
      <c r="F90" s="68">
        <v>0</v>
      </c>
    </row>
    <row r="91" spans="1:9" ht="21.95" customHeight="1" x14ac:dyDescent="0.25">
      <c r="A91" s="66" t="s">
        <v>323</v>
      </c>
      <c r="B91" s="67" t="s">
        <v>102</v>
      </c>
      <c r="C91" s="68">
        <v>13595</v>
      </c>
      <c r="D91" s="68">
        <v>13595</v>
      </c>
      <c r="E91" s="68">
        <v>4770</v>
      </c>
      <c r="F91" s="68">
        <v>4770</v>
      </c>
      <c r="H91" s="270"/>
      <c r="I91" s="272">
        <f>D54-D91</f>
        <v>-13447</v>
      </c>
    </row>
    <row r="92" spans="1:9" ht="30" customHeight="1" x14ac:dyDescent="0.25">
      <c r="A92" s="69" t="s">
        <v>324</v>
      </c>
      <c r="B92" s="67" t="s">
        <v>104</v>
      </c>
      <c r="C92" s="68">
        <v>103831</v>
      </c>
      <c r="D92" s="68">
        <v>103831</v>
      </c>
      <c r="E92" s="68">
        <v>63561</v>
      </c>
      <c r="F92" s="68">
        <v>63561</v>
      </c>
      <c r="H92" s="270" t="s">
        <v>540</v>
      </c>
      <c r="I92" s="273">
        <v>-13489</v>
      </c>
    </row>
    <row r="93" spans="1:9" ht="18.2" customHeight="1" x14ac:dyDescent="0.25">
      <c r="A93" s="70" t="s">
        <v>14</v>
      </c>
      <c r="B93" s="67" t="s">
        <v>12</v>
      </c>
      <c r="C93" s="65" t="s">
        <v>12</v>
      </c>
      <c r="D93" s="65" t="s">
        <v>12</v>
      </c>
      <c r="E93" s="65" t="s">
        <v>12</v>
      </c>
      <c r="F93" s="65" t="s">
        <v>12</v>
      </c>
      <c r="H93" s="270"/>
      <c r="I93" s="273">
        <f>I91-I92</f>
        <v>42</v>
      </c>
    </row>
    <row r="94" spans="1:9" ht="18.2" customHeight="1" x14ac:dyDescent="0.25">
      <c r="A94" s="66" t="s">
        <v>325</v>
      </c>
      <c r="B94" s="67" t="s">
        <v>326</v>
      </c>
      <c r="C94" s="68">
        <v>75755</v>
      </c>
      <c r="D94" s="68">
        <v>75755</v>
      </c>
      <c r="E94" s="68">
        <v>42916</v>
      </c>
      <c r="F94" s="68">
        <v>42916</v>
      </c>
      <c r="H94" s="270"/>
      <c r="I94" s="270"/>
    </row>
    <row r="95" spans="1:9" ht="18.2" customHeight="1" x14ac:dyDescent="0.25">
      <c r="A95" s="66" t="s">
        <v>327</v>
      </c>
      <c r="B95" s="67" t="s">
        <v>328</v>
      </c>
      <c r="C95" s="68">
        <v>726</v>
      </c>
      <c r="D95" s="68">
        <v>726</v>
      </c>
      <c r="E95" s="68">
        <v>394</v>
      </c>
      <c r="F95" s="68">
        <v>394</v>
      </c>
    </row>
    <row r="96" spans="1:9" ht="18.2" customHeight="1" x14ac:dyDescent="0.25">
      <c r="A96" s="66" t="s">
        <v>329</v>
      </c>
      <c r="B96" s="67" t="s">
        <v>330</v>
      </c>
      <c r="C96" s="68">
        <v>15787</v>
      </c>
      <c r="D96" s="68">
        <v>15787</v>
      </c>
      <c r="E96" s="68">
        <v>15013</v>
      </c>
      <c r="F96" s="68">
        <v>15013</v>
      </c>
    </row>
    <row r="97" spans="1:6" ht="18.2" customHeight="1" x14ac:dyDescent="0.25">
      <c r="A97" s="66" t="s">
        <v>331</v>
      </c>
      <c r="B97" s="67" t="s">
        <v>332</v>
      </c>
      <c r="C97" s="68">
        <v>2456</v>
      </c>
      <c r="D97" s="68">
        <v>2456</v>
      </c>
      <c r="E97" s="68">
        <v>2077</v>
      </c>
      <c r="F97" s="68">
        <v>2077</v>
      </c>
    </row>
    <row r="98" spans="1:6" ht="21.95" customHeight="1" x14ac:dyDescent="0.25">
      <c r="A98" s="66" t="s">
        <v>333</v>
      </c>
      <c r="B98" s="67" t="s">
        <v>334</v>
      </c>
      <c r="C98" s="68">
        <v>9107</v>
      </c>
      <c r="D98" s="68">
        <v>9107</v>
      </c>
      <c r="E98" s="68">
        <v>3161</v>
      </c>
      <c r="F98" s="68">
        <v>3161</v>
      </c>
    </row>
    <row r="99" spans="1:6" ht="18.2" customHeight="1" x14ac:dyDescent="0.25">
      <c r="A99" s="66" t="s">
        <v>335</v>
      </c>
      <c r="B99" s="67" t="s">
        <v>336</v>
      </c>
      <c r="C99" s="68">
        <v>0</v>
      </c>
      <c r="D99" s="68">
        <v>0</v>
      </c>
      <c r="E99" s="68">
        <v>0</v>
      </c>
      <c r="F99" s="68">
        <v>0</v>
      </c>
    </row>
    <row r="100" spans="1:6" ht="18.2" customHeight="1" x14ac:dyDescent="0.25">
      <c r="A100" s="66" t="s">
        <v>337</v>
      </c>
      <c r="B100" s="67" t="s">
        <v>106</v>
      </c>
      <c r="C100" s="68">
        <v>0</v>
      </c>
      <c r="D100" s="68">
        <v>0</v>
      </c>
      <c r="E100" s="68">
        <v>0</v>
      </c>
      <c r="F100" s="68">
        <v>0</v>
      </c>
    </row>
    <row r="101" spans="1:6" ht="21.95" customHeight="1" x14ac:dyDescent="0.25">
      <c r="A101" s="19" t="s">
        <v>338</v>
      </c>
      <c r="B101" s="67" t="s">
        <v>108</v>
      </c>
      <c r="C101" s="68">
        <v>505880</v>
      </c>
      <c r="D101" s="68">
        <v>505880</v>
      </c>
      <c r="E101" s="68">
        <v>376223</v>
      </c>
      <c r="F101" s="68">
        <v>376223</v>
      </c>
    </row>
    <row r="102" spans="1:6" ht="21.95" customHeight="1" x14ac:dyDescent="0.25">
      <c r="A102" s="19" t="s">
        <v>339</v>
      </c>
      <c r="B102" s="67" t="s">
        <v>110</v>
      </c>
      <c r="C102" s="68">
        <v>49481</v>
      </c>
      <c r="D102" s="68">
        <v>49481</v>
      </c>
      <c r="E102" s="68">
        <v>-29115</v>
      </c>
      <c r="F102" s="68">
        <v>-29115</v>
      </c>
    </row>
    <row r="103" spans="1:6" ht="21.95" customHeight="1" x14ac:dyDescent="0.25">
      <c r="A103" s="66" t="s">
        <v>340</v>
      </c>
      <c r="B103" s="67" t="s">
        <v>112</v>
      </c>
      <c r="C103" s="68">
        <v>2998</v>
      </c>
      <c r="D103" s="68">
        <v>2998</v>
      </c>
      <c r="E103" s="68">
        <v>1046</v>
      </c>
      <c r="F103" s="68">
        <v>1046</v>
      </c>
    </row>
    <row r="104" spans="1:6" ht="21.95" customHeight="1" x14ac:dyDescent="0.25">
      <c r="A104" s="19" t="s">
        <v>341</v>
      </c>
      <c r="B104" s="67" t="s">
        <v>135</v>
      </c>
      <c r="C104" s="68">
        <v>46483</v>
      </c>
      <c r="D104" s="68">
        <v>46483</v>
      </c>
      <c r="E104" s="68">
        <v>-30161</v>
      </c>
      <c r="F104" s="68">
        <v>-30161</v>
      </c>
    </row>
    <row r="105" spans="1:6" ht="18.2" customHeight="1" x14ac:dyDescent="0.25">
      <c r="A105" s="66" t="s">
        <v>342</v>
      </c>
      <c r="B105" s="67" t="s">
        <v>145</v>
      </c>
      <c r="C105" s="68">
        <v>0</v>
      </c>
      <c r="D105" s="68">
        <v>0</v>
      </c>
      <c r="E105" s="68">
        <v>0</v>
      </c>
      <c r="F105" s="68">
        <v>0</v>
      </c>
    </row>
    <row r="106" spans="1:6" ht="18.2" customHeight="1" x14ac:dyDescent="0.25">
      <c r="A106" s="71" t="s">
        <v>343</v>
      </c>
      <c r="B106" s="72" t="s">
        <v>147</v>
      </c>
      <c r="C106" s="73">
        <v>46483</v>
      </c>
      <c r="D106" s="73">
        <v>46483</v>
      </c>
      <c r="E106" s="73">
        <v>-30161</v>
      </c>
      <c r="F106" s="73">
        <v>-30161</v>
      </c>
    </row>
    <row r="107" spans="1:6" ht="42.6" customHeight="1" x14ac:dyDescent="0.25"/>
    <row r="108" spans="1:6" ht="14.45" customHeight="1" x14ac:dyDescent="0.25">
      <c r="A108" s="2" t="s">
        <v>344</v>
      </c>
    </row>
    <row r="109" spans="1:6" ht="9.1999999999999993" customHeight="1" x14ac:dyDescent="0.25"/>
    <row r="110" spans="1:6" ht="14.45" customHeight="1" x14ac:dyDescent="0.25">
      <c r="A110" s="287" t="s">
        <v>345</v>
      </c>
      <c r="B110" s="284"/>
      <c r="C110" s="284"/>
      <c r="D110" s="284"/>
      <c r="E110" s="284"/>
      <c r="F110" s="283"/>
    </row>
    <row r="111" spans="1:6" ht="89.1" customHeight="1" x14ac:dyDescent="0.25"/>
    <row r="112" spans="1:6" ht="14.45" customHeight="1" x14ac:dyDescent="0.25">
      <c r="A112" s="280" t="s">
        <v>346</v>
      </c>
      <c r="B112" s="286"/>
      <c r="C112" s="287" t="s">
        <v>191</v>
      </c>
      <c r="D112" s="284"/>
      <c r="E112" s="283"/>
    </row>
    <row r="113" spans="1:4" ht="21.95" customHeight="1" x14ac:dyDescent="0.25"/>
    <row r="114" spans="1:4" ht="14.45" customHeight="1" x14ac:dyDescent="0.25">
      <c r="A114" s="280" t="s">
        <v>192</v>
      </c>
      <c r="B114" s="286"/>
      <c r="C114" s="287" t="s">
        <v>347</v>
      </c>
      <c r="D114" s="283"/>
    </row>
    <row r="115" spans="1:4" ht="10.7" customHeight="1" x14ac:dyDescent="0.25"/>
    <row r="116" spans="1:4" ht="14.45" customHeight="1" x14ac:dyDescent="0.25">
      <c r="A116" s="280" t="s">
        <v>194</v>
      </c>
      <c r="B116" s="281"/>
      <c r="C116" s="280" t="s">
        <v>348</v>
      </c>
      <c r="D116" s="281"/>
    </row>
    <row r="117" spans="1:4" ht="11.45" customHeight="1" x14ac:dyDescent="0.25"/>
    <row r="118" spans="1:4" ht="14.45" customHeight="1" x14ac:dyDescent="0.25">
      <c r="A118" s="280" t="s">
        <v>196</v>
      </c>
      <c r="B118" s="286"/>
      <c r="C118" s="287" t="s">
        <v>197</v>
      </c>
      <c r="D118" s="283"/>
    </row>
    <row r="119" spans="1:4" ht="12.95" customHeight="1" x14ac:dyDescent="0.25"/>
    <row r="120" spans="1:4" ht="14.45" customHeight="1" x14ac:dyDescent="0.25">
      <c r="A120" s="280" t="s">
        <v>198</v>
      </c>
      <c r="B120" s="281"/>
      <c r="C120" s="280" t="s">
        <v>199</v>
      </c>
      <c r="D120" s="281"/>
    </row>
    <row r="121" spans="1:4" ht="12.95" customHeight="1" x14ac:dyDescent="0.25"/>
    <row r="122" spans="1:4" ht="14.45" customHeight="1" x14ac:dyDescent="0.25">
      <c r="A122" s="280" t="s">
        <v>200</v>
      </c>
      <c r="B122" s="281"/>
      <c r="C122" s="280" t="s">
        <v>199</v>
      </c>
      <c r="D122" s="281"/>
    </row>
    <row r="123" spans="1:4" ht="13.7" customHeight="1" x14ac:dyDescent="0.25"/>
    <row r="124" spans="1:4" ht="14.45" customHeight="1" x14ac:dyDescent="0.25">
      <c r="A124" s="280" t="s">
        <v>201</v>
      </c>
      <c r="B124" s="281"/>
      <c r="C124" s="280" t="s">
        <v>203</v>
      </c>
      <c r="D124" s="281"/>
    </row>
    <row r="125" spans="1:4" ht="12.95" customHeight="1" x14ac:dyDescent="0.25"/>
    <row r="126" spans="1:4" ht="14.45" customHeight="1" x14ac:dyDescent="0.25">
      <c r="A126" s="280" t="s">
        <v>202</v>
      </c>
      <c r="B126" s="281"/>
      <c r="C126" s="264" t="s">
        <v>204</v>
      </c>
    </row>
    <row r="127" spans="1:4" ht="18.2" customHeight="1" x14ac:dyDescent="0.25"/>
  </sheetData>
  <mergeCells count="18">
    <mergeCell ref="A122:B122"/>
    <mergeCell ref="C122:D122"/>
    <mergeCell ref="A124:B124"/>
    <mergeCell ref="C124:D124"/>
    <mergeCell ref="A126:B126"/>
    <mergeCell ref="A116:B116"/>
    <mergeCell ref="C116:D116"/>
    <mergeCell ref="A118:B118"/>
    <mergeCell ref="C118:D118"/>
    <mergeCell ref="A120:B120"/>
    <mergeCell ref="C120:D120"/>
    <mergeCell ref="A114:B114"/>
    <mergeCell ref="C114:D114"/>
    <mergeCell ref="A1:F1"/>
    <mergeCell ref="A3:C3"/>
    <mergeCell ref="A110:F110"/>
    <mergeCell ref="A112:B112"/>
    <mergeCell ref="C112:E1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9"/>
  <sheetViews>
    <sheetView topLeftCell="A3" workbookViewId="0">
      <selection activeCell="C63" sqref="C63"/>
    </sheetView>
  </sheetViews>
  <sheetFormatPr defaultRowHeight="15" x14ac:dyDescent="0.25"/>
  <cols>
    <col min="1" max="1" width="7" customWidth="1"/>
    <col min="2" max="2" width="87" style="124" customWidth="1"/>
    <col min="3" max="3" width="22.28515625" style="124" customWidth="1"/>
    <col min="4" max="4" width="23.28515625" style="77" bestFit="1" customWidth="1"/>
    <col min="5" max="5" width="9.140625" style="77" customWidth="1"/>
    <col min="6" max="6" width="18.28515625" style="78" customWidth="1"/>
    <col min="7" max="7" width="14.7109375" style="77" hidden="1" customWidth="1"/>
    <col min="8" max="8" width="23.28515625" style="78" hidden="1" customWidth="1"/>
    <col min="9" max="10" width="21.85546875" style="78" hidden="1" customWidth="1"/>
    <col min="11" max="11" width="24.7109375" style="78" hidden="1" customWidth="1"/>
    <col min="12" max="12" width="73.42578125" hidden="1" customWidth="1"/>
    <col min="13" max="13" width="24.140625" style="81" hidden="1" customWidth="1"/>
    <col min="14" max="14" width="9.140625" style="78"/>
  </cols>
  <sheetData>
    <row r="1" spans="2:19" ht="79.5" hidden="1" x14ac:dyDescent="0.3">
      <c r="B1" s="74" t="s">
        <v>349</v>
      </c>
      <c r="C1" s="75"/>
      <c r="D1" s="76"/>
      <c r="G1" s="79" t="s">
        <v>350</v>
      </c>
      <c r="H1" s="80"/>
      <c r="I1" s="80"/>
      <c r="J1" s="80"/>
      <c r="L1" s="81"/>
      <c r="M1" s="82"/>
    </row>
    <row r="2" spans="2:19" ht="18.75" hidden="1" x14ac:dyDescent="0.3">
      <c r="B2" s="83" t="s">
        <v>351</v>
      </c>
      <c r="C2" s="84"/>
      <c r="D2" s="85"/>
      <c r="G2" s="86"/>
      <c r="H2" s="80"/>
      <c r="I2" s="80"/>
      <c r="J2" s="80"/>
      <c r="L2" s="78"/>
      <c r="M2" s="78"/>
    </row>
    <row r="3" spans="2:19" ht="15.75" x14ac:dyDescent="0.25">
      <c r="B3" s="87"/>
      <c r="C3" s="87"/>
      <c r="D3" s="88"/>
      <c r="G3" s="89" t="s">
        <v>352</v>
      </c>
      <c r="H3" s="90" t="s">
        <v>353</v>
      </c>
      <c r="I3" s="90" t="s">
        <v>354</v>
      </c>
      <c r="J3" s="90" t="s">
        <v>355</v>
      </c>
      <c r="L3" s="78"/>
      <c r="M3" s="78"/>
    </row>
    <row r="4" spans="2:19" ht="15.75" x14ac:dyDescent="0.25">
      <c r="B4" s="87"/>
      <c r="C4" s="87"/>
      <c r="D4" s="88"/>
      <c r="G4" s="91" t="s">
        <v>356</v>
      </c>
      <c r="H4" s="92" t="s">
        <v>357</v>
      </c>
      <c r="I4" s="93">
        <v>127196142.8</v>
      </c>
      <c r="J4" s="94"/>
      <c r="L4" s="78"/>
      <c r="M4" s="78"/>
    </row>
    <row r="5" spans="2:19" ht="15.75" x14ac:dyDescent="0.25">
      <c r="B5" s="87"/>
      <c r="C5" s="87"/>
      <c r="D5" s="88"/>
      <c r="G5" s="95"/>
      <c r="H5" s="96" t="s">
        <v>358</v>
      </c>
      <c r="I5" s="97">
        <v>81788319.519999996</v>
      </c>
      <c r="J5" s="97">
        <v>81920373.640000001</v>
      </c>
      <c r="L5" s="78"/>
      <c r="M5" s="78"/>
    </row>
    <row r="6" spans="2:19" ht="18.75" x14ac:dyDescent="0.3">
      <c r="B6" s="289" t="s">
        <v>359</v>
      </c>
      <c r="C6" s="289"/>
      <c r="D6" s="290"/>
      <c r="G6" s="95"/>
      <c r="H6" s="96" t="s">
        <v>360</v>
      </c>
      <c r="I6" s="97">
        <v>287916613.22000003</v>
      </c>
      <c r="J6" s="97">
        <v>326054099.37</v>
      </c>
    </row>
    <row r="7" spans="2:19" s="81" customFormat="1" ht="19.5" thickBot="1" x14ac:dyDescent="0.35">
      <c r="B7" s="291" t="s">
        <v>191</v>
      </c>
      <c r="C7" s="291"/>
      <c r="D7" s="292"/>
      <c r="E7" s="77"/>
      <c r="F7" s="78"/>
      <c r="G7" s="95"/>
      <c r="H7" s="96" t="s">
        <v>361</v>
      </c>
      <c r="I7" s="97">
        <v>63504752.509999998</v>
      </c>
      <c r="J7" s="97">
        <v>25235212.239999998</v>
      </c>
      <c r="K7" s="78"/>
      <c r="L7"/>
      <c r="N7" s="78"/>
      <c r="O7"/>
      <c r="P7"/>
      <c r="Q7"/>
      <c r="R7"/>
      <c r="S7"/>
    </row>
    <row r="8" spans="2:19" ht="19.5" thickBot="1" x14ac:dyDescent="0.3">
      <c r="B8" s="293" t="s">
        <v>541</v>
      </c>
      <c r="C8" s="293"/>
      <c r="D8" s="294"/>
      <c r="G8" s="95"/>
      <c r="H8" s="96" t="s">
        <v>362</v>
      </c>
      <c r="I8" s="97">
        <v>505025524.74000001</v>
      </c>
      <c r="J8" s="97">
        <v>252933717.74000001</v>
      </c>
      <c r="L8" s="98"/>
      <c r="M8" s="99">
        <v>43555</v>
      </c>
    </row>
    <row r="9" spans="2:19" ht="28.5" x14ac:dyDescent="0.25">
      <c r="B9" s="100"/>
      <c r="C9" s="100"/>
      <c r="D9" s="101"/>
      <c r="G9" s="95"/>
      <c r="H9" s="96" t="s">
        <v>363</v>
      </c>
      <c r="I9" s="97">
        <v>512000000</v>
      </c>
      <c r="J9" s="102"/>
      <c r="L9" s="103" t="s">
        <v>364</v>
      </c>
      <c r="M9" s="104"/>
    </row>
    <row r="10" spans="2:19" ht="16.5" thickBot="1" x14ac:dyDescent="0.3">
      <c r="B10" s="87"/>
      <c r="C10" s="87"/>
      <c r="D10" s="105" t="s">
        <v>365</v>
      </c>
      <c r="G10" s="95"/>
      <c r="H10" s="96" t="s">
        <v>366</v>
      </c>
      <c r="I10" s="97">
        <v>5167005788.5900002</v>
      </c>
      <c r="J10" s="97">
        <v>5916005931.5400009</v>
      </c>
      <c r="L10" s="106" t="s">
        <v>367</v>
      </c>
      <c r="M10" s="104">
        <v>50486</v>
      </c>
    </row>
    <row r="11" spans="2:19" ht="38.25" thickBot="1" x14ac:dyDescent="0.35">
      <c r="B11" s="107"/>
      <c r="C11" s="108" t="s">
        <v>368</v>
      </c>
      <c r="D11" s="108" t="s">
        <v>369</v>
      </c>
      <c r="G11" s="95"/>
      <c r="H11" s="96" t="s">
        <v>370</v>
      </c>
      <c r="I11" s="102"/>
      <c r="J11" s="97">
        <v>791864</v>
      </c>
      <c r="L11" s="106" t="s">
        <v>371</v>
      </c>
      <c r="M11" s="104">
        <v>0</v>
      </c>
    </row>
    <row r="12" spans="2:19" ht="15.75" x14ac:dyDescent="0.25">
      <c r="B12" s="109" t="s">
        <v>364</v>
      </c>
      <c r="C12" s="110"/>
      <c r="D12" s="110"/>
      <c r="G12" s="95"/>
      <c r="H12" s="96" t="s">
        <v>372</v>
      </c>
      <c r="I12" s="97">
        <v>500000</v>
      </c>
      <c r="J12" s="102"/>
      <c r="L12" s="106" t="s">
        <v>373</v>
      </c>
      <c r="M12" s="104">
        <v>22290</v>
      </c>
    </row>
    <row r="13" spans="2:19" ht="15.75" x14ac:dyDescent="0.25">
      <c r="B13" s="111" t="s">
        <v>367</v>
      </c>
      <c r="C13" s="112">
        <f>(I13+I14+I15+I17-J16+I49+I50+I48)/1000</f>
        <v>15881.614809999999</v>
      </c>
      <c r="D13" s="113">
        <v>50486</v>
      </c>
      <c r="F13" s="114">
        <f>I13+I14+I15+I17-J16+I48+I49+I50</f>
        <v>15881614.810000001</v>
      </c>
      <c r="G13" s="95"/>
      <c r="H13" s="96" t="s">
        <v>374</v>
      </c>
      <c r="I13" s="97">
        <v>3114643.55</v>
      </c>
      <c r="J13" s="102"/>
      <c r="L13" s="106" t="s">
        <v>375</v>
      </c>
      <c r="M13" s="104">
        <v>-4955</v>
      </c>
    </row>
    <row r="14" spans="2:19" ht="45" x14ac:dyDescent="0.25">
      <c r="B14" s="111" t="s">
        <v>371</v>
      </c>
      <c r="C14" s="112"/>
      <c r="D14" s="113">
        <v>0</v>
      </c>
      <c r="G14" s="95"/>
      <c r="H14" s="96" t="s">
        <v>376</v>
      </c>
      <c r="I14" s="97">
        <v>244054.77</v>
      </c>
      <c r="J14" s="102"/>
      <c r="L14" s="106" t="s">
        <v>377</v>
      </c>
      <c r="M14" s="104">
        <v>1278</v>
      </c>
    </row>
    <row r="15" spans="2:19" ht="15.75" x14ac:dyDescent="0.25">
      <c r="B15" s="111" t="s">
        <v>373</v>
      </c>
      <c r="C15" s="112">
        <f>(I18+I19)/1000</f>
        <v>24843.9107</v>
      </c>
      <c r="D15" s="113">
        <v>22290</v>
      </c>
      <c r="F15" s="114">
        <f>I18+I19</f>
        <v>24843910.699999999</v>
      </c>
      <c r="G15" s="95"/>
      <c r="H15" s="96" t="s">
        <v>378</v>
      </c>
      <c r="I15" s="97">
        <v>4488862.57</v>
      </c>
      <c r="J15" s="102"/>
      <c r="L15" s="106" t="s">
        <v>379</v>
      </c>
      <c r="M15" s="104">
        <v>-7</v>
      </c>
    </row>
    <row r="16" spans="2:19" ht="15.75" x14ac:dyDescent="0.25">
      <c r="B16" s="115" t="s">
        <v>375</v>
      </c>
      <c r="C16" s="116">
        <f>-(J40+J41+J42+J43)/1000</f>
        <v>-4300.9080999999996</v>
      </c>
      <c r="D16" s="117">
        <v>-4955</v>
      </c>
      <c r="F16" s="114">
        <f>J40+J41+J42+J43</f>
        <v>4300908.0999999996</v>
      </c>
      <c r="G16" s="95"/>
      <c r="H16" s="96" t="s">
        <v>380</v>
      </c>
      <c r="I16" s="102"/>
      <c r="J16" s="97">
        <v>908488.75</v>
      </c>
      <c r="L16" s="106" t="s">
        <v>381</v>
      </c>
      <c r="M16" s="104">
        <v>0</v>
      </c>
    </row>
    <row r="17" spans="2:19" ht="47.25" x14ac:dyDescent="0.25">
      <c r="B17" s="118" t="s">
        <v>382</v>
      </c>
      <c r="C17" s="119">
        <f>(I8-J8)/1000</f>
        <v>252091.807</v>
      </c>
      <c r="D17" s="120">
        <v>1278</v>
      </c>
      <c r="F17" s="114">
        <f>I8-J8</f>
        <v>252091807</v>
      </c>
      <c r="G17" s="95"/>
      <c r="H17" s="96" t="s">
        <v>383</v>
      </c>
      <c r="I17" s="97">
        <v>1275</v>
      </c>
      <c r="J17" s="102"/>
      <c r="L17" s="106" t="s">
        <v>384</v>
      </c>
      <c r="M17" s="104">
        <v>0</v>
      </c>
    </row>
    <row r="18" spans="2:19" ht="45.75" customHeight="1" x14ac:dyDescent="0.25">
      <c r="B18" s="121" t="s">
        <v>385</v>
      </c>
      <c r="C18" s="122"/>
      <c r="D18" s="113"/>
      <c r="G18" s="95"/>
      <c r="H18" s="96" t="s">
        <v>386</v>
      </c>
      <c r="I18" s="97">
        <v>16540570.289999999</v>
      </c>
      <c r="J18" s="102"/>
      <c r="L18" s="106" t="s">
        <v>387</v>
      </c>
      <c r="M18" s="104">
        <v>-65516</v>
      </c>
    </row>
    <row r="19" spans="2:19" s="124" customFormat="1" ht="15.75" x14ac:dyDescent="0.25">
      <c r="B19" s="121" t="s">
        <v>388</v>
      </c>
      <c r="C19" s="122"/>
      <c r="D19" s="113"/>
      <c r="E19" s="77"/>
      <c r="F19" s="78"/>
      <c r="G19" s="95"/>
      <c r="H19" s="96" t="s">
        <v>389</v>
      </c>
      <c r="I19" s="97">
        <v>8303340.4100000001</v>
      </c>
      <c r="J19" s="102"/>
      <c r="K19" s="78"/>
      <c r="L19" s="123"/>
      <c r="M19" s="104"/>
      <c r="N19" s="78"/>
    </row>
    <row r="20" spans="2:19" s="124" customFormat="1" ht="15.75" x14ac:dyDescent="0.25">
      <c r="B20" s="121" t="s">
        <v>390</v>
      </c>
      <c r="C20" s="122"/>
      <c r="D20" s="113"/>
      <c r="E20" s="77"/>
      <c r="F20" s="78"/>
      <c r="G20" s="95"/>
      <c r="H20" s="96" t="s">
        <v>391</v>
      </c>
      <c r="I20" s="97">
        <v>518151.48</v>
      </c>
      <c r="J20" s="102"/>
      <c r="K20" s="78"/>
      <c r="L20" s="123" t="s">
        <v>392</v>
      </c>
      <c r="M20" s="104"/>
      <c r="N20" s="78"/>
    </row>
    <row r="21" spans="2:19" s="124" customFormat="1" ht="15.75" x14ac:dyDescent="0.25">
      <c r="B21" s="121" t="s">
        <v>393</v>
      </c>
      <c r="C21" s="122"/>
      <c r="D21" s="113"/>
      <c r="E21" s="77"/>
      <c r="F21" s="78"/>
      <c r="G21" s="95"/>
      <c r="H21" s="96" t="s">
        <v>394</v>
      </c>
      <c r="I21" s="102"/>
      <c r="J21" s="97">
        <v>172122</v>
      </c>
      <c r="K21" s="78"/>
      <c r="L21" s="106" t="s">
        <v>395</v>
      </c>
      <c r="M21" s="104">
        <v>1970000</v>
      </c>
      <c r="N21" s="78"/>
    </row>
    <row r="22" spans="2:19" ht="15.75" x14ac:dyDescent="0.25">
      <c r="B22" s="111" t="s">
        <v>396</v>
      </c>
      <c r="C22" s="112"/>
      <c r="D22" s="113">
        <v>-7</v>
      </c>
      <c r="G22" s="95"/>
      <c r="H22" s="96" t="s">
        <v>397</v>
      </c>
      <c r="I22" s="102"/>
      <c r="J22" s="97">
        <v>1538205.17</v>
      </c>
      <c r="L22" s="106" t="s">
        <v>398</v>
      </c>
      <c r="M22" s="104">
        <v>-1450761</v>
      </c>
    </row>
    <row r="23" spans="2:19" ht="30" x14ac:dyDescent="0.25">
      <c r="B23" s="111" t="s">
        <v>399</v>
      </c>
      <c r="C23" s="112"/>
      <c r="D23" s="113"/>
      <c r="G23" s="95"/>
      <c r="H23" s="96" t="s">
        <v>400</v>
      </c>
      <c r="I23" s="102"/>
      <c r="J23" s="97">
        <v>236000</v>
      </c>
      <c r="L23" s="106" t="s">
        <v>401</v>
      </c>
      <c r="M23" s="104">
        <v>165258</v>
      </c>
      <c r="O23" s="125"/>
      <c r="P23" s="125"/>
      <c r="Q23" s="125"/>
      <c r="R23" s="125"/>
      <c r="S23" s="125"/>
    </row>
    <row r="24" spans="2:19" ht="15.75" x14ac:dyDescent="0.25">
      <c r="B24" s="111" t="s">
        <v>381</v>
      </c>
      <c r="C24" s="112">
        <f>I27/1000</f>
        <v>25940.57603</v>
      </c>
      <c r="D24" s="113"/>
      <c r="F24" s="114">
        <f>I27</f>
        <v>25940576.030000001</v>
      </c>
      <c r="G24" s="95"/>
      <c r="H24" s="96" t="s">
        <v>402</v>
      </c>
      <c r="I24" s="102"/>
      <c r="J24" s="97">
        <v>3012688.61</v>
      </c>
      <c r="L24" s="106" t="s">
        <v>403</v>
      </c>
      <c r="M24" s="104">
        <v>0</v>
      </c>
    </row>
    <row r="25" spans="2:19" ht="15.75" x14ac:dyDescent="0.25">
      <c r="B25" s="126" t="s">
        <v>384</v>
      </c>
      <c r="C25" s="127"/>
      <c r="D25" s="113"/>
      <c r="G25" s="95"/>
      <c r="H25" s="96" t="s">
        <v>404</v>
      </c>
      <c r="I25" s="97">
        <v>33212</v>
      </c>
      <c r="J25" s="97">
        <v>6132568.2599999998</v>
      </c>
      <c r="L25" s="106" t="s">
        <v>92</v>
      </c>
      <c r="M25" s="104">
        <v>63652</v>
      </c>
    </row>
    <row r="26" spans="2:19" ht="15.75" x14ac:dyDescent="0.25">
      <c r="B26" s="111" t="s">
        <v>387</v>
      </c>
      <c r="C26" s="112">
        <f>(I12+I20+I25+I34+I35+I36+I37+I38+I47-J11-J21-J22-J23-J24-J25-J26-J28-J29-J30-J31-J32-J33-J34-J35-J36-J37-J38-J39-J44-J45-J46-J55)/1000-C50</f>
        <v>-97666.664519999991</v>
      </c>
      <c r="D26" s="113">
        <v>-65516</v>
      </c>
      <c r="G26" s="95"/>
      <c r="H26" s="96" t="s">
        <v>405</v>
      </c>
      <c r="I26" s="102"/>
      <c r="J26" s="97">
        <v>27792</v>
      </c>
      <c r="L26" s="123"/>
      <c r="M26" s="104">
        <v>0</v>
      </c>
    </row>
    <row r="27" spans="2:19" ht="15.75" x14ac:dyDescent="0.25">
      <c r="B27" s="128" t="s">
        <v>406</v>
      </c>
      <c r="C27" s="129"/>
      <c r="D27" s="130"/>
      <c r="G27" s="95"/>
      <c r="H27" s="96" t="s">
        <v>407</v>
      </c>
      <c r="I27" s="97">
        <v>25940576.030000001</v>
      </c>
      <c r="J27" s="102"/>
      <c r="L27" s="123" t="s">
        <v>408</v>
      </c>
      <c r="M27" s="104"/>
    </row>
    <row r="28" spans="2:19" ht="15.75" x14ac:dyDescent="0.25">
      <c r="B28" s="121" t="s">
        <v>395</v>
      </c>
      <c r="C28" s="122"/>
      <c r="D28" s="113">
        <v>1970000</v>
      </c>
      <c r="G28" s="95"/>
      <c r="H28" s="96" t="s">
        <v>409</v>
      </c>
      <c r="I28" s="102"/>
      <c r="J28" s="97">
        <v>6173806.9699999997</v>
      </c>
      <c r="L28" s="106" t="s">
        <v>410</v>
      </c>
      <c r="M28" s="104">
        <v>-73661</v>
      </c>
    </row>
    <row r="29" spans="2:19" ht="28.5" x14ac:dyDescent="0.25">
      <c r="B29" s="121" t="s">
        <v>398</v>
      </c>
      <c r="C29" s="122">
        <f>(I10-J10)/1000</f>
        <v>-749000.14295000071</v>
      </c>
      <c r="D29" s="113">
        <v>-1450761</v>
      </c>
      <c r="F29" s="114">
        <f>I10-J10</f>
        <v>-749000142.95000076</v>
      </c>
      <c r="G29" s="95"/>
      <c r="H29" s="96" t="s">
        <v>411</v>
      </c>
      <c r="I29" s="102"/>
      <c r="J29" s="97">
        <v>930524.45</v>
      </c>
      <c r="L29" s="123" t="s">
        <v>412</v>
      </c>
      <c r="M29" s="131">
        <v>678064</v>
      </c>
    </row>
    <row r="30" spans="2:19" ht="31.5" x14ac:dyDescent="0.25">
      <c r="B30" s="121" t="s">
        <v>413</v>
      </c>
      <c r="C30" s="122"/>
      <c r="D30" s="113">
        <v>165258</v>
      </c>
      <c r="G30" s="95"/>
      <c r="H30" s="96" t="s">
        <v>414</v>
      </c>
      <c r="I30" s="102"/>
      <c r="J30" s="97">
        <v>5162018</v>
      </c>
      <c r="L30" s="106" t="s">
        <v>415</v>
      </c>
      <c r="M30" s="104">
        <v>-200</v>
      </c>
    </row>
    <row r="31" spans="2:19" ht="28.5" x14ac:dyDescent="0.25">
      <c r="B31" s="111" t="s">
        <v>403</v>
      </c>
      <c r="C31" s="112"/>
      <c r="D31" s="113"/>
      <c r="G31" s="95"/>
      <c r="H31" s="96" t="s">
        <v>416</v>
      </c>
      <c r="I31" s="102"/>
      <c r="J31" s="132">
        <v>261</v>
      </c>
      <c r="L31" s="123" t="s">
        <v>417</v>
      </c>
      <c r="M31" s="131">
        <v>677864</v>
      </c>
    </row>
    <row r="32" spans="2:19" ht="28.5" x14ac:dyDescent="0.25">
      <c r="B32" s="111" t="s">
        <v>92</v>
      </c>
      <c r="C32" s="112"/>
      <c r="D32" s="113">
        <v>63652</v>
      </c>
      <c r="G32" s="95"/>
      <c r="H32" s="96" t="s">
        <v>418</v>
      </c>
      <c r="I32" s="102"/>
      <c r="J32" s="97">
        <v>6000</v>
      </c>
      <c r="L32" s="123" t="s">
        <v>419</v>
      </c>
      <c r="M32" s="104"/>
    </row>
    <row r="33" spans="2:13" ht="30" x14ac:dyDescent="0.25">
      <c r="B33" s="128" t="s">
        <v>420</v>
      </c>
      <c r="C33" s="129"/>
      <c r="D33" s="113"/>
      <c r="G33" s="95"/>
      <c r="H33" s="96" t="s">
        <v>421</v>
      </c>
      <c r="I33" s="102"/>
      <c r="J33" s="97">
        <v>715231</v>
      </c>
      <c r="L33" s="106" t="s">
        <v>422</v>
      </c>
      <c r="M33" s="104">
        <v>-1247864</v>
      </c>
    </row>
    <row r="34" spans="2:13" ht="30" x14ac:dyDescent="0.25">
      <c r="B34" s="111" t="s">
        <v>423</v>
      </c>
      <c r="C34" s="112"/>
      <c r="D34" s="113"/>
      <c r="G34" s="95"/>
      <c r="H34" s="96" t="s">
        <v>424</v>
      </c>
      <c r="I34" s="97">
        <v>5584</v>
      </c>
      <c r="J34" s="97">
        <v>277403</v>
      </c>
      <c r="L34" s="106" t="s">
        <v>425</v>
      </c>
      <c r="M34" s="104">
        <v>789873</v>
      </c>
    </row>
    <row r="35" spans="2:13" ht="15.75" x14ac:dyDescent="0.25">
      <c r="B35" s="111" t="s">
        <v>426</v>
      </c>
      <c r="C35" s="112"/>
      <c r="D35" s="113"/>
      <c r="G35" s="95"/>
      <c r="H35" s="96" t="s">
        <v>427</v>
      </c>
      <c r="I35" s="97">
        <v>2432</v>
      </c>
      <c r="J35" s="97">
        <v>658805</v>
      </c>
      <c r="L35" s="106" t="s">
        <v>428</v>
      </c>
      <c r="M35" s="104">
        <v>0</v>
      </c>
    </row>
    <row r="36" spans="2:13" ht="15.75" x14ac:dyDescent="0.25">
      <c r="B36" s="111" t="s">
        <v>429</v>
      </c>
      <c r="C36" s="112"/>
      <c r="D36" s="113"/>
      <c r="G36" s="95"/>
      <c r="H36" s="96" t="s">
        <v>430</v>
      </c>
      <c r="I36" s="97">
        <v>141495</v>
      </c>
      <c r="J36" s="97">
        <v>4580805</v>
      </c>
      <c r="L36" s="106" t="s">
        <v>431</v>
      </c>
      <c r="M36" s="104">
        <v>0</v>
      </c>
    </row>
    <row r="37" spans="2:13" ht="15.75" x14ac:dyDescent="0.25">
      <c r="B37" s="111" t="s">
        <v>410</v>
      </c>
      <c r="C37" s="112"/>
      <c r="D37" s="113">
        <v>-73661</v>
      </c>
      <c r="G37" s="95"/>
      <c r="H37" s="96" t="s">
        <v>432</v>
      </c>
      <c r="I37" s="97">
        <v>150000</v>
      </c>
      <c r="J37" s="97">
        <v>7648711.0899999999</v>
      </c>
      <c r="L37" s="106" t="s">
        <v>433</v>
      </c>
      <c r="M37" s="104">
        <v>0</v>
      </c>
    </row>
    <row r="38" spans="2:13" ht="31.5" x14ac:dyDescent="0.25">
      <c r="B38" s="133" t="s">
        <v>434</v>
      </c>
      <c r="C38" s="134">
        <f>C13+C14+C15+C16+C17+C18+C19+C20+C21+C22+C23+C24+C25+C26+C27+C28+C29+C30+C31+C32+C33+C34+C35+C36+C37</f>
        <v>-532209.80703000072</v>
      </c>
      <c r="D38" s="134">
        <f>D13+D14+D15+D16+D17+D18+D19+D20+D21+D22+D23+D24+D25+D26+D27+D28+D29+D30+D31+D32+D33+D34+D35+D36+D37</f>
        <v>678064</v>
      </c>
      <c r="G38" s="95"/>
      <c r="H38" s="96" t="s">
        <v>435</v>
      </c>
      <c r="I38" s="97">
        <v>65126</v>
      </c>
      <c r="J38" s="97">
        <v>58274498</v>
      </c>
      <c r="L38" s="123" t="s">
        <v>436</v>
      </c>
      <c r="M38" s="131">
        <v>-457991</v>
      </c>
    </row>
    <row r="39" spans="2:13" ht="16.5" thickBot="1" x14ac:dyDescent="0.3">
      <c r="B39" s="135" t="s">
        <v>415</v>
      </c>
      <c r="C39" s="136"/>
      <c r="D39" s="113">
        <v>-200</v>
      </c>
      <c r="G39" s="95"/>
      <c r="H39" s="96" t="s">
        <v>437</v>
      </c>
      <c r="I39" s="102"/>
      <c r="J39" s="97">
        <v>1960800</v>
      </c>
      <c r="L39" s="123" t="s">
        <v>438</v>
      </c>
      <c r="M39" s="131">
        <v>219873</v>
      </c>
    </row>
    <row r="40" spans="2:13" ht="32.25" thickBot="1" x14ac:dyDescent="0.3">
      <c r="B40" s="137" t="s">
        <v>439</v>
      </c>
      <c r="C40" s="138">
        <f>C38+C39</f>
        <v>-532209.80703000072</v>
      </c>
      <c r="D40" s="139">
        <f>D38+D39</f>
        <v>677864</v>
      </c>
      <c r="G40" s="95"/>
      <c r="H40" s="96" t="s">
        <v>440</v>
      </c>
      <c r="I40" s="102"/>
      <c r="J40" s="97">
        <v>1240980.7</v>
      </c>
      <c r="L40" s="106" t="s">
        <v>441</v>
      </c>
      <c r="M40" s="140">
        <v>413</v>
      </c>
    </row>
    <row r="41" spans="2:13" ht="15.75" x14ac:dyDescent="0.25">
      <c r="B41" s="110" t="s">
        <v>419</v>
      </c>
      <c r="C41" s="141"/>
      <c r="D41" s="142"/>
      <c r="G41" s="95"/>
      <c r="H41" s="96" t="s">
        <v>442</v>
      </c>
      <c r="I41" s="102"/>
      <c r="J41" s="97">
        <v>10248</v>
      </c>
      <c r="L41" s="106" t="s">
        <v>443</v>
      </c>
      <c r="M41" s="140">
        <v>219012</v>
      </c>
    </row>
    <row r="42" spans="2:13" ht="32.25" thickBot="1" x14ac:dyDescent="0.3">
      <c r="B42" s="121" t="s">
        <v>444</v>
      </c>
      <c r="C42" s="122"/>
      <c r="D42" s="113">
        <v>-1247864</v>
      </c>
      <c r="G42" s="95"/>
      <c r="H42" s="96" t="s">
        <v>445</v>
      </c>
      <c r="I42" s="102"/>
      <c r="J42" s="97">
        <v>1024223.09</v>
      </c>
      <c r="L42" s="143" t="s">
        <v>446</v>
      </c>
      <c r="M42" s="144">
        <v>439298</v>
      </c>
    </row>
    <row r="43" spans="2:13" ht="31.5" x14ac:dyDescent="0.25">
      <c r="B43" s="121" t="s">
        <v>447</v>
      </c>
      <c r="C43" s="122">
        <f>I9/1000</f>
        <v>512000</v>
      </c>
      <c r="D43" s="113">
        <v>789873</v>
      </c>
      <c r="F43" s="114">
        <f>I9</f>
        <v>512000000</v>
      </c>
      <c r="G43" s="95"/>
      <c r="H43" s="96" t="s">
        <v>448</v>
      </c>
      <c r="I43" s="102"/>
      <c r="J43" s="97">
        <v>2025456.31</v>
      </c>
      <c r="M43" s="145"/>
    </row>
    <row r="44" spans="2:13" ht="15.75" x14ac:dyDescent="0.25">
      <c r="B44" s="121" t="s">
        <v>449</v>
      </c>
      <c r="C44" s="122"/>
      <c r="D44" s="113"/>
      <c r="E44" s="146"/>
      <c r="G44" s="95"/>
      <c r="H44" s="96" t="s">
        <v>450</v>
      </c>
      <c r="I44" s="102"/>
      <c r="J44" s="97">
        <v>56352</v>
      </c>
      <c r="L44" s="147" t="s">
        <v>451</v>
      </c>
      <c r="M44" s="148"/>
    </row>
    <row r="45" spans="2:13" ht="15.75" x14ac:dyDescent="0.25">
      <c r="B45" s="121" t="s">
        <v>452</v>
      </c>
      <c r="C45" s="122"/>
      <c r="D45" s="113"/>
      <c r="G45" s="95"/>
      <c r="H45" s="96" t="s">
        <v>453</v>
      </c>
      <c r="I45" s="102"/>
      <c r="J45" s="97">
        <v>197847</v>
      </c>
      <c r="L45" s="148"/>
      <c r="M45" s="148"/>
    </row>
    <row r="46" spans="2:13" ht="18.75" x14ac:dyDescent="0.3">
      <c r="B46" s="111" t="s">
        <v>454</v>
      </c>
      <c r="C46" s="112"/>
      <c r="D46" s="113"/>
      <c r="G46" s="95"/>
      <c r="H46" s="96" t="s">
        <v>455</v>
      </c>
      <c r="I46" s="102"/>
      <c r="J46" s="97">
        <v>613628</v>
      </c>
      <c r="L46" s="149" t="s">
        <v>456</v>
      </c>
      <c r="M46" s="150" t="s">
        <v>203</v>
      </c>
    </row>
    <row r="47" spans="2:13" ht="18.75" x14ac:dyDescent="0.3">
      <c r="B47" s="111" t="s">
        <v>457</v>
      </c>
      <c r="C47" s="112"/>
      <c r="D47" s="113"/>
      <c r="G47" s="95"/>
      <c r="H47" s="96" t="s">
        <v>458</v>
      </c>
      <c r="I47" s="132">
        <v>400</v>
      </c>
      <c r="J47" s="102"/>
      <c r="L47" s="151"/>
      <c r="M47" s="152"/>
    </row>
    <row r="48" spans="2:13" ht="18.75" x14ac:dyDescent="0.3">
      <c r="B48" s="111" t="s">
        <v>459</v>
      </c>
      <c r="C48" s="112"/>
      <c r="D48" s="113"/>
      <c r="G48" s="95"/>
      <c r="H48" s="96" t="s">
        <v>460</v>
      </c>
      <c r="I48" s="97">
        <v>1362984.13</v>
      </c>
      <c r="J48" s="102"/>
      <c r="L48" s="149" t="s">
        <v>461</v>
      </c>
      <c r="M48" s="150" t="s">
        <v>462</v>
      </c>
    </row>
    <row r="49" spans="2:13" ht="20.25" x14ac:dyDescent="0.3">
      <c r="B49" s="111" t="s">
        <v>463</v>
      </c>
      <c r="C49" s="112"/>
      <c r="D49" s="113"/>
      <c r="G49" s="95"/>
      <c r="H49" s="96" t="s">
        <v>464</v>
      </c>
      <c r="I49" s="97">
        <v>1483406.2</v>
      </c>
      <c r="J49" s="102"/>
      <c r="L49" s="153"/>
      <c r="M49" s="152"/>
    </row>
    <row r="50" spans="2:13" ht="16.5" x14ac:dyDescent="0.25">
      <c r="B50" s="115" t="s">
        <v>433</v>
      </c>
      <c r="C50" s="116">
        <f>(-J69-J80)/1000</f>
        <v>-1087.1785500000001</v>
      </c>
      <c r="D50" s="154"/>
      <c r="G50" s="95"/>
      <c r="H50" s="96" t="s">
        <v>465</v>
      </c>
      <c r="I50" s="97">
        <v>6094877.3399999999</v>
      </c>
      <c r="J50" s="102"/>
      <c r="L50" s="155" t="s">
        <v>466</v>
      </c>
      <c r="M50" s="156"/>
    </row>
    <row r="51" spans="2:13" ht="19.5" thickBot="1" x14ac:dyDescent="0.35">
      <c r="B51" s="135" t="s">
        <v>467</v>
      </c>
      <c r="C51" s="136"/>
      <c r="D51" s="113"/>
      <c r="G51" s="95"/>
      <c r="H51" s="96" t="s">
        <v>468</v>
      </c>
      <c r="I51" s="97">
        <v>2742008.8</v>
      </c>
      <c r="J51" s="102"/>
      <c r="L51" s="155" t="s">
        <v>469</v>
      </c>
      <c r="M51" s="157"/>
    </row>
    <row r="52" spans="2:13" ht="76.5" customHeight="1" thickBot="1" x14ac:dyDescent="0.35">
      <c r="B52" s="137" t="s">
        <v>470</v>
      </c>
      <c r="C52" s="138">
        <f>SUM(C42:C51)</f>
        <v>510912.82144999999</v>
      </c>
      <c r="D52" s="139">
        <f>SUM(D42:D51)</f>
        <v>-457991</v>
      </c>
      <c r="G52" s="95"/>
      <c r="H52" s="96" t="s">
        <v>471</v>
      </c>
      <c r="I52" s="97">
        <v>120000</v>
      </c>
      <c r="K52" s="158" t="s">
        <v>472</v>
      </c>
      <c r="L52" s="155"/>
      <c r="M52" s="157"/>
    </row>
    <row r="53" spans="2:13" ht="36" x14ac:dyDescent="0.25">
      <c r="B53" s="159"/>
      <c r="C53" s="160"/>
      <c r="D53" s="142"/>
      <c r="G53" s="95"/>
      <c r="H53" s="96" t="s">
        <v>473</v>
      </c>
      <c r="J53" s="97">
        <v>3014786.44</v>
      </c>
      <c r="K53" s="158" t="s">
        <v>474</v>
      </c>
    </row>
    <row r="54" spans="2:13" ht="36" x14ac:dyDescent="0.25">
      <c r="B54" s="128" t="s">
        <v>475</v>
      </c>
      <c r="C54" s="129"/>
      <c r="D54" s="113"/>
      <c r="G54" s="95"/>
      <c r="H54" s="96" t="s">
        <v>476</v>
      </c>
      <c r="J54" s="97">
        <v>244435.36</v>
      </c>
      <c r="K54" s="158" t="s">
        <v>477</v>
      </c>
    </row>
    <row r="55" spans="2:13" ht="15.75" x14ac:dyDescent="0.25">
      <c r="B55" s="111" t="s">
        <v>478</v>
      </c>
      <c r="C55" s="112"/>
      <c r="D55" s="113"/>
      <c r="G55" s="95"/>
      <c r="H55" s="96" t="s">
        <v>479</v>
      </c>
      <c r="I55" s="102"/>
      <c r="J55" s="97">
        <v>1002313</v>
      </c>
    </row>
    <row r="56" spans="2:13" ht="15.75" x14ac:dyDescent="0.25">
      <c r="B56" s="111" t="s">
        <v>480</v>
      </c>
      <c r="C56" s="112"/>
      <c r="D56" s="113"/>
      <c r="G56" s="91"/>
      <c r="H56" s="92" t="s">
        <v>481</v>
      </c>
      <c r="I56" s="93">
        <v>6689093998.1499996</v>
      </c>
      <c r="J56" s="93">
        <v>6710788196.7300005</v>
      </c>
    </row>
    <row r="57" spans="2:13" ht="15.75" x14ac:dyDescent="0.25">
      <c r="B57" s="111" t="s">
        <v>482</v>
      </c>
      <c r="C57" s="112"/>
      <c r="D57" s="113"/>
      <c r="G57" s="91"/>
      <c r="H57" s="92" t="s">
        <v>483</v>
      </c>
      <c r="I57" s="93">
        <v>105501944.22</v>
      </c>
      <c r="J57" s="94"/>
    </row>
    <row r="58" spans="2:13" ht="15.75" x14ac:dyDescent="0.25">
      <c r="B58" s="111" t="s">
        <v>484</v>
      </c>
      <c r="C58" s="112"/>
      <c r="D58" s="113"/>
      <c r="G58" s="86"/>
      <c r="H58" s="80"/>
      <c r="I58" s="80"/>
      <c r="J58" s="80"/>
    </row>
    <row r="59" spans="2:13" ht="15.75" x14ac:dyDescent="0.25">
      <c r="B59" s="111" t="s">
        <v>485</v>
      </c>
      <c r="C59" s="112"/>
      <c r="D59" s="113"/>
      <c r="G59" s="86"/>
      <c r="H59" s="80"/>
      <c r="I59" s="80"/>
      <c r="J59" s="80"/>
    </row>
    <row r="60" spans="2:13" ht="15.75" x14ac:dyDescent="0.25">
      <c r="B60" s="135" t="s">
        <v>486</v>
      </c>
      <c r="C60" s="136"/>
      <c r="D60" s="113"/>
      <c r="G60" s="86"/>
      <c r="H60" s="80"/>
      <c r="I60" s="80"/>
      <c r="J60" s="80"/>
    </row>
    <row r="61" spans="2:13" ht="15.75" x14ac:dyDescent="0.25">
      <c r="B61" s="135" t="s">
        <v>487</v>
      </c>
      <c r="C61" s="136"/>
      <c r="D61" s="161"/>
      <c r="G61" s="86"/>
      <c r="H61" s="80"/>
      <c r="I61" s="162">
        <f>I4+I56-J56</f>
        <v>105501944.21999931</v>
      </c>
      <c r="J61" s="80"/>
    </row>
    <row r="62" spans="2:13" ht="15.75" x14ac:dyDescent="0.25">
      <c r="B62" s="135" t="s">
        <v>488</v>
      </c>
      <c r="C62" s="136"/>
      <c r="D62" s="161"/>
      <c r="G62" s="86"/>
      <c r="H62" s="80"/>
      <c r="I62" s="80"/>
      <c r="J62" s="80"/>
    </row>
    <row r="63" spans="2:13" ht="15.75" x14ac:dyDescent="0.25">
      <c r="B63" s="135" t="s">
        <v>489</v>
      </c>
      <c r="C63" s="136"/>
      <c r="D63" s="161"/>
      <c r="G63" s="86"/>
      <c r="H63" s="80"/>
      <c r="I63" s="80"/>
      <c r="J63" s="80"/>
    </row>
    <row r="64" spans="2:13" ht="16.5" thickBot="1" x14ac:dyDescent="0.3">
      <c r="B64" s="135" t="s">
        <v>490</v>
      </c>
      <c r="C64" s="136"/>
      <c r="D64" s="161"/>
      <c r="G64" s="86"/>
      <c r="H64" s="80"/>
      <c r="I64" s="80"/>
      <c r="J64" s="80"/>
    </row>
    <row r="65" spans="1:15" ht="48" thickBot="1" x14ac:dyDescent="0.3">
      <c r="B65" s="137" t="s">
        <v>491</v>
      </c>
      <c r="C65" s="163"/>
      <c r="D65" s="139"/>
      <c r="G65" s="86"/>
      <c r="H65" s="164" t="s">
        <v>492</v>
      </c>
      <c r="I65" s="165"/>
      <c r="J65" s="165"/>
      <c r="K65" s="165"/>
    </row>
    <row r="66" spans="1:15" ht="15.75" x14ac:dyDescent="0.25">
      <c r="B66" s="110"/>
      <c r="C66" s="141"/>
      <c r="D66" s="142"/>
      <c r="G66" s="86"/>
      <c r="H66" s="165"/>
      <c r="I66" s="165"/>
      <c r="J66" s="165"/>
      <c r="K66" s="165"/>
    </row>
    <row r="67" spans="1:15" ht="15.75" x14ac:dyDescent="0.25">
      <c r="B67" s="128" t="s">
        <v>493</v>
      </c>
      <c r="C67" s="134">
        <f>C40+C52+C65</f>
        <v>-21296.985580000735</v>
      </c>
      <c r="D67" s="134">
        <f>D40+D52+D65</f>
        <v>219873</v>
      </c>
      <c r="F67" s="114">
        <f>I51+I52-J53-J54</f>
        <v>-397213.00000000012</v>
      </c>
      <c r="G67" s="86"/>
      <c r="H67" s="166" t="s">
        <v>352</v>
      </c>
      <c r="I67" s="166" t="s">
        <v>353</v>
      </c>
      <c r="J67" s="166" t="s">
        <v>354</v>
      </c>
      <c r="K67" s="166" t="s">
        <v>355</v>
      </c>
    </row>
    <row r="68" spans="1:15" ht="15.75" x14ac:dyDescent="0.25">
      <c r="B68" s="111" t="s">
        <v>441</v>
      </c>
      <c r="C68" s="112">
        <f>(I51+I52-J54-J53)/1000</f>
        <v>-397.21300000000002</v>
      </c>
      <c r="D68" s="113">
        <v>413</v>
      </c>
      <c r="G68" s="86"/>
      <c r="H68" s="167" t="s">
        <v>494</v>
      </c>
      <c r="I68" s="168" t="s">
        <v>357</v>
      </c>
      <c r="J68" s="169">
        <v>37533387.869999997</v>
      </c>
      <c r="K68" s="170"/>
    </row>
    <row r="69" spans="1:15" ht="16.5" thickBot="1" x14ac:dyDescent="0.3">
      <c r="B69" s="135" t="s">
        <v>495</v>
      </c>
      <c r="C69" s="136">
        <f>I4/1000</f>
        <v>127196.1428</v>
      </c>
      <c r="D69" s="113">
        <v>219012</v>
      </c>
      <c r="G69" s="86"/>
      <c r="H69" s="171"/>
      <c r="I69" s="172" t="s">
        <v>432</v>
      </c>
      <c r="J69" s="173">
        <v>845080.34</v>
      </c>
      <c r="K69" s="174"/>
    </row>
    <row r="70" spans="1:15" ht="21" thickBot="1" x14ac:dyDescent="0.35">
      <c r="B70" s="175" t="s">
        <v>496</v>
      </c>
      <c r="C70" s="138">
        <f>C69+C67+C68</f>
        <v>105501.94421999926</v>
      </c>
      <c r="D70" s="139">
        <f>D69+D67+D68</f>
        <v>439298</v>
      </c>
      <c r="E70" s="176"/>
      <c r="F70" s="177"/>
      <c r="G70" s="86"/>
      <c r="H70" s="171"/>
      <c r="I70" s="172" t="s">
        <v>497</v>
      </c>
      <c r="J70" s="174"/>
      <c r="K70" s="173">
        <v>1322825.56</v>
      </c>
    </row>
    <row r="71" spans="1:15" ht="15.75" hidden="1" customHeight="1" x14ac:dyDescent="0.25">
      <c r="B71" s="178" t="s">
        <v>498</v>
      </c>
      <c r="C71" s="178"/>
      <c r="D71" s="179"/>
      <c r="G71" s="86"/>
      <c r="H71" s="171"/>
      <c r="I71" s="172" t="s">
        <v>499</v>
      </c>
      <c r="J71" s="174"/>
      <c r="K71" s="173">
        <v>675073.58</v>
      </c>
    </row>
    <row r="72" spans="1:15" ht="15.75" x14ac:dyDescent="0.25">
      <c r="B72" s="180"/>
      <c r="C72" s="181">
        <v>105501944.22</v>
      </c>
      <c r="D72" s="180"/>
      <c r="F72" s="182"/>
      <c r="G72" s="86"/>
      <c r="H72" s="167"/>
      <c r="I72" s="168" t="s">
        <v>481</v>
      </c>
      <c r="J72" s="169">
        <v>845080.34</v>
      </c>
      <c r="K72" s="169">
        <v>1997899.14</v>
      </c>
    </row>
    <row r="73" spans="1:15" s="274" customFormat="1" ht="15.75" x14ac:dyDescent="0.25">
      <c r="B73" s="184" t="s">
        <v>500</v>
      </c>
      <c r="C73" s="184">
        <f>C72-C70</f>
        <v>105396442.27577999</v>
      </c>
      <c r="D73" s="181"/>
      <c r="E73" s="78"/>
      <c r="F73" s="78"/>
      <c r="G73" s="80"/>
      <c r="H73" s="167"/>
      <c r="I73" s="168" t="s">
        <v>483</v>
      </c>
      <c r="J73" s="169">
        <v>36380569.07</v>
      </c>
      <c r="K73" s="170"/>
      <c r="M73" s="275"/>
      <c r="N73" s="78"/>
    </row>
    <row r="74" spans="1:15" ht="18.75" x14ac:dyDescent="0.25">
      <c r="B74" s="185"/>
      <c r="C74" s="185"/>
      <c r="D74" s="186"/>
      <c r="G74" s="86"/>
      <c r="H74" s="80"/>
      <c r="I74" s="80"/>
      <c r="J74" s="80"/>
    </row>
    <row r="75" spans="1:15" ht="18.75" x14ac:dyDescent="0.3">
      <c r="B75" s="187"/>
      <c r="C75" s="187"/>
      <c r="D75" s="188"/>
      <c r="G75" s="86"/>
      <c r="H75" s="80"/>
      <c r="I75" s="80"/>
      <c r="J75" s="80"/>
    </row>
    <row r="76" spans="1:15" s="125" customFormat="1" ht="19.5" customHeight="1" x14ac:dyDescent="0.25">
      <c r="B76" s="189" t="s">
        <v>501</v>
      </c>
      <c r="C76" s="189"/>
      <c r="D76" s="190" t="s">
        <v>203</v>
      </c>
      <c r="E76" s="77"/>
      <c r="F76" s="78"/>
      <c r="G76" s="86"/>
      <c r="H76" s="164" t="s">
        <v>502</v>
      </c>
      <c r="I76" s="165"/>
      <c r="J76" s="165"/>
      <c r="K76" s="165"/>
      <c r="L76"/>
      <c r="M76" s="81"/>
      <c r="N76" s="78"/>
      <c r="O76"/>
    </row>
    <row r="77" spans="1:15" ht="18.75" x14ac:dyDescent="0.25">
      <c r="B77" s="189"/>
      <c r="C77" s="189"/>
      <c r="D77" s="190"/>
      <c r="G77" s="86"/>
      <c r="H77" s="165"/>
      <c r="I77" s="165"/>
      <c r="J77" s="165"/>
      <c r="K77" s="165"/>
    </row>
    <row r="78" spans="1:15" ht="18.75" x14ac:dyDescent="0.25">
      <c r="B78" s="189" t="s">
        <v>503</v>
      </c>
      <c r="C78" s="189"/>
      <c r="D78" s="190" t="s">
        <v>199</v>
      </c>
      <c r="G78" s="86"/>
      <c r="H78" s="166" t="s">
        <v>352</v>
      </c>
      <c r="I78" s="166" t="s">
        <v>353</v>
      </c>
      <c r="J78" s="166" t="s">
        <v>354</v>
      </c>
      <c r="K78" s="166" t="s">
        <v>355</v>
      </c>
    </row>
    <row r="79" spans="1:15" ht="15.75" x14ac:dyDescent="0.25">
      <c r="B79" s="191"/>
      <c r="C79" s="191"/>
      <c r="D79" s="183"/>
      <c r="G79" s="86"/>
      <c r="H79" s="167" t="s">
        <v>504</v>
      </c>
      <c r="I79" s="168" t="s">
        <v>357</v>
      </c>
      <c r="J79" s="169">
        <v>7437994.8899999997</v>
      </c>
      <c r="K79" s="170"/>
    </row>
    <row r="80" spans="1:15" ht="15.75" x14ac:dyDescent="0.25">
      <c r="A80" s="192"/>
      <c r="B80" s="191"/>
      <c r="C80" s="191"/>
      <c r="D80" s="183"/>
      <c r="G80" s="86"/>
      <c r="H80" s="171"/>
      <c r="I80" s="172" t="s">
        <v>432</v>
      </c>
      <c r="J80" s="173">
        <v>242098.21</v>
      </c>
      <c r="K80" s="174"/>
    </row>
    <row r="81" spans="1:11" ht="15.75" x14ac:dyDescent="0.25">
      <c r="A81" s="192"/>
      <c r="B81" s="87"/>
      <c r="C81" s="87"/>
      <c r="D81" s="88"/>
      <c r="G81" s="86"/>
      <c r="H81" s="171"/>
      <c r="I81" s="172" t="s">
        <v>497</v>
      </c>
      <c r="J81" s="174"/>
      <c r="K81" s="173">
        <v>304970.88</v>
      </c>
    </row>
    <row r="82" spans="1:11" ht="15.75" x14ac:dyDescent="0.25">
      <c r="A82" s="192"/>
      <c r="B82" s="193"/>
      <c r="C82" s="193"/>
      <c r="D82" s="88"/>
      <c r="G82" s="86"/>
      <c r="H82" s="171"/>
      <c r="I82" s="172" t="s">
        <v>499</v>
      </c>
      <c r="J82" s="174"/>
      <c r="K82" s="173">
        <v>152485.44</v>
      </c>
    </row>
    <row r="83" spans="1:11" ht="15.75" x14ac:dyDescent="0.25">
      <c r="B83" s="193"/>
      <c r="C83" s="193"/>
      <c r="D83" s="88"/>
      <c r="F83" s="194"/>
      <c r="G83" s="86"/>
      <c r="H83" s="167"/>
      <c r="I83" s="168" t="s">
        <v>481</v>
      </c>
      <c r="J83" s="169">
        <v>242098.21</v>
      </c>
      <c r="K83" s="169">
        <v>457456.32</v>
      </c>
    </row>
    <row r="84" spans="1:11" ht="15.75" x14ac:dyDescent="0.25">
      <c r="F84" s="194"/>
      <c r="G84" s="86"/>
      <c r="H84" s="167"/>
      <c r="I84" s="168" t="s">
        <v>483</v>
      </c>
      <c r="J84" s="169">
        <v>7222636.7800000003</v>
      </c>
      <c r="K84" s="170"/>
    </row>
    <row r="85" spans="1:11" ht="15.75" x14ac:dyDescent="0.25">
      <c r="G85" s="86"/>
      <c r="H85" s="165"/>
      <c r="I85" s="165"/>
      <c r="J85" s="165"/>
      <c r="K85" s="165"/>
    </row>
    <row r="86" spans="1:11" ht="15.75" x14ac:dyDescent="0.25">
      <c r="G86" s="86"/>
      <c r="H86" s="80"/>
      <c r="I86" s="80"/>
      <c r="J86" s="80"/>
    </row>
    <row r="87" spans="1:11" ht="15.75" x14ac:dyDescent="0.25">
      <c r="G87" s="86"/>
      <c r="H87" s="80"/>
      <c r="I87" s="80"/>
      <c r="J87" s="80"/>
    </row>
    <row r="88" spans="1:11" ht="15.75" x14ac:dyDescent="0.25">
      <c r="G88" s="86"/>
      <c r="H88" s="80"/>
      <c r="I88" s="80"/>
      <c r="J88" s="80"/>
    </row>
    <row r="89" spans="1:11" ht="15.75" x14ac:dyDescent="0.25">
      <c r="G89" s="86"/>
      <c r="H89" s="80"/>
      <c r="I89" s="80"/>
      <c r="J89" s="80"/>
    </row>
    <row r="90" spans="1:11" ht="15.75" x14ac:dyDescent="0.25">
      <c r="G90" s="86"/>
      <c r="H90" s="80"/>
      <c r="I90" s="80"/>
      <c r="J90" s="80"/>
    </row>
    <row r="91" spans="1:11" ht="15.75" x14ac:dyDescent="0.25">
      <c r="G91" s="86"/>
      <c r="H91" s="80"/>
      <c r="I91" s="80"/>
      <c r="J91" s="80"/>
    </row>
    <row r="92" spans="1:11" ht="15.75" x14ac:dyDescent="0.25">
      <c r="G92" s="86"/>
      <c r="H92" s="80"/>
      <c r="I92" s="80"/>
      <c r="J92" s="80"/>
    </row>
    <row r="93" spans="1:11" ht="15.75" x14ac:dyDescent="0.25">
      <c r="G93" s="86"/>
      <c r="H93" s="80"/>
      <c r="I93" s="80"/>
      <c r="J93" s="80"/>
    </row>
    <row r="94" spans="1:11" ht="15.75" x14ac:dyDescent="0.25">
      <c r="G94" s="86"/>
      <c r="H94" s="80"/>
      <c r="I94" s="80"/>
      <c r="J94" s="80"/>
    </row>
    <row r="95" spans="1:11" ht="15.75" x14ac:dyDescent="0.25">
      <c r="G95" s="86"/>
      <c r="H95" s="80"/>
      <c r="I95" s="80"/>
      <c r="J95" s="80"/>
    </row>
    <row r="96" spans="1:11" ht="15.75" x14ac:dyDescent="0.25">
      <c r="G96" s="86"/>
      <c r="H96" s="80"/>
      <c r="I96" s="80"/>
      <c r="J96" s="80"/>
    </row>
    <row r="97" spans="7:10" ht="15.75" x14ac:dyDescent="0.25">
      <c r="G97" s="86"/>
      <c r="H97" s="80"/>
      <c r="I97" s="80"/>
      <c r="J97" s="80"/>
    </row>
    <row r="98" spans="7:10" ht="15.75" x14ac:dyDescent="0.25">
      <c r="G98" s="86"/>
      <c r="H98" s="80"/>
      <c r="I98" s="80"/>
      <c r="J98" s="80"/>
    </row>
    <row r="99" spans="7:10" ht="15.75" x14ac:dyDescent="0.25">
      <c r="G99" s="86"/>
      <c r="H99" s="80"/>
      <c r="I99" s="80"/>
      <c r="J99" s="80"/>
    </row>
    <row r="100" spans="7:10" ht="15.75" x14ac:dyDescent="0.25">
      <c r="G100" s="86"/>
      <c r="H100" s="80"/>
      <c r="I100" s="80"/>
      <c r="J100" s="80"/>
    </row>
    <row r="101" spans="7:10" ht="15.75" x14ac:dyDescent="0.25">
      <c r="G101" s="86"/>
      <c r="H101" s="80"/>
      <c r="I101" s="80"/>
      <c r="J101" s="80"/>
    </row>
    <row r="102" spans="7:10" ht="15.75" x14ac:dyDescent="0.25">
      <c r="G102" s="86"/>
      <c r="H102" s="80"/>
      <c r="I102" s="80"/>
      <c r="J102" s="80"/>
    </row>
    <row r="103" spans="7:10" ht="15.75" x14ac:dyDescent="0.25">
      <c r="G103" s="86"/>
      <c r="H103" s="80"/>
      <c r="I103" s="80"/>
      <c r="J103" s="80"/>
    </row>
    <row r="104" spans="7:10" ht="15.75" x14ac:dyDescent="0.25">
      <c r="G104" s="86"/>
      <c r="H104" s="80"/>
      <c r="I104" s="80"/>
      <c r="J104" s="80"/>
    </row>
    <row r="105" spans="7:10" ht="15.75" x14ac:dyDescent="0.25">
      <c r="G105" s="86"/>
      <c r="H105" s="80"/>
      <c r="I105" s="80"/>
      <c r="J105" s="80"/>
    </row>
    <row r="106" spans="7:10" ht="15.75" x14ac:dyDescent="0.25">
      <c r="G106" s="86"/>
      <c r="H106" s="80"/>
      <c r="I106" s="80"/>
      <c r="J106" s="80"/>
    </row>
    <row r="107" spans="7:10" ht="15.75" x14ac:dyDescent="0.25">
      <c r="G107" s="86"/>
      <c r="H107" s="80"/>
      <c r="I107" s="80"/>
      <c r="J107" s="80"/>
    </row>
    <row r="108" spans="7:10" ht="15.75" x14ac:dyDescent="0.25">
      <c r="G108" s="86"/>
      <c r="H108" s="80"/>
      <c r="I108" s="80"/>
      <c r="J108" s="80"/>
    </row>
    <row r="109" spans="7:10" ht="15.75" x14ac:dyDescent="0.25">
      <c r="G109" s="86"/>
      <c r="H109" s="80"/>
      <c r="I109" s="80"/>
      <c r="J109" s="80"/>
    </row>
  </sheetData>
  <mergeCells count="3">
    <mergeCell ref="B6:D6"/>
    <mergeCell ref="B7:D7"/>
    <mergeCell ref="B8:D8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62"/>
  <sheetViews>
    <sheetView tabSelected="1" topLeftCell="A27" workbookViewId="0">
      <selection activeCell="D56" sqref="D56"/>
    </sheetView>
  </sheetViews>
  <sheetFormatPr defaultRowHeight="15" x14ac:dyDescent="0.25"/>
  <cols>
    <col min="1" max="1" width="9.140625" style="81"/>
    <col min="2" max="2" width="87.42578125" style="262" customWidth="1"/>
    <col min="3" max="7" width="24.28515625" style="259" customWidth="1"/>
    <col min="8" max="8" width="19.7109375" style="259" customWidth="1"/>
    <col min="9" max="10" width="24.28515625" style="259" customWidth="1"/>
    <col min="11" max="11" width="17.28515625" style="77" hidden="1" customWidth="1"/>
    <col min="12" max="12" width="15.42578125" style="77" hidden="1" customWidth="1"/>
    <col min="13" max="13" width="9.140625" style="77"/>
    <col min="14" max="16384" width="9.140625" style="81"/>
  </cols>
  <sheetData>
    <row r="1" spans="2:12" ht="18.75" hidden="1" x14ac:dyDescent="0.3">
      <c r="B1" s="195" t="s">
        <v>505</v>
      </c>
      <c r="C1" s="76"/>
      <c r="D1" s="196"/>
      <c r="E1" s="197"/>
      <c r="F1" s="197"/>
      <c r="G1" s="197"/>
      <c r="H1" s="197"/>
      <c r="I1" s="197"/>
      <c r="J1" s="197"/>
    </row>
    <row r="2" spans="2:12" ht="18.75" hidden="1" x14ac:dyDescent="0.3">
      <c r="B2" s="198" t="s">
        <v>351</v>
      </c>
      <c r="C2" s="85"/>
      <c r="D2" s="199"/>
      <c r="E2" s="197"/>
      <c r="F2" s="197"/>
      <c r="G2" s="197"/>
      <c r="H2" s="197"/>
      <c r="I2" s="197"/>
      <c r="J2" s="197"/>
    </row>
    <row r="3" spans="2:12" x14ac:dyDescent="0.25">
      <c r="B3" s="200"/>
      <c r="C3" s="201"/>
      <c r="D3" s="197"/>
      <c r="E3" s="197"/>
      <c r="F3" s="197"/>
      <c r="G3" s="197"/>
      <c r="H3" s="197"/>
      <c r="I3" s="197"/>
      <c r="J3" s="197"/>
    </row>
    <row r="4" spans="2:12" x14ac:dyDescent="0.25">
      <c r="B4" s="200"/>
      <c r="C4" s="201"/>
      <c r="D4" s="197"/>
      <c r="E4" s="197"/>
      <c r="F4" s="197"/>
      <c r="G4" s="197"/>
      <c r="H4" s="197"/>
      <c r="I4" s="197"/>
      <c r="J4" s="197"/>
    </row>
    <row r="5" spans="2:12" x14ac:dyDescent="0.25">
      <c r="B5" s="200"/>
      <c r="C5" s="201"/>
      <c r="D5" s="197"/>
      <c r="E5" s="197"/>
      <c r="F5" s="197"/>
      <c r="G5" s="197"/>
      <c r="H5" s="197"/>
      <c r="I5" s="197"/>
      <c r="J5" s="197"/>
    </row>
    <row r="6" spans="2:12" x14ac:dyDescent="0.25">
      <c r="B6" s="295" t="s">
        <v>506</v>
      </c>
      <c r="C6" s="295"/>
      <c r="D6" s="295"/>
      <c r="E6" s="295"/>
      <c r="F6" s="295"/>
      <c r="G6" s="295"/>
      <c r="H6" s="295"/>
      <c r="I6" s="295"/>
      <c r="J6" s="295"/>
    </row>
    <row r="7" spans="2:12" x14ac:dyDescent="0.25">
      <c r="B7" s="296" t="s">
        <v>191</v>
      </c>
      <c r="C7" s="297"/>
      <c r="D7" s="297"/>
      <c r="E7" s="297"/>
      <c r="F7" s="297"/>
      <c r="G7" s="297"/>
      <c r="H7" s="297"/>
      <c r="I7" s="297"/>
      <c r="J7" s="297"/>
    </row>
    <row r="8" spans="2:12" x14ac:dyDescent="0.25">
      <c r="B8" s="298" t="s">
        <v>541</v>
      </c>
      <c r="C8" s="298"/>
      <c r="D8" s="298"/>
      <c r="E8" s="298"/>
      <c r="F8" s="298"/>
      <c r="G8" s="298"/>
      <c r="H8" s="298"/>
      <c r="I8" s="298"/>
      <c r="J8" s="298"/>
    </row>
    <row r="9" spans="2:12" ht="15.75" thickBot="1" x14ac:dyDescent="0.3">
      <c r="B9" s="202"/>
      <c r="C9" s="203"/>
      <c r="D9" s="203"/>
      <c r="E9" s="203"/>
      <c r="F9" s="203"/>
      <c r="G9" s="203"/>
      <c r="H9" s="203"/>
      <c r="I9" s="203"/>
      <c r="J9" s="204" t="s">
        <v>365</v>
      </c>
    </row>
    <row r="10" spans="2:12" ht="114.75" thickBot="1" x14ac:dyDescent="0.3">
      <c r="B10" s="205"/>
      <c r="C10" s="206" t="s">
        <v>507</v>
      </c>
      <c r="D10" s="207" t="s">
        <v>508</v>
      </c>
      <c r="E10" s="206" t="s">
        <v>509</v>
      </c>
      <c r="F10" s="206" t="s">
        <v>510</v>
      </c>
      <c r="G10" s="206" t="s">
        <v>511</v>
      </c>
      <c r="H10" s="206" t="s">
        <v>512</v>
      </c>
      <c r="I10" s="206" t="s">
        <v>513</v>
      </c>
      <c r="J10" s="208" t="s">
        <v>514</v>
      </c>
    </row>
    <row r="11" spans="2:12" x14ac:dyDescent="0.25">
      <c r="B11" s="209" t="s">
        <v>10</v>
      </c>
      <c r="C11" s="210" t="s">
        <v>7</v>
      </c>
      <c r="D11" s="210" t="s">
        <v>8</v>
      </c>
      <c r="E11" s="211" t="s">
        <v>9</v>
      </c>
      <c r="F11" s="211"/>
      <c r="G11" s="210" t="s">
        <v>26</v>
      </c>
      <c r="H11" s="210" t="s">
        <v>29</v>
      </c>
      <c r="I11" s="210" t="s">
        <v>33</v>
      </c>
      <c r="J11" s="212" t="s">
        <v>37</v>
      </c>
    </row>
    <row r="12" spans="2:12" x14ac:dyDescent="0.25">
      <c r="B12" s="213" t="s">
        <v>515</v>
      </c>
      <c r="C12" s="214">
        <v>3000000</v>
      </c>
      <c r="D12" s="214"/>
      <c r="E12" s="263">
        <v>7625</v>
      </c>
      <c r="F12" s="263">
        <v>32581</v>
      </c>
      <c r="G12" s="215"/>
      <c r="H12" s="214">
        <v>21120</v>
      </c>
      <c r="I12" s="214">
        <v>2666024</v>
      </c>
      <c r="J12" s="216">
        <f>C12+D12+E12+F12+G12+H12+I12</f>
        <v>5727350</v>
      </c>
      <c r="L12" s="217">
        <v>5648502.8999600001</v>
      </c>
    </row>
    <row r="13" spans="2:12" x14ac:dyDescent="0.25">
      <c r="B13" s="218" t="s">
        <v>516</v>
      </c>
      <c r="C13" s="219"/>
      <c r="D13" s="219"/>
      <c r="E13" s="220"/>
      <c r="F13" s="220"/>
      <c r="G13" s="221"/>
      <c r="H13" s="222"/>
      <c r="I13" s="222"/>
      <c r="J13" s="223">
        <f t="shared" ref="J13:J52" si="0">C13+D13+E13+F13+G13+H13+I13</f>
        <v>0</v>
      </c>
    </row>
    <row r="14" spans="2:12" x14ac:dyDescent="0.25">
      <c r="B14" s="213" t="s">
        <v>517</v>
      </c>
      <c r="C14" s="214">
        <f t="shared" ref="C14:I14" si="1">SUM(C12:C13)</f>
        <v>3000000</v>
      </c>
      <c r="D14" s="214">
        <f t="shared" si="1"/>
        <v>0</v>
      </c>
      <c r="E14" s="214">
        <f t="shared" si="1"/>
        <v>7625</v>
      </c>
      <c r="F14" s="214">
        <f>SUM(F12:F13)</f>
        <v>32581</v>
      </c>
      <c r="G14" s="214">
        <f t="shared" si="1"/>
        <v>0</v>
      </c>
      <c r="H14" s="214">
        <f t="shared" si="1"/>
        <v>21120</v>
      </c>
      <c r="I14" s="214">
        <f t="shared" si="1"/>
        <v>2666024</v>
      </c>
      <c r="J14" s="216">
        <f t="shared" si="0"/>
        <v>5727350</v>
      </c>
    </row>
    <row r="15" spans="2:12" x14ac:dyDescent="0.25">
      <c r="B15" s="224" t="s">
        <v>518</v>
      </c>
      <c r="C15" s="214"/>
      <c r="D15" s="214"/>
      <c r="E15" s="214"/>
      <c r="F15" s="214"/>
      <c r="G15" s="214"/>
      <c r="H15" s="214"/>
      <c r="I15" s="214">
        <f>C15+D15+E15+F15+G15+H15</f>
        <v>0</v>
      </c>
      <c r="J15" s="216">
        <f t="shared" si="0"/>
        <v>0</v>
      </c>
    </row>
    <row r="16" spans="2:12" x14ac:dyDescent="0.25">
      <c r="B16" s="225" t="s">
        <v>519</v>
      </c>
      <c r="C16" s="226"/>
      <c r="D16" s="226"/>
      <c r="E16" s="226"/>
      <c r="F16" s="226"/>
      <c r="G16" s="226"/>
      <c r="H16" s="226"/>
      <c r="I16" s="214">
        <f>[1]Ф2!D49</f>
        <v>-30161</v>
      </c>
      <c r="J16" s="216">
        <f t="shared" si="0"/>
        <v>-30161</v>
      </c>
    </row>
    <row r="17" spans="2:12" x14ac:dyDescent="0.25">
      <c r="B17" s="224" t="s">
        <v>520</v>
      </c>
      <c r="C17" s="226"/>
      <c r="D17" s="226"/>
      <c r="E17" s="226"/>
      <c r="F17" s="226"/>
      <c r="G17" s="226"/>
      <c r="H17" s="226"/>
      <c r="I17" s="214"/>
      <c r="J17" s="216">
        <f t="shared" si="0"/>
        <v>0</v>
      </c>
    </row>
    <row r="18" spans="2:12" ht="30" x14ac:dyDescent="0.25">
      <c r="B18" s="227" t="s">
        <v>521</v>
      </c>
      <c r="C18" s="226"/>
      <c r="D18" s="226"/>
      <c r="E18" s="226"/>
      <c r="F18" s="226"/>
      <c r="G18" s="226"/>
      <c r="H18" s="226"/>
      <c r="I18" s="214"/>
      <c r="J18" s="216">
        <f>C18+D18+E18+F18+G18+H18+I18</f>
        <v>0</v>
      </c>
    </row>
    <row r="19" spans="2:12" x14ac:dyDescent="0.25">
      <c r="B19" s="225" t="s">
        <v>522</v>
      </c>
      <c r="C19" s="226"/>
      <c r="D19" s="226"/>
      <c r="E19" s="226">
        <f>-135960-1</f>
        <v>-135961</v>
      </c>
      <c r="F19" s="226">
        <v>-19331</v>
      </c>
      <c r="G19" s="226"/>
      <c r="H19" s="226"/>
      <c r="I19" s="214"/>
      <c r="J19" s="216">
        <f t="shared" si="0"/>
        <v>-155292</v>
      </c>
    </row>
    <row r="20" spans="2:12" ht="30" x14ac:dyDescent="0.25">
      <c r="B20" s="225" t="s">
        <v>523</v>
      </c>
      <c r="C20" s="226"/>
      <c r="D20" s="226"/>
      <c r="E20" s="228"/>
      <c r="F20" s="228"/>
      <c r="G20" s="226"/>
      <c r="H20" s="226"/>
      <c r="I20" s="214"/>
      <c r="J20" s="216">
        <f t="shared" si="0"/>
        <v>0</v>
      </c>
    </row>
    <row r="21" spans="2:12" ht="30.75" thickBot="1" x14ac:dyDescent="0.3">
      <c r="B21" s="229" t="s">
        <v>524</v>
      </c>
      <c r="C21" s="226">
        <f>SUM(C19:C20)</f>
        <v>0</v>
      </c>
      <c r="D21" s="226">
        <f t="shared" ref="D21:I21" si="2">SUM(D19:D20)</f>
        <v>0</v>
      </c>
      <c r="E21" s="226">
        <f>E18+E19</f>
        <v>-135961</v>
      </c>
      <c r="F21" s="226">
        <f>SUM(F19:F20)</f>
        <v>-19331</v>
      </c>
      <c r="G21" s="226">
        <f t="shared" si="2"/>
        <v>0</v>
      </c>
      <c r="H21" s="226">
        <f t="shared" si="2"/>
        <v>0</v>
      </c>
      <c r="I21" s="226">
        <f t="shared" si="2"/>
        <v>0</v>
      </c>
      <c r="J21" s="216">
        <f>C21+D21+E21+F21+G21+H21+I21</f>
        <v>-155292</v>
      </c>
    </row>
    <row r="22" spans="2:12" ht="15.75" thickBot="1" x14ac:dyDescent="0.3">
      <c r="B22" s="230" t="s">
        <v>525</v>
      </c>
      <c r="C22" s="231">
        <f>C21</f>
        <v>0</v>
      </c>
      <c r="D22" s="231">
        <f t="shared" ref="D22:I22" si="3">D21</f>
        <v>0</v>
      </c>
      <c r="E22" s="231">
        <f>E21</f>
        <v>-135961</v>
      </c>
      <c r="F22" s="231">
        <f>F21</f>
        <v>-19331</v>
      </c>
      <c r="G22" s="231">
        <f t="shared" si="3"/>
        <v>0</v>
      </c>
      <c r="H22" s="231">
        <f t="shared" si="3"/>
        <v>0</v>
      </c>
      <c r="I22" s="231">
        <f t="shared" si="3"/>
        <v>0</v>
      </c>
      <c r="J22" s="231">
        <f>C22+D22+E22+F22+G22+H22+I22</f>
        <v>-155292</v>
      </c>
    </row>
    <row r="23" spans="2:12" ht="15.75" thickBot="1" x14ac:dyDescent="0.3">
      <c r="B23" s="232" t="s">
        <v>526</v>
      </c>
      <c r="C23" s="233">
        <f>SUM(C16,C22)</f>
        <v>0</v>
      </c>
      <c r="D23" s="233">
        <f t="shared" ref="D23:I23" si="4">SUM(D16,D22)</f>
        <v>0</v>
      </c>
      <c r="E23" s="233">
        <f>SUM(E16,E22)</f>
        <v>-135961</v>
      </c>
      <c r="F23" s="233">
        <f>SUM(F16,F22)</f>
        <v>-19331</v>
      </c>
      <c r="G23" s="233">
        <f t="shared" si="4"/>
        <v>0</v>
      </c>
      <c r="H23" s="233">
        <f t="shared" si="4"/>
        <v>0</v>
      </c>
      <c r="I23" s="233">
        <f t="shared" si="4"/>
        <v>-30161</v>
      </c>
      <c r="J23" s="233">
        <f>C23+D23+E23+F23+G23+H23+I23</f>
        <v>-185453</v>
      </c>
      <c r="K23" s="234"/>
    </row>
    <row r="24" spans="2:12" x14ac:dyDescent="0.25">
      <c r="B24" s="235" t="s">
        <v>527</v>
      </c>
      <c r="C24" s="236"/>
      <c r="D24" s="236"/>
      <c r="E24" s="236"/>
      <c r="F24" s="236"/>
      <c r="G24" s="236"/>
      <c r="H24" s="236"/>
      <c r="I24" s="214"/>
      <c r="J24" s="216">
        <f t="shared" si="0"/>
        <v>0</v>
      </c>
    </row>
    <row r="25" spans="2:12" x14ac:dyDescent="0.25">
      <c r="B25" s="225" t="s">
        <v>528</v>
      </c>
      <c r="C25" s="237"/>
      <c r="D25" s="237"/>
      <c r="E25" s="237"/>
      <c r="F25" s="237"/>
      <c r="G25" s="237"/>
      <c r="H25" s="237"/>
      <c r="I25" s="214"/>
      <c r="J25" s="216">
        <f t="shared" si="0"/>
        <v>0</v>
      </c>
    </row>
    <row r="26" spans="2:12" x14ac:dyDescent="0.25">
      <c r="B26" s="225" t="s">
        <v>529</v>
      </c>
      <c r="C26" s="236"/>
      <c r="D26" s="236"/>
      <c r="E26" s="236"/>
      <c r="F26" s="236"/>
      <c r="G26" s="236"/>
      <c r="H26" s="236"/>
      <c r="I26" s="214"/>
      <c r="J26" s="216">
        <f t="shared" si="0"/>
        <v>0</v>
      </c>
    </row>
    <row r="27" spans="2:12" x14ac:dyDescent="0.25">
      <c r="B27" s="238" t="s">
        <v>530</v>
      </c>
      <c r="C27" s="239">
        <f t="shared" ref="C27:I27" si="5">SUM(C25:C26)</f>
        <v>0</v>
      </c>
      <c r="D27" s="239">
        <f t="shared" si="5"/>
        <v>0</v>
      </c>
      <c r="E27" s="239">
        <f t="shared" si="5"/>
        <v>0</v>
      </c>
      <c r="F27" s="239">
        <f t="shared" si="5"/>
        <v>0</v>
      </c>
      <c r="G27" s="239">
        <f t="shared" si="5"/>
        <v>0</v>
      </c>
      <c r="H27" s="239">
        <f t="shared" si="5"/>
        <v>0</v>
      </c>
      <c r="I27" s="239">
        <f t="shared" si="5"/>
        <v>0</v>
      </c>
      <c r="J27" s="216">
        <f t="shared" si="0"/>
        <v>0</v>
      </c>
    </row>
    <row r="28" spans="2:12" x14ac:dyDescent="0.25">
      <c r="B28" s="218" t="s">
        <v>531</v>
      </c>
      <c r="C28" s="219"/>
      <c r="D28" s="219"/>
      <c r="E28" s="219"/>
      <c r="F28" s="219"/>
      <c r="G28" s="222"/>
      <c r="H28" s="222"/>
      <c r="I28" s="214"/>
      <c r="J28" s="216">
        <f t="shared" si="0"/>
        <v>0</v>
      </c>
    </row>
    <row r="29" spans="2:12" x14ac:dyDescent="0.25">
      <c r="B29" s="218" t="s">
        <v>532</v>
      </c>
      <c r="C29" s="219"/>
      <c r="D29" s="219"/>
      <c r="E29" s="219"/>
      <c r="F29" s="239"/>
      <c r="G29" s="240"/>
      <c r="H29" s="240"/>
      <c r="I29" s="214"/>
      <c r="J29" s="216">
        <f t="shared" si="0"/>
        <v>0</v>
      </c>
    </row>
    <row r="30" spans="2:12" ht="15.75" thickBot="1" x14ac:dyDescent="0.3">
      <c r="B30" s="241" t="s">
        <v>533</v>
      </c>
      <c r="C30" s="242">
        <f>SUM(C14,C23,C27)</f>
        <v>3000000</v>
      </c>
      <c r="D30" s="242">
        <f t="shared" ref="D30:I30" si="6">SUM(D14,D23,D27)</f>
        <v>0</v>
      </c>
      <c r="E30" s="242">
        <f>SUM(E14,E23,E27)</f>
        <v>-128336</v>
      </c>
      <c r="F30" s="242">
        <f t="shared" si="6"/>
        <v>13250</v>
      </c>
      <c r="G30" s="242">
        <f t="shared" si="6"/>
        <v>0</v>
      </c>
      <c r="H30" s="242">
        <f t="shared" si="6"/>
        <v>21120</v>
      </c>
      <c r="I30" s="242">
        <f t="shared" si="6"/>
        <v>2635863</v>
      </c>
      <c r="J30" s="242">
        <f>C30+D30+E30+F30+G30+H30+I30</f>
        <v>5541897</v>
      </c>
      <c r="K30" s="243">
        <f>[1]капитал19!G11/1000</f>
        <v>5541897.2885199999</v>
      </c>
      <c r="L30" s="244">
        <f>K30-J30</f>
        <v>0.28851999994367361</v>
      </c>
    </row>
    <row r="31" spans="2:12" x14ac:dyDescent="0.25">
      <c r="B31" s="245"/>
      <c r="C31" s="246"/>
      <c r="D31" s="214"/>
      <c r="E31" s="214"/>
      <c r="F31" s="214"/>
      <c r="G31" s="214"/>
      <c r="H31" s="214"/>
      <c r="I31" s="214"/>
      <c r="J31" s="216">
        <f t="shared" si="0"/>
        <v>0</v>
      </c>
      <c r="K31" s="243"/>
    </row>
    <row r="32" spans="2:12" x14ac:dyDescent="0.25">
      <c r="B32" s="213" t="s">
        <v>534</v>
      </c>
      <c r="C32" s="247">
        <f>[1]Ф1!D47</f>
        <v>3000000</v>
      </c>
      <c r="D32" s="248"/>
      <c r="E32" s="248">
        <f>[1]Ф1!D51</f>
        <v>-96241</v>
      </c>
      <c r="F32" s="248">
        <f>[1]Ф1!D52</f>
        <v>16067</v>
      </c>
      <c r="G32" s="248"/>
      <c r="H32" s="248">
        <f>[1]Ф1!D50</f>
        <v>21120</v>
      </c>
      <c r="I32" s="248">
        <f>[1]Ф1!C55</f>
        <v>3149479</v>
      </c>
      <c r="J32" s="216">
        <f t="shared" si="0"/>
        <v>6090425</v>
      </c>
      <c r="K32" s="243">
        <f>[1]Ф1!D60</f>
        <v>6090425</v>
      </c>
    </row>
    <row r="33" spans="2:11" x14ac:dyDescent="0.25">
      <c r="B33" s="224" t="s">
        <v>518</v>
      </c>
      <c r="C33" s="249"/>
      <c r="D33" s="214"/>
      <c r="E33" s="214"/>
      <c r="F33" s="214"/>
      <c r="G33" s="214"/>
      <c r="H33" s="214"/>
      <c r="I33" s="214"/>
      <c r="J33" s="216">
        <f t="shared" si="0"/>
        <v>0</v>
      </c>
    </row>
    <row r="34" spans="2:11" x14ac:dyDescent="0.25">
      <c r="B34" s="225" t="s">
        <v>519</v>
      </c>
      <c r="C34" s="226"/>
      <c r="D34" s="226"/>
      <c r="E34" s="226"/>
      <c r="F34" s="226"/>
      <c r="G34" s="226"/>
      <c r="H34" s="226"/>
      <c r="I34" s="226">
        <f>[1]Ф1!C58</f>
        <v>46483</v>
      </c>
      <c r="J34" s="216">
        <f t="shared" si="0"/>
        <v>46483</v>
      </c>
    </row>
    <row r="35" spans="2:11" x14ac:dyDescent="0.25">
      <c r="B35" s="224" t="s">
        <v>520</v>
      </c>
      <c r="C35" s="226"/>
      <c r="D35" s="226"/>
      <c r="E35" s="226"/>
      <c r="F35" s="226"/>
      <c r="G35" s="226"/>
      <c r="H35" s="226"/>
      <c r="I35" s="214"/>
      <c r="J35" s="216">
        <f t="shared" si="0"/>
        <v>0</v>
      </c>
    </row>
    <row r="36" spans="2:11" ht="30" x14ac:dyDescent="0.25">
      <c r="B36" s="227" t="s">
        <v>521</v>
      </c>
      <c r="C36" s="226"/>
      <c r="D36" s="226"/>
      <c r="E36" s="226">
        <f>[1]Ф2!C56</f>
        <v>0</v>
      </c>
      <c r="F36" s="226"/>
      <c r="G36" s="226"/>
      <c r="H36" s="226"/>
      <c r="I36" s="214"/>
      <c r="J36" s="216">
        <f t="shared" si="0"/>
        <v>0</v>
      </c>
    </row>
    <row r="37" spans="2:11" x14ac:dyDescent="0.25">
      <c r="B37" s="225" t="s">
        <v>522</v>
      </c>
      <c r="C37" s="226"/>
      <c r="D37" s="226"/>
      <c r="E37" s="226">
        <f>-[1]Ф1!D51+[1]Ф1!C51</f>
        <v>9343</v>
      </c>
      <c r="F37" s="226">
        <f>-[1]Ф1!D52+[1]Ф1!C52</f>
        <v>10970</v>
      </c>
      <c r="G37" s="226"/>
      <c r="H37" s="226"/>
      <c r="I37" s="226"/>
      <c r="J37" s="216">
        <f t="shared" si="0"/>
        <v>20313</v>
      </c>
    </row>
    <row r="38" spans="2:11" ht="30" x14ac:dyDescent="0.25">
      <c r="B38" s="225" t="s">
        <v>523</v>
      </c>
      <c r="C38" s="226"/>
      <c r="D38" s="226"/>
      <c r="E38" s="226"/>
      <c r="F38" s="226"/>
      <c r="G38" s="226"/>
      <c r="H38" s="226"/>
      <c r="I38" s="226"/>
      <c r="J38" s="216">
        <f t="shared" si="0"/>
        <v>0</v>
      </c>
    </row>
    <row r="39" spans="2:11" ht="30.75" thickBot="1" x14ac:dyDescent="0.3">
      <c r="B39" s="229" t="s">
        <v>524</v>
      </c>
      <c r="C39" s="228">
        <f>SUM(C37:C38)</f>
        <v>0</v>
      </c>
      <c r="D39" s="228">
        <f t="shared" ref="D39:I39" si="7">SUM(D37:D38)</f>
        <v>0</v>
      </c>
      <c r="E39" s="228">
        <f>SUM(E37:E38)</f>
        <v>9343</v>
      </c>
      <c r="F39" s="228">
        <f t="shared" si="7"/>
        <v>10970</v>
      </c>
      <c r="G39" s="228">
        <f t="shared" si="7"/>
        <v>0</v>
      </c>
      <c r="H39" s="228">
        <f t="shared" si="7"/>
        <v>0</v>
      </c>
      <c r="I39" s="228">
        <f t="shared" si="7"/>
        <v>0</v>
      </c>
      <c r="J39" s="216">
        <f t="shared" si="0"/>
        <v>20313</v>
      </c>
    </row>
    <row r="40" spans="2:11" ht="15.75" thickBot="1" x14ac:dyDescent="0.3">
      <c r="B40" s="230" t="s">
        <v>525</v>
      </c>
      <c r="C40" s="231">
        <f>C39</f>
        <v>0</v>
      </c>
      <c r="D40" s="231">
        <f t="shared" ref="D40:I40" si="8">D39</f>
        <v>0</v>
      </c>
      <c r="E40" s="231">
        <f>E39</f>
        <v>9343</v>
      </c>
      <c r="F40" s="231">
        <f t="shared" si="8"/>
        <v>10970</v>
      </c>
      <c r="G40" s="231">
        <f t="shared" si="8"/>
        <v>0</v>
      </c>
      <c r="H40" s="231">
        <f t="shared" si="8"/>
        <v>0</v>
      </c>
      <c r="I40" s="231">
        <f t="shared" si="8"/>
        <v>0</v>
      </c>
      <c r="J40" s="231">
        <f t="shared" si="0"/>
        <v>20313</v>
      </c>
    </row>
    <row r="41" spans="2:11" ht="15.75" thickBot="1" x14ac:dyDescent="0.3">
      <c r="B41" s="232" t="s">
        <v>535</v>
      </c>
      <c r="C41" s="233">
        <f>SUM(C34,C40)</f>
        <v>0</v>
      </c>
      <c r="D41" s="233">
        <f t="shared" ref="D41:H41" si="9">SUM(D34,D40)</f>
        <v>0</v>
      </c>
      <c r="E41" s="233">
        <f>SUM(E34,E40)</f>
        <v>9343</v>
      </c>
      <c r="F41" s="233">
        <f t="shared" si="9"/>
        <v>10970</v>
      </c>
      <c r="G41" s="233">
        <f t="shared" si="9"/>
        <v>0</v>
      </c>
      <c r="H41" s="233">
        <f t="shared" si="9"/>
        <v>0</v>
      </c>
      <c r="I41" s="233">
        <f>SUM(I34,I40)</f>
        <v>46483</v>
      </c>
      <c r="J41" s="233">
        <f>C41+D41+E41+F41+G41+H41+I41</f>
        <v>66796</v>
      </c>
      <c r="K41" s="234"/>
    </row>
    <row r="42" spans="2:11" x14ac:dyDescent="0.25">
      <c r="B42" s="235" t="s">
        <v>527</v>
      </c>
      <c r="C42" s="236"/>
      <c r="D42" s="236"/>
      <c r="E42" s="236"/>
      <c r="F42" s="236"/>
      <c r="G42" s="236"/>
      <c r="H42" s="236"/>
      <c r="I42" s="236"/>
      <c r="J42" s="216">
        <f t="shared" si="0"/>
        <v>0</v>
      </c>
    </row>
    <row r="43" spans="2:11" x14ac:dyDescent="0.25">
      <c r="B43" s="218" t="s">
        <v>528</v>
      </c>
      <c r="C43" s="222"/>
      <c r="D43" s="214"/>
      <c r="E43" s="214"/>
      <c r="F43" s="214"/>
      <c r="G43" s="214"/>
      <c r="H43" s="214"/>
      <c r="I43" s="214"/>
      <c r="J43" s="216">
        <f t="shared" si="0"/>
        <v>0</v>
      </c>
    </row>
    <row r="44" spans="2:11" x14ac:dyDescent="0.25">
      <c r="B44" s="218" t="s">
        <v>529</v>
      </c>
      <c r="C44" s="222"/>
      <c r="D44" s="214"/>
      <c r="E44" s="214"/>
      <c r="F44" s="214"/>
      <c r="G44" s="214"/>
      <c r="H44" s="214"/>
      <c r="I44" s="214"/>
      <c r="J44" s="216">
        <f t="shared" si="0"/>
        <v>0</v>
      </c>
    </row>
    <row r="45" spans="2:11" x14ac:dyDescent="0.25">
      <c r="B45" s="218" t="s">
        <v>536</v>
      </c>
      <c r="C45" s="222"/>
      <c r="D45" s="214"/>
      <c r="E45" s="214"/>
      <c r="F45" s="214"/>
      <c r="G45" s="214"/>
      <c r="H45" s="214"/>
      <c r="I45" s="214"/>
      <c r="J45" s="216">
        <f t="shared" si="0"/>
        <v>0</v>
      </c>
    </row>
    <row r="46" spans="2:11" x14ac:dyDescent="0.25">
      <c r="B46" s="218" t="s">
        <v>537</v>
      </c>
      <c r="C46" s="222"/>
      <c r="D46" s="214"/>
      <c r="E46" s="214"/>
      <c r="F46" s="214"/>
      <c r="G46" s="214"/>
      <c r="H46" s="214"/>
      <c r="I46" s="214"/>
      <c r="J46" s="216">
        <f t="shared" si="0"/>
        <v>0</v>
      </c>
    </row>
    <row r="47" spans="2:11" x14ac:dyDescent="0.25">
      <c r="B47" s="218" t="s">
        <v>538</v>
      </c>
      <c r="C47" s="222"/>
      <c r="D47" s="214"/>
      <c r="E47" s="214"/>
      <c r="F47" s="214"/>
      <c r="G47" s="214"/>
      <c r="H47" s="214"/>
      <c r="I47" s="214"/>
      <c r="J47" s="216">
        <f t="shared" si="0"/>
        <v>0</v>
      </c>
    </row>
    <row r="48" spans="2:11" x14ac:dyDescent="0.25">
      <c r="B48" s="224" t="s">
        <v>530</v>
      </c>
      <c r="C48" s="219">
        <f>SUM(C43:C47)</f>
        <v>0</v>
      </c>
      <c r="D48" s="219">
        <f t="shared" ref="D48:I48" si="10">SUM(D43:D47)</f>
        <v>0</v>
      </c>
      <c r="E48" s="219">
        <f t="shared" si="10"/>
        <v>0</v>
      </c>
      <c r="F48" s="219">
        <f t="shared" si="10"/>
        <v>0</v>
      </c>
      <c r="G48" s="219">
        <f t="shared" si="10"/>
        <v>0</v>
      </c>
      <c r="H48" s="219">
        <f t="shared" si="10"/>
        <v>0</v>
      </c>
      <c r="I48" s="219">
        <f t="shared" si="10"/>
        <v>0</v>
      </c>
      <c r="J48" s="216">
        <f t="shared" si="0"/>
        <v>0</v>
      </c>
    </row>
    <row r="49" spans="2:15" x14ac:dyDescent="0.25">
      <c r="B49" s="250" t="s">
        <v>516</v>
      </c>
      <c r="C49" s="239"/>
      <c r="D49" s="239"/>
      <c r="E49" s="239"/>
      <c r="F49" s="239"/>
      <c r="G49" s="240"/>
      <c r="H49" s="240"/>
      <c r="I49" s="240"/>
      <c r="J49" s="216">
        <f t="shared" si="0"/>
        <v>0</v>
      </c>
    </row>
    <row r="50" spans="2:15" x14ac:dyDescent="0.25">
      <c r="B50" s="250" t="s">
        <v>531</v>
      </c>
      <c r="C50" s="239"/>
      <c r="D50" s="239"/>
      <c r="E50" s="239"/>
      <c r="F50" s="239"/>
      <c r="G50" s="240"/>
      <c r="H50" s="240"/>
      <c r="I50" s="240"/>
      <c r="J50" s="216">
        <f t="shared" si="0"/>
        <v>0</v>
      </c>
    </row>
    <row r="51" spans="2:15" x14ac:dyDescent="0.25">
      <c r="B51" s="250" t="s">
        <v>539</v>
      </c>
      <c r="C51" s="239"/>
      <c r="D51" s="239"/>
      <c r="E51" s="239"/>
      <c r="F51" s="239"/>
      <c r="G51" s="240"/>
      <c r="H51" s="240"/>
      <c r="I51" s="240"/>
      <c r="J51" s="216">
        <f t="shared" si="0"/>
        <v>0</v>
      </c>
    </row>
    <row r="52" spans="2:15" x14ac:dyDescent="0.25">
      <c r="B52" s="250" t="s">
        <v>532</v>
      </c>
      <c r="C52" s="239"/>
      <c r="D52" s="239"/>
      <c r="E52" s="239"/>
      <c r="F52" s="239"/>
      <c r="G52" s="240"/>
      <c r="H52" s="240"/>
      <c r="I52" s="240"/>
      <c r="J52" s="216">
        <f t="shared" si="0"/>
        <v>0</v>
      </c>
    </row>
    <row r="53" spans="2:15" ht="15.75" thickBot="1" x14ac:dyDescent="0.3">
      <c r="B53" s="251" t="s">
        <v>542</v>
      </c>
      <c r="C53" s="252">
        <f>SUM(C12,C41,C48,C49,C52)</f>
        <v>3000000</v>
      </c>
      <c r="D53" s="252">
        <f>SUM(D12,D41,D48,D49,D52)</f>
        <v>0</v>
      </c>
      <c r="E53" s="252">
        <f>SUM(E32,E41,E48,E49,E52)</f>
        <v>-86898</v>
      </c>
      <c r="F53" s="252">
        <f>SUM(F32,F41,F48,F49,F52)</f>
        <v>27037</v>
      </c>
      <c r="G53" s="252">
        <f>SUM(G12,G41,G48,G49,G52)</f>
        <v>0</v>
      </c>
      <c r="H53" s="252">
        <f>SUM(H12,H41,H48,H49,H52)</f>
        <v>21120</v>
      </c>
      <c r="I53" s="252">
        <f>I32+I41</f>
        <v>3195962</v>
      </c>
      <c r="J53" s="252">
        <f>C53+D53+E53+F53+G53+H53+I53</f>
        <v>6157221</v>
      </c>
      <c r="K53" s="234">
        <f>[1]Ф1!C60</f>
        <v>6157221</v>
      </c>
      <c r="L53" s="234">
        <f>K53-J53</f>
        <v>0</v>
      </c>
    </row>
    <row r="54" spans="2:15" s="253" customFormat="1" hidden="1" x14ac:dyDescent="0.2">
      <c r="C54" s="254"/>
      <c r="D54" s="254"/>
      <c r="E54" s="255"/>
      <c r="F54" s="255"/>
      <c r="G54" s="255"/>
      <c r="H54" s="255"/>
      <c r="I54" s="255"/>
      <c r="J54" s="256"/>
      <c r="K54" s="77"/>
      <c r="L54" s="77"/>
      <c r="M54" s="77"/>
    </row>
    <row r="55" spans="2:15" s="253" customFormat="1" ht="12.75" hidden="1" x14ac:dyDescent="0.2">
      <c r="B55" s="257" t="s">
        <v>498</v>
      </c>
      <c r="C55" s="258"/>
      <c r="D55" s="258"/>
      <c r="E55" s="258"/>
      <c r="F55" s="258"/>
      <c r="G55" s="258"/>
      <c r="H55" s="258"/>
      <c r="I55" s="258"/>
      <c r="J55" s="258"/>
      <c r="K55" s="77"/>
      <c r="L55" s="77"/>
      <c r="M55" s="77"/>
    </row>
    <row r="56" spans="2:15" s="275" customFormat="1" ht="15.75" x14ac:dyDescent="0.25">
      <c r="B56" s="184" t="s">
        <v>500</v>
      </c>
      <c r="C56" s="276"/>
      <c r="D56" s="277"/>
      <c r="E56" s="277"/>
      <c r="F56" s="277"/>
      <c r="G56" s="277"/>
      <c r="H56" s="277"/>
      <c r="I56" s="277"/>
      <c r="J56" s="277"/>
      <c r="K56" s="78"/>
      <c r="L56" s="278"/>
      <c r="M56" s="78"/>
    </row>
    <row r="57" spans="2:15" ht="18.75" x14ac:dyDescent="0.25">
      <c r="B57" s="261"/>
      <c r="D57" s="260"/>
      <c r="E57" s="260"/>
      <c r="F57" s="260"/>
      <c r="G57" s="260"/>
      <c r="H57" s="260"/>
      <c r="I57" s="260"/>
      <c r="J57" s="260"/>
    </row>
    <row r="60" spans="2:15" s="125" customFormat="1" ht="19.5" customHeight="1" x14ac:dyDescent="0.25">
      <c r="B60" s="189" t="s">
        <v>501</v>
      </c>
      <c r="C60" s="189"/>
      <c r="D60" s="190" t="s">
        <v>203</v>
      </c>
      <c r="E60" s="77"/>
      <c r="F60" s="78"/>
      <c r="G60" s="86"/>
      <c r="H60" s="164" t="s">
        <v>502</v>
      </c>
      <c r="I60" s="165"/>
      <c r="J60" s="165"/>
      <c r="K60" s="165"/>
      <c r="L60"/>
      <c r="M60" s="81"/>
      <c r="N60" s="78"/>
      <c r="O60"/>
    </row>
    <row r="61" spans="2:15" customFormat="1" ht="18.75" x14ac:dyDescent="0.25">
      <c r="B61" s="189"/>
      <c r="C61" s="189"/>
      <c r="D61" s="190"/>
      <c r="E61" s="77"/>
      <c r="F61" s="78"/>
      <c r="G61" s="86"/>
      <c r="H61" s="78"/>
    </row>
    <row r="62" spans="2:15" customFormat="1" ht="18.75" x14ac:dyDescent="0.25">
      <c r="B62" s="189" t="s">
        <v>503</v>
      </c>
      <c r="C62" s="189"/>
      <c r="D62" s="190" t="s">
        <v>199</v>
      </c>
      <c r="E62" s="77"/>
      <c r="F62" s="78"/>
      <c r="G62" s="86"/>
      <c r="H62" s="78"/>
    </row>
  </sheetData>
  <mergeCells count="3">
    <mergeCell ref="B6:J6"/>
    <mergeCell ref="B7:J7"/>
    <mergeCell ref="B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 010420</vt:lpstr>
      <vt:lpstr>ОПУ</vt:lpstr>
      <vt:lpstr>ДДС</vt:lpstr>
      <vt:lpstr>СК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Sholpan BAKBAYEVA</dc:creator>
  <cp:lastModifiedBy>Shynar KASSYMBAYEVA</cp:lastModifiedBy>
  <cp:lastPrinted>2020-06-10T11:40:20Z</cp:lastPrinted>
  <dcterms:created xsi:type="dcterms:W3CDTF">2020-04-20T08:15:34Z</dcterms:created>
  <dcterms:modified xsi:type="dcterms:W3CDTF">2020-06-12T08:56:22Z</dcterms:modified>
</cp:coreProperties>
</file>