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445" windowHeight="6390" activeTab="2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7"/>
    <externalReference r:id="rId8"/>
    <externalReference r:id="rId9"/>
    <externalReference r:id="rId10"/>
  </externalReferences>
  <definedNames>
    <definedName name="_ftn1" localSheetId="1">'ф.2'!$A$49</definedName>
    <definedName name="_ftn2" localSheetId="1">'ф.2'!$A$50</definedName>
    <definedName name="_ftn3" localSheetId="1">'ф.2'!$A$51</definedName>
    <definedName name="_ftn4" localSheetId="1">'ф.2'!$A$52</definedName>
    <definedName name="_ftnref1" localSheetId="1">'ф.2'!#REF!</definedName>
    <definedName name="_ftnref2" localSheetId="1">'ф.2'!#REF!</definedName>
    <definedName name="_ftnref3" localSheetId="1">'ф.2'!#REF!</definedName>
    <definedName name="_ftnref4" localSheetId="1">'ф.2'!$A$45</definedName>
  </definedNames>
  <calcPr fullCalcOnLoad="1"/>
</workbook>
</file>

<file path=xl/sharedStrings.xml><?xml version="1.0" encoding="utf-8"?>
<sst xmlns="http://schemas.openxmlformats.org/spreadsheetml/2006/main" count="199" uniqueCount="147">
  <si>
    <t>Процентный доход</t>
  </si>
  <si>
    <t>Процентный расход</t>
  </si>
  <si>
    <t xml:space="preserve">Эффект первоначального признания активов, по которым начисляются проценты </t>
  </si>
  <si>
    <t xml:space="preserve">Чистая прибыль/(убыток) по операциям с финансовыми активами и обязательствами, отражаемыми по справедливой стоимости через прибыли или убытки </t>
  </si>
  <si>
    <t xml:space="preserve">Чистая прибыль/(убыток) по операциям с иностранной валютой </t>
  </si>
  <si>
    <t xml:space="preserve">Чистая прибыль/ (убыток) по операциям с драгоценными металлами </t>
  </si>
  <si>
    <t xml:space="preserve">Доходы по услугам и комиссии  </t>
  </si>
  <si>
    <t xml:space="preserve">Расходы по услугам и комиссии </t>
  </si>
  <si>
    <t xml:space="preserve">Чистая прибыль/(убыток) от выбытия инвестиций, имеющихся в наличии для продажи  </t>
  </si>
  <si>
    <t xml:space="preserve">Дивиденды полученные </t>
  </si>
  <si>
    <r>
      <t xml:space="preserve">(Формирование)/восстановление резерва по </t>
    </r>
    <r>
      <rPr>
        <i/>
        <sz val="9"/>
        <color indexed="18"/>
        <rFont val="Times New Roman"/>
        <family val="1"/>
      </rPr>
      <t xml:space="preserve">гарантиям и прочим забалансовым условным обязательствам </t>
    </r>
  </si>
  <si>
    <t xml:space="preserve">Прочие доходы </t>
  </si>
  <si>
    <t>ЧИСТЫЕ НЕПРОЦЕНТНЫЕ ДОХОДЫ</t>
  </si>
  <si>
    <t xml:space="preserve">ОПЕРАЦИОННЫЕ ДОХОДЫ </t>
  </si>
  <si>
    <t xml:space="preserve">ОПЕРАЦИОННЫЕ РАСХОДЫ </t>
  </si>
  <si>
    <t xml:space="preserve">ПРИБЫЛЬ/(УБЫТОК) ДО НАЛОГООБЛОЖЕНИЯ </t>
  </si>
  <si>
    <t xml:space="preserve">ЧИСТАЯ ПРИБЫЛЬ/(УБЫТОК) </t>
  </si>
  <si>
    <t>АКТИВЫ:</t>
  </si>
  <si>
    <t xml:space="preserve">Средства в банках </t>
  </si>
  <si>
    <t xml:space="preserve">Ссуды, предоставленные клиентам </t>
  </si>
  <si>
    <t xml:space="preserve">Инвестиции, имеющиеся в наличии для продажи </t>
  </si>
  <si>
    <t xml:space="preserve">Инвестиции, удерживаемые до погашения </t>
  </si>
  <si>
    <t xml:space="preserve">Прочие активы </t>
  </si>
  <si>
    <t xml:space="preserve">ИТОГО АКТИВЫ </t>
  </si>
  <si>
    <t xml:space="preserve">ОбЯЗАТЕЛЬСТВА И КАПИТАЛ </t>
  </si>
  <si>
    <t>Средства клиентов</t>
  </si>
  <si>
    <t xml:space="preserve">Выпущенные долговые ценные бумаги </t>
  </si>
  <si>
    <t xml:space="preserve">Прочие обязательства </t>
  </si>
  <si>
    <t xml:space="preserve">Итого обязательства </t>
  </si>
  <si>
    <t>КАПИТАЛ:</t>
  </si>
  <si>
    <t xml:space="preserve">Уставный капитал </t>
  </si>
  <si>
    <t xml:space="preserve">Фонд переоценки инвестиций, имеющихся в наличии для продажи  </t>
  </si>
  <si>
    <t xml:space="preserve">Фонд/(дефицит) переоценки основных средств </t>
  </si>
  <si>
    <t xml:space="preserve">Итого капитал </t>
  </si>
  <si>
    <t xml:space="preserve">ИТОГО ОБЯЗАТЕЛЬСТВА И КАПИТАЛ </t>
  </si>
  <si>
    <t xml:space="preserve">ОБЯЗАТЕЛЬСТВА: </t>
  </si>
  <si>
    <t>(в тысячах тенге)</t>
  </si>
  <si>
    <t>Долгосрочные активы, удерживаемые для продажи</t>
  </si>
  <si>
    <t>Дополнительный капитал</t>
  </si>
  <si>
    <t xml:space="preserve">Экономия/Расход по налогу на прибыль </t>
  </si>
  <si>
    <t>Эмиссионный доход</t>
  </si>
  <si>
    <t>Убыток от обсценения долгосрочных активов, пердназначенных для продажи</t>
  </si>
  <si>
    <t>Денежные средства и счета в Национальном Банке Республики Казахстан</t>
  </si>
  <si>
    <t>Основные средства и нематериальные активы</t>
  </si>
  <si>
    <t>Отложенный налоговый актив</t>
  </si>
  <si>
    <t>Капитал, относящийся к акционерам :</t>
  </si>
  <si>
    <t>Операции "Обратное РЕПО"</t>
  </si>
  <si>
    <t>Реверсирование убытков от обесценения долгосрочных активов, предназначенных для продажи</t>
  </si>
  <si>
    <t>Бухгалтерский баланс</t>
  </si>
  <si>
    <t xml:space="preserve">Председатель Правления </t>
  </si>
  <si>
    <t>Главный бухгалтер</t>
  </si>
  <si>
    <t>Жаркимбекова С.С.</t>
  </si>
  <si>
    <t>Отчет составлен в соответствии с требованиями МСФО</t>
  </si>
  <si>
    <t>Резервный капитал и нераспределенный убыток прошлых лет</t>
  </si>
  <si>
    <t>Запасы</t>
  </si>
  <si>
    <t>АО "ДБ "PNB"- Казахстан"</t>
  </si>
  <si>
    <t>ПРИБЫЛЬ НА АКЦИЮ</t>
  </si>
  <si>
    <t xml:space="preserve">ЧИСТЫЙ ПРОЦЕНТНЫЙ ДОХОД ДО ФОРМИРОВАНИЯ  РЕЗЕРВОВ ПОД ОБЕСЦЕНЕНИЕ АКТИВОВ, ПО КОТОРЫМ НАЧИСЛЯЮТСЯ ПРОЦЕНТЫ </t>
  </si>
  <si>
    <t>ЧИСТЫЙ ПРОЦЕНТНЫЙ ДОХОД (РАСХОД)</t>
  </si>
  <si>
    <t>Формирование резерва под обесценение по прочим операциям</t>
  </si>
  <si>
    <t xml:space="preserve">Формирование резерва под обесценение активов, по которым начисляются проценты </t>
  </si>
  <si>
    <t>ОТЧЕТ О ДОХОДАХ И РАСХОДАХ</t>
  </si>
  <si>
    <t>Балансовая стоимость 1 акции</t>
  </si>
  <si>
    <t>Непокрытый убыток/прибыль текущего года</t>
  </si>
  <si>
    <t>на 1 января 2015 года</t>
  </si>
  <si>
    <t>972.82 тенге</t>
  </si>
  <si>
    <t>Средства в банках</t>
  </si>
  <si>
    <t>997.76 тенге</t>
  </si>
  <si>
    <t>Шайкенов Е.Б.</t>
  </si>
  <si>
    <t>на 1 октября 2015 года</t>
  </si>
  <si>
    <t>на 1 октября 2014 года</t>
  </si>
  <si>
    <t>Нереализованный доход отпроизводных финансовых инструментов</t>
  </si>
  <si>
    <t>ОТЧЕТ ОБ ИЗМЕНЕНИЯХ  КАПИТАЛА</t>
  </si>
  <si>
    <t>по состоянию на 01 октября 2015 ГОДА</t>
  </si>
  <si>
    <t>(в тысячах казахстанских тенге)</t>
  </si>
  <si>
    <t>Уставный капитал</t>
  </si>
  <si>
    <t>Дополнительный оплаченный капитал</t>
  </si>
  <si>
    <t>Фонд  переоценки инвестиций в наличии для продажи</t>
  </si>
  <si>
    <t>Фонд переоценки основных средств</t>
  </si>
  <si>
    <t>(Непокрытый убыток)/нераспределенная прибыль</t>
  </si>
  <si>
    <t>Итого капитал</t>
  </si>
  <si>
    <t xml:space="preserve">31 декабря 2009года </t>
  </si>
  <si>
    <t>Итого совокупный убыток</t>
  </si>
  <si>
    <t>Выпуск простых акций</t>
  </si>
  <si>
    <t>Дополнительно оплаченный капитал</t>
  </si>
  <si>
    <t>Переоценка основных средств</t>
  </si>
  <si>
    <t>-</t>
  </si>
  <si>
    <t>Амортизация резерва преоценки основных средств</t>
  </si>
  <si>
    <t>Восстановление прочих резервов</t>
  </si>
  <si>
    <t xml:space="preserve">31 декабря 2010года </t>
  </si>
  <si>
    <t>Переоценка инвестиций, имеющихся в наличии для продажи</t>
  </si>
  <si>
    <t>Погашение обязательств связанных сторон</t>
  </si>
  <si>
    <t xml:space="preserve">31 декабря 2011года </t>
  </si>
  <si>
    <t xml:space="preserve">31 декабря 2012года </t>
  </si>
  <si>
    <t>Итого совокупная прибыль</t>
  </si>
  <si>
    <t xml:space="preserve">31 декабря 2013года </t>
  </si>
  <si>
    <t>Изменения в обязательствах связанных сторон</t>
  </si>
  <si>
    <t>Прочие операции</t>
  </si>
  <si>
    <t xml:space="preserve">на 1 октября 2014года </t>
  </si>
  <si>
    <t xml:space="preserve">на 1 октября 2015года </t>
  </si>
  <si>
    <t>Отчет о движении денежных средств (прямым методом)</t>
  </si>
  <si>
    <t>АО "ДБ "PNB"  -Казахстан"</t>
  </si>
  <si>
    <t>в тыс.тенге</t>
  </si>
  <si>
    <t>на 01.10.2015</t>
  </si>
  <si>
    <t>на 01.10.2014</t>
  </si>
  <si>
    <t>на 6.03.2013</t>
  </si>
  <si>
    <t>2008 год</t>
  </si>
  <si>
    <t>2007 год</t>
  </si>
  <si>
    <t>2006год</t>
  </si>
  <si>
    <t>А. 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</si>
  <si>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</si>
  <si>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</si>
  <si>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Увеличение/уменьшение вкладов, размещенных со сроком погашения более трех месяцев</t>
  </si>
  <si>
    <t>Увеличение/уменьшение предоставленных займов и финансовой аренды</t>
  </si>
  <si>
    <t>Увеличение/уменьшение торговых ценных бумаг и имеющихся в наличии для продажи</t>
  </si>
  <si>
    <t>Увеличение/уменьшение требование по операциям "обратное РЕПО"</t>
  </si>
  <si>
    <t>Увеличение/уменьшение требований к клиентам</t>
  </si>
  <si>
    <t>Увеличение/уменьшение дивидендов</t>
  </si>
  <si>
    <t>Увеличение/уменьшение в операционных обязательствах</t>
  </si>
  <si>
    <t>Увеличение/уменьшение вкладов, привлеченных</t>
  </si>
  <si>
    <t>Увеличение/уменьшение обязательств по операциям " РЕПО"</t>
  </si>
  <si>
    <t>Увеличение/уменьшение обязательств перед клиентам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</si>
  <si>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</si>
  <si>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</si>
  <si>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</si>
  <si>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</si>
  <si>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Б.Движение денежных средств от инвестиционной деятельности</t>
  </si>
  <si>
    <t>Покупка/продажа ценных бумаг, удерживаемых до погашения</t>
  </si>
  <si>
    <t>Покупка/продажа долгосрочных активов</t>
  </si>
  <si>
    <t>Покупка/продажа основных средств и нематериальных активов</t>
  </si>
  <si>
    <t>Инвестиции в капитал других юридических лиц</t>
  </si>
  <si>
    <t xml:space="preserve">Прочие </t>
  </si>
  <si>
    <t>Итого увеличение/уменьшение денег от инвестиционной деятельности</t>
  </si>
  <si>
    <t>В.Движение денежных средств от финансовой деятельности</t>
  </si>
  <si>
    <t>Увеличение/уменьшение займов полученных</t>
  </si>
  <si>
    <t>Выпуск акций</t>
  </si>
  <si>
    <t>Поступление/погашение от выпущенных долговых обязательств</t>
  </si>
  <si>
    <t>Приобретение/погашение собственных акций</t>
  </si>
  <si>
    <t>Выплаченные дивиденды</t>
  </si>
  <si>
    <t>Прочие поступления и платежи</t>
  </si>
  <si>
    <t>Итого увеличение/уменьшение денег от финансовой деятельности</t>
  </si>
  <si>
    <t>Г.Денежные средства и их эквиваленты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</si>
  <si>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</si>
  <si>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</si>
  <si>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эквиваленты</t>
  </si>
  <si>
    <t>Влияние обменных курсов на денежные средства и их эквиваленты</t>
  </si>
  <si>
    <t>Исп.Тазидинова Н.А. 2443432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</si>
</sst>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нг.&quot;;\-#,##0&quot;тнг.&quot;"/>
    <numFmt numFmtId="165" formatCode="#,##0&quot;тнг.&quot;;[Red]\-#,##0&quot;тнг.&quot;"/>
    <numFmt numFmtId="166" formatCode="#,##0.00&quot;тнг.&quot;;\-#,##0.00&quot;тнг.&quot;"/>
    <numFmt numFmtId="167" formatCode="#,##0.00&quot;тнг.&quot;;[Red]\-#,##0.00&quot;тнг.&quot;"/>
    <numFmt numFmtId="168" formatCode="_-* #,##0&quot;тнг.&quot;_-;\-* #,##0&quot;тнг.&quot;_-;_-* &quot;-&quot;&quot;тнг.&quot;_-;_-@_-"/>
    <numFmt numFmtId="169" formatCode="_-* #,##0_т_н_г_._-;\-* #,##0_т_н_г_._-;_-* &quot;-&quot;_т_н_г_._-;_-@_-"/>
    <numFmt numFmtId="170" formatCode="_-* #,##0.00&quot;тнг.&quot;_-;\-* #,##0.00&quot;тнг.&quot;_-;_-* &quot;-&quot;??&quot;тнг.&quot;_-;_-@_-"/>
    <numFmt numFmtId="171" formatCode="_-* #,##0.00_т_н_г_._-;\-* #,##0.00_т_н_г_._-;_-* &quot;-&quot;??_т_н_г_.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_);_(* \(#,##0\);_(* &quot;-&quot;??_);_(@_)"/>
    <numFmt numFmtId="185" formatCode="_(* #,##0.00_);_(* \(#,##0.00\);_(* &quot;-&quot;??_);_(@_)"/>
    <numFmt numFmtId="186" formatCode="_ #,##0_-;\-\ #,##0_-;_-\ &quot; &quot;_-;_-@_-"/>
    <numFmt numFmtId="187" formatCode="dd/mm/yy;@"/>
    <numFmt numFmtId="188" formatCode="#,##0.000"/>
    <numFmt numFmtId="189" formatCode="#.##0.00"/>
    <numFmt numFmtId="190" formatCode="0.0%"/>
    <numFmt numFmtId="191" formatCode="_(* #,##0_);_(* \(#,##0\);_(* &quot;-&quot;_);_(@_)"/>
    <numFmt numFmtId="192" formatCode="_ * #,##0.00_ ;_ * \-#,##0.00_ ;_ * &quot;-&quot;??_ ;_ @_ "/>
    <numFmt numFmtId="193" formatCode="_ * #,##0_ ;_ * \-#,##0_ ;_ * &quot;-&quot;??_ ;_ @_ "/>
    <numFmt numFmtId="194" formatCode="_ * #,##0_ ;_ * \-#,##0_ ;_ * &quot;-&quot;_ ;_ @_ 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"/>
  </numFmts>
  <fonts count="63">
    <font>
      <sz val="10"/>
      <name val="Arial Cyr"/>
      <family val="0"/>
    </font>
    <font>
      <b/>
      <sz val="9"/>
      <name val="Times New Roman"/>
      <family val="1"/>
    </font>
    <font>
      <sz val="9"/>
      <color indexed="1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u val="single"/>
      <sz val="10"/>
      <color indexed="36"/>
      <name val="Arial Cyr"/>
      <family val="0"/>
    </font>
    <font>
      <i/>
      <sz val="10"/>
      <name val="Arial"/>
      <family val="2"/>
    </font>
    <font>
      <sz val="8"/>
      <name val="Arial Cyr"/>
      <family val="0"/>
    </font>
    <font>
      <i/>
      <sz val="8"/>
      <name val="Arial"/>
      <family val="2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i/>
      <sz val="10"/>
      <name val="Arial Cyr"/>
      <family val="0"/>
    </font>
    <font>
      <sz val="10"/>
      <color indexed="8"/>
      <name val="Times New Roman"/>
      <family val="1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6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5" fillId="0" borderId="0">
      <alignment/>
      <protection/>
    </xf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43" applyAlignment="1" applyProtection="1">
      <alignment horizontal="left"/>
      <protection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wrapText="1" indent="2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horizontal="right" wrapText="1" indent="2"/>
    </xf>
    <xf numFmtId="0" fontId="14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 wrapText="1" indent="2"/>
    </xf>
    <xf numFmtId="0" fontId="4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3" fontId="4" fillId="0" borderId="12" xfId="0" applyNumberFormat="1" applyFont="1" applyBorder="1" applyAlignment="1">
      <alignment horizontal="right" wrapText="1" indent="2"/>
    </xf>
    <xf numFmtId="3" fontId="4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 wrapText="1" indent="2"/>
    </xf>
    <xf numFmtId="0" fontId="2" fillId="0" borderId="13" xfId="0" applyFont="1" applyBorder="1" applyAlignment="1">
      <alignment horizontal="left" wrapText="1"/>
    </xf>
    <xf numFmtId="3" fontId="1" fillId="0" borderId="14" xfId="0" applyNumberFormat="1" applyFont="1" applyBorder="1" applyAlignment="1">
      <alignment horizontal="right" wrapText="1" indent="2"/>
    </xf>
    <xf numFmtId="0" fontId="14" fillId="0" borderId="14" xfId="0" applyFont="1" applyBorder="1" applyAlignment="1">
      <alignment/>
    </xf>
    <xf numFmtId="3" fontId="1" fillId="0" borderId="15" xfId="0" applyNumberFormat="1" applyFont="1" applyBorder="1" applyAlignment="1">
      <alignment horizontal="right" wrapText="1" indent="2"/>
    </xf>
    <xf numFmtId="3" fontId="4" fillId="0" borderId="14" xfId="0" applyNumberFormat="1" applyFont="1" applyBorder="1" applyAlignment="1">
      <alignment horizontal="right" wrapText="1" indent="2"/>
    </xf>
    <xf numFmtId="3" fontId="4" fillId="0" borderId="15" xfId="0" applyNumberFormat="1" applyFont="1" applyBorder="1" applyAlignment="1">
      <alignment horizontal="right" wrapText="1" indent="2"/>
    </xf>
    <xf numFmtId="0" fontId="6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8" fillId="0" borderId="0" xfId="0" applyFont="1" applyAlignment="1">
      <alignment horizontal="left"/>
    </xf>
    <xf numFmtId="3" fontId="1" fillId="0" borderId="17" xfId="0" applyNumberFormat="1" applyFont="1" applyBorder="1" applyAlignment="1">
      <alignment horizontal="center" vertical="top" wrapText="1"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3" xfId="43" applyFont="1" applyBorder="1" applyAlignment="1" applyProtection="1">
      <alignment horizontal="left" wrapText="1"/>
      <protection/>
    </xf>
    <xf numFmtId="201" fontId="4" fillId="0" borderId="14" xfId="0" applyNumberFormat="1" applyFont="1" applyBorder="1" applyAlignment="1">
      <alignment horizontal="center" wrapText="1"/>
    </xf>
    <xf numFmtId="201" fontId="4" fillId="0" borderId="15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3" fontId="4" fillId="0" borderId="18" xfId="0" applyNumberFormat="1" applyFont="1" applyBorder="1" applyAlignment="1">
      <alignment horizontal="right" wrapText="1" indent="2"/>
    </xf>
    <xf numFmtId="0" fontId="2" fillId="0" borderId="19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wrapText="1" indent="2"/>
    </xf>
    <xf numFmtId="0" fontId="14" fillId="0" borderId="17" xfId="0" applyFont="1" applyBorder="1" applyAlignment="1">
      <alignment/>
    </xf>
    <xf numFmtId="3" fontId="1" fillId="0" borderId="20" xfId="0" applyNumberFormat="1" applyFont="1" applyBorder="1" applyAlignment="1">
      <alignment horizontal="right" wrapText="1" indent="2"/>
    </xf>
    <xf numFmtId="0" fontId="0" fillId="0" borderId="21" xfId="0" applyBorder="1" applyAlignment="1">
      <alignment horizontal="left"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0" xfId="0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 wrapText="1"/>
    </xf>
    <xf numFmtId="0" fontId="22" fillId="0" borderId="11" xfId="0" applyFont="1" applyBorder="1" applyAlignment="1">
      <alignment horizontal="left" wrapText="1" indent="3"/>
    </xf>
    <xf numFmtId="0" fontId="20" fillId="0" borderId="12" xfId="0" applyFont="1" applyBorder="1" applyAlignment="1">
      <alignment wrapText="1"/>
    </xf>
    <xf numFmtId="3" fontId="22" fillId="0" borderId="12" xfId="0" applyNumberFormat="1" applyFont="1" applyBorder="1" applyAlignment="1">
      <alignment wrapText="1"/>
    </xf>
    <xf numFmtId="0" fontId="20" fillId="0" borderId="11" xfId="0" applyFont="1" applyBorder="1" applyAlignment="1">
      <alignment horizontal="left" wrapText="1" indent="3"/>
    </xf>
    <xf numFmtId="3" fontId="22" fillId="0" borderId="14" xfId="0" applyNumberFormat="1" applyFont="1" applyBorder="1" applyAlignment="1">
      <alignment wrapText="1"/>
    </xf>
    <xf numFmtId="0" fontId="20" fillId="0" borderId="19" xfId="0" applyFont="1" applyBorder="1" applyAlignment="1">
      <alignment horizontal="left" wrapText="1" indent="3"/>
    </xf>
    <xf numFmtId="0" fontId="20" fillId="0" borderId="17" xfId="0" applyFont="1" applyBorder="1" applyAlignment="1">
      <alignment wrapText="1"/>
    </xf>
    <xf numFmtId="3" fontId="20" fillId="0" borderId="17" xfId="0" applyNumberFormat="1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 horizontal="left" wrapText="1"/>
    </xf>
    <xf numFmtId="0" fontId="0" fillId="0" borderId="34" xfId="0" applyBorder="1" applyAlignment="1">
      <alignment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0" borderId="3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6" fillId="0" borderId="16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22" fillId="0" borderId="18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right" vertical="justify" wrapText="1"/>
    </xf>
    <xf numFmtId="0" fontId="23" fillId="0" borderId="0" xfId="0" applyFont="1" applyAlignment="1">
      <alignment horizontal="center" vertical="justify" wrapText="1"/>
    </xf>
    <xf numFmtId="0" fontId="23" fillId="0" borderId="0" xfId="0" applyFont="1" applyAlignment="1">
      <alignment horizontal="right" vertical="justify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6" borderId="0" xfId="0" applyFill="1" applyAlignment="1">
      <alignment/>
    </xf>
    <xf numFmtId="0" fontId="23" fillId="34" borderId="0" xfId="0" applyFont="1" applyFill="1" applyAlignment="1">
      <alignment/>
    </xf>
    <xf numFmtId="0" fontId="44" fillId="0" borderId="0" xfId="0" applyFont="1" applyAlignment="1">
      <alignment/>
    </xf>
    <xf numFmtId="0" fontId="23" fillId="0" borderId="0" xfId="0" applyFont="1" applyAlignment="1">
      <alignment horizontal="right"/>
    </xf>
    <xf numFmtId="0" fontId="45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Worksheet in 2242 Capital ratios 2002 &amp; 2002 6 month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zharkimbekova\Desktop\&#1040;&#1059;&#1044;&#1048;&#1058;\&#1040;&#1059;&#1044;&#1048;&#1058;%202013\&#1060;&#1048;&#1053;&#1040;&#1051;\700&#1053;_3112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zharkimbekova\AppData\Local\Microsoft\Windows\Temporary%20Internet%20Files\Content.Outlook\DLE1IO93\01%2001%202014&#1086;&#1073;&#1097;&#1080;&#1081;%20&#1088;&#1072;&#1073;&#1086;&#1095;&#1080;&#1081;%20&#1089;%20&#1080;&#1079;&#1084;&#1077;&#1085;&#1077;&#1085;&#1080;&#1103;&#1084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1-&#1092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3-011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PL"/>
      <sheetName val="Лист3"/>
      <sheetName val="баланс"/>
      <sheetName val="движение капитала"/>
      <sheetName val="операционные расходы "/>
      <sheetName val="процентные"/>
      <sheetName val="%% доход"/>
      <sheetName val="для продажи"/>
      <sheetName val="до погашнеия"/>
      <sheetName val="Лист4"/>
      <sheetName val="условные"/>
      <sheetName val="капитал"/>
      <sheetName val="активы взвешен"/>
      <sheetName val="УБЫТОК НА КЦИЮ"/>
      <sheetName val="СВЯЗАННЫЕ"/>
      <sheetName val="Лист2"/>
    </sheetNames>
    <sheetDataSet>
      <sheetData sheetId="0">
        <row r="126">
          <cell r="I126">
            <v>10300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вижение капитала"/>
      <sheetName val="операционные расходы"/>
      <sheetName val="доходы-расходы"/>
      <sheetName val="P&amp;L"/>
      <sheetName val="баланс"/>
      <sheetName val="%% доход"/>
      <sheetName val="резерв под обесценение"/>
      <sheetName val="ин валюта"/>
      <sheetName val="ком дох-расх"/>
      <sheetName val="прочие"/>
      <sheetName val="оперционные"/>
      <sheetName val="проводки"/>
    </sheetNames>
    <sheetDataSet>
      <sheetData sheetId="0">
        <row r="112">
          <cell r="E112">
            <v>12356848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00Н 30.09.15"/>
      <sheetName val="700Н 30.09.14"/>
      <sheetName val="700Н 01.01.15"/>
      <sheetName val="ф.1"/>
      <sheetName val="ф.2"/>
      <sheetName val="ф.1каз"/>
      <sheetName val="ф.2 каз"/>
      <sheetName val="движение капитала"/>
    </sheetNames>
    <sheetDataSet>
      <sheetData sheetId="0">
        <row r="113">
          <cell r="C113">
            <v>22049340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1">
      <selection activeCell="B50" sqref="B50"/>
    </sheetView>
  </sheetViews>
  <sheetFormatPr defaultColWidth="9.00390625" defaultRowHeight="14.25" customHeight="1"/>
  <cols>
    <col min="1" max="1" width="56.375" style="11" customWidth="1"/>
    <col min="2" max="2" width="13.00390625" style="0" customWidth="1"/>
    <col min="3" max="3" width="3.125" style="0" hidden="1" customWidth="1"/>
    <col min="4" max="4" width="13.25390625" style="0" customWidth="1"/>
  </cols>
  <sheetData>
    <row r="1" ht="14.25" customHeight="1">
      <c r="A1" s="37" t="s">
        <v>55</v>
      </c>
    </row>
    <row r="2" ht="3.75" customHeight="1">
      <c r="A2" s="37"/>
    </row>
    <row r="3" ht="14.25" customHeight="1">
      <c r="A3" s="19" t="s">
        <v>48</v>
      </c>
    </row>
    <row r="4" spans="1:4" ht="14.25" customHeight="1">
      <c r="A4" s="6"/>
      <c r="D4" s="3" t="s">
        <v>36</v>
      </c>
    </row>
    <row r="5" ht="5.25" customHeight="1">
      <c r="A5" s="7"/>
    </row>
    <row r="6" spans="1:4" ht="14.25" customHeight="1">
      <c r="A6" s="69"/>
      <c r="B6" s="70" t="s">
        <v>69</v>
      </c>
      <c r="C6" s="20"/>
      <c r="D6" s="70" t="s">
        <v>64</v>
      </c>
    </row>
    <row r="7" spans="1:4" ht="14.25" customHeight="1">
      <c r="A7" s="69"/>
      <c r="B7" s="70"/>
      <c r="C7" s="20"/>
      <c r="D7" s="70"/>
    </row>
    <row r="8" spans="1:2" ht="0" customHeight="1" hidden="1">
      <c r="A8" s="8"/>
      <c r="B8" s="2"/>
    </row>
    <row r="9" spans="1:2" ht="11.25" customHeight="1" thickBot="1">
      <c r="A9" s="9"/>
      <c r="B9" s="2"/>
    </row>
    <row r="10" spans="1:4" ht="18" customHeight="1">
      <c r="A10" s="84" t="s">
        <v>17</v>
      </c>
      <c r="B10" s="82"/>
      <c r="C10" s="82"/>
      <c r="D10" s="83"/>
    </row>
    <row r="11" spans="1:4" ht="22.5" customHeight="1">
      <c r="A11" s="25" t="s">
        <v>42</v>
      </c>
      <c r="B11" s="21">
        <v>8743259</v>
      </c>
      <c r="C11" s="22"/>
      <c r="D11" s="26">
        <v>402147</v>
      </c>
    </row>
    <row r="12" spans="1:4" ht="18" customHeight="1">
      <c r="A12" s="25" t="s">
        <v>18</v>
      </c>
      <c r="B12" s="21">
        <v>5716176</v>
      </c>
      <c r="C12" s="22"/>
      <c r="D12" s="26">
        <v>2994882</v>
      </c>
    </row>
    <row r="13" spans="1:4" ht="18" customHeight="1">
      <c r="A13" s="25" t="s">
        <v>19</v>
      </c>
      <c r="B13" s="21">
        <v>8819646</v>
      </c>
      <c r="C13" s="22"/>
      <c r="D13" s="26">
        <v>6349169</v>
      </c>
    </row>
    <row r="14" spans="1:4" ht="18" customHeight="1">
      <c r="A14" s="25" t="s">
        <v>20</v>
      </c>
      <c r="B14" s="21">
        <v>1756653</v>
      </c>
      <c r="C14" s="22"/>
      <c r="D14" s="26">
        <v>2207688</v>
      </c>
    </row>
    <row r="15" spans="1:4" ht="15" customHeight="1">
      <c r="A15" s="25" t="s">
        <v>21</v>
      </c>
      <c r="B15" s="21">
        <v>2267437</v>
      </c>
      <c r="C15" s="22"/>
      <c r="D15" s="26">
        <v>1755020</v>
      </c>
    </row>
    <row r="16" spans="1:4" ht="18" customHeight="1" hidden="1">
      <c r="A16" s="25" t="s">
        <v>46</v>
      </c>
      <c r="B16" s="21">
        <v>0</v>
      </c>
      <c r="C16" s="22"/>
      <c r="D16" s="26">
        <v>0</v>
      </c>
    </row>
    <row r="17" spans="1:4" ht="18" customHeight="1">
      <c r="A17" s="25" t="s">
        <v>37</v>
      </c>
      <c r="B17" s="21">
        <v>134396</v>
      </c>
      <c r="C17" s="22"/>
      <c r="D17" s="26">
        <v>134396</v>
      </c>
    </row>
    <row r="18" spans="1:4" ht="18" customHeight="1">
      <c r="A18" s="25" t="s">
        <v>43</v>
      </c>
      <c r="B18" s="21">
        <v>746460</v>
      </c>
      <c r="C18" s="22"/>
      <c r="D18" s="26">
        <v>800249</v>
      </c>
    </row>
    <row r="19" spans="1:4" ht="18" customHeight="1">
      <c r="A19" s="25" t="s">
        <v>54</v>
      </c>
      <c r="B19" s="21">
        <v>966528</v>
      </c>
      <c r="C19" s="22"/>
      <c r="D19" s="26">
        <v>1024209</v>
      </c>
    </row>
    <row r="20" spans="1:4" ht="18" customHeight="1">
      <c r="A20" s="25" t="s">
        <v>44</v>
      </c>
      <c r="B20" s="21">
        <v>70089</v>
      </c>
      <c r="C20" s="22"/>
      <c r="D20" s="26">
        <v>70089</v>
      </c>
    </row>
    <row r="21" spans="1:4" ht="23.25" customHeight="1" thickBot="1">
      <c r="A21" s="29" t="s">
        <v>22</v>
      </c>
      <c r="B21" s="21">
        <v>340264</v>
      </c>
      <c r="C21" s="31"/>
      <c r="D21" s="34">
        <v>249430</v>
      </c>
    </row>
    <row r="22" spans="1:4" ht="21" customHeight="1">
      <c r="A22" s="71"/>
      <c r="B22" s="72"/>
      <c r="C22" s="72"/>
      <c r="D22" s="73"/>
    </row>
    <row r="23" spans="1:4" ht="18" customHeight="1" thickBot="1">
      <c r="A23" s="35" t="s">
        <v>23</v>
      </c>
      <c r="B23" s="30">
        <f>SUM(B11:B21)</f>
        <v>29560908</v>
      </c>
      <c r="C23" s="31"/>
      <c r="D23" s="32">
        <f>SUM(D11:D21)</f>
        <v>15987279</v>
      </c>
    </row>
    <row r="24" spans="1:4" ht="6.75" customHeight="1" thickBot="1">
      <c r="A24" s="77"/>
      <c r="B24" s="78"/>
      <c r="C24" s="78"/>
      <c r="D24" s="79"/>
    </row>
    <row r="25" spans="1:4" ht="18" customHeight="1">
      <c r="A25" s="88" t="s">
        <v>24</v>
      </c>
      <c r="B25" s="89"/>
      <c r="C25" s="89"/>
      <c r="D25" s="90"/>
    </row>
    <row r="26" spans="1:4" ht="18" customHeight="1">
      <c r="A26" s="85" t="s">
        <v>35</v>
      </c>
      <c r="B26" s="86"/>
      <c r="C26" s="86"/>
      <c r="D26" s="87"/>
    </row>
    <row r="27" spans="1:4" ht="18" customHeight="1">
      <c r="A27" s="25" t="s">
        <v>66</v>
      </c>
      <c r="B27" s="21">
        <v>102</v>
      </c>
      <c r="C27" s="22"/>
      <c r="D27" s="26">
        <v>0</v>
      </c>
    </row>
    <row r="28" spans="1:4" ht="17.25" customHeight="1">
      <c r="A28" s="25" t="s">
        <v>25</v>
      </c>
      <c r="B28" s="21">
        <v>7391804</v>
      </c>
      <c r="C28" s="22"/>
      <c r="D28" s="26">
        <v>3377054</v>
      </c>
    </row>
    <row r="29" spans="1:4" ht="18" customHeight="1" hidden="1">
      <c r="A29" s="25" t="s">
        <v>26</v>
      </c>
      <c r="B29" s="21">
        <v>0</v>
      </c>
      <c r="C29" s="22"/>
      <c r="D29" s="26">
        <v>0</v>
      </c>
    </row>
    <row r="30" spans="1:4" ht="18" customHeight="1">
      <c r="A30" s="25" t="s">
        <v>27</v>
      </c>
      <c r="B30" s="21">
        <v>119662</v>
      </c>
      <c r="C30" s="22"/>
      <c r="D30" s="26">
        <v>81310</v>
      </c>
    </row>
    <row r="31" spans="1:4" ht="18" customHeight="1" thickBot="1">
      <c r="A31" s="29" t="s">
        <v>28</v>
      </c>
      <c r="B31" s="30">
        <f>SUM(B27:B30)</f>
        <v>7511568</v>
      </c>
      <c r="C31" s="31"/>
      <c r="D31" s="32">
        <f>SUM(D27:D30)</f>
        <v>3458364</v>
      </c>
    </row>
    <row r="32" spans="1:4" ht="18" customHeight="1" thickBot="1">
      <c r="A32" s="74"/>
      <c r="B32" s="75"/>
      <c r="C32" s="75"/>
      <c r="D32" s="76"/>
    </row>
    <row r="33" spans="1:4" ht="14.25" customHeight="1">
      <c r="A33" s="84" t="s">
        <v>29</v>
      </c>
      <c r="B33" s="82"/>
      <c r="C33" s="82"/>
      <c r="D33" s="83"/>
    </row>
    <row r="34" spans="1:4" ht="18.75" customHeight="1">
      <c r="A34" s="25" t="s">
        <v>45</v>
      </c>
      <c r="B34" s="21"/>
      <c r="C34" s="22"/>
      <c r="D34" s="27"/>
    </row>
    <row r="35" spans="1:4" ht="18.75" customHeight="1">
      <c r="A35" s="25" t="s">
        <v>30</v>
      </c>
      <c r="B35" s="21">
        <v>22040816</v>
      </c>
      <c r="C35" s="22"/>
      <c r="D35" s="26">
        <v>12800000</v>
      </c>
    </row>
    <row r="36" spans="1:4" ht="18.75" customHeight="1">
      <c r="A36" s="25" t="s">
        <v>40</v>
      </c>
      <c r="B36" s="21">
        <v>900</v>
      </c>
      <c r="C36" s="22"/>
      <c r="D36" s="26">
        <v>900</v>
      </c>
    </row>
    <row r="37" spans="1:4" ht="18.75" customHeight="1">
      <c r="A37" s="25" t="s">
        <v>38</v>
      </c>
      <c r="B37" s="21">
        <v>0</v>
      </c>
      <c r="C37" s="22"/>
      <c r="D37" s="26">
        <v>848926</v>
      </c>
    </row>
    <row r="38" spans="1:4" ht="18.75" customHeight="1">
      <c r="A38" s="25" t="s">
        <v>31</v>
      </c>
      <c r="B38" s="21">
        <v>16249</v>
      </c>
      <c r="C38" s="22"/>
      <c r="D38" s="26">
        <v>21281</v>
      </c>
    </row>
    <row r="39" spans="1:4" ht="18.75" customHeight="1">
      <c r="A39" s="25" t="s">
        <v>32</v>
      </c>
      <c r="B39" s="21">
        <v>130080</v>
      </c>
      <c r="C39" s="22"/>
      <c r="D39" s="26">
        <v>136478</v>
      </c>
    </row>
    <row r="40" spans="1:4" ht="18.75" customHeight="1">
      <c r="A40" s="25" t="s">
        <v>53</v>
      </c>
      <c r="B40" s="21">
        <v>-423346</v>
      </c>
      <c r="C40" s="22"/>
      <c r="D40" s="26">
        <v>-1453712</v>
      </c>
    </row>
    <row r="41" spans="1:4" ht="18.75" customHeight="1">
      <c r="A41" s="25" t="s">
        <v>63</v>
      </c>
      <c r="B41" s="21">
        <v>284641</v>
      </c>
      <c r="C41" s="22"/>
      <c r="D41" s="26">
        <v>175042</v>
      </c>
    </row>
    <row r="42" spans="1:4" ht="6.75" customHeight="1">
      <c r="A42" s="25"/>
      <c r="B42" s="24"/>
      <c r="C42" s="22"/>
      <c r="D42" s="27"/>
    </row>
    <row r="43" spans="1:4" ht="18" customHeight="1" thickBot="1">
      <c r="A43" s="29" t="s">
        <v>33</v>
      </c>
      <c r="B43" s="33">
        <f>SUM(B35:B41)</f>
        <v>22049340</v>
      </c>
      <c r="C43" s="31"/>
      <c r="D43" s="34">
        <f>SUM(D35:D41)</f>
        <v>12528915</v>
      </c>
    </row>
    <row r="44" spans="1:4" ht="9" customHeight="1">
      <c r="A44" s="80"/>
      <c r="B44" s="81"/>
      <c r="C44" s="82"/>
      <c r="D44" s="83"/>
    </row>
    <row r="45" spans="1:4" ht="18" customHeight="1" thickBot="1">
      <c r="A45" s="46" t="s">
        <v>34</v>
      </c>
      <c r="B45" s="47">
        <f>B31+B43</f>
        <v>29560908</v>
      </c>
      <c r="C45" s="48"/>
      <c r="D45" s="49">
        <f>D31+D43</f>
        <v>15987279</v>
      </c>
    </row>
    <row r="46" spans="1:4" ht="18.75" customHeight="1" thickBot="1">
      <c r="A46" s="50" t="s">
        <v>62</v>
      </c>
      <c r="B46" s="51" t="s">
        <v>67</v>
      </c>
      <c r="C46" s="51"/>
      <c r="D46" s="52" t="s">
        <v>65</v>
      </c>
    </row>
    <row r="47" spans="2:4" ht="14.25" customHeight="1" hidden="1">
      <c r="B47" s="18"/>
      <c r="C47" s="17"/>
      <c r="D47" s="16"/>
    </row>
    <row r="48" spans="1:4" ht="14.25" customHeight="1" hidden="1">
      <c r="A48" s="12"/>
      <c r="D48" s="15"/>
    </row>
    <row r="49" ht="35.25" customHeight="1">
      <c r="A49" s="12"/>
    </row>
    <row r="50" spans="1:2" ht="14.25" customHeight="1">
      <c r="A50" s="11" t="s">
        <v>49</v>
      </c>
      <c r="B50" t="s">
        <v>68</v>
      </c>
    </row>
    <row r="52" spans="1:2" ht="14.25" customHeight="1">
      <c r="A52" s="11" t="s">
        <v>50</v>
      </c>
      <c r="B52" t="s">
        <v>51</v>
      </c>
    </row>
    <row r="55" ht="14.25" customHeight="1">
      <c r="A55" s="4" t="s">
        <v>52</v>
      </c>
    </row>
    <row r="57" ht="14.25" customHeight="1">
      <c r="A57" s="4"/>
    </row>
  </sheetData>
  <sheetProtection/>
  <mergeCells count="11">
    <mergeCell ref="A44:D44"/>
    <mergeCell ref="A33:D33"/>
    <mergeCell ref="A26:D26"/>
    <mergeCell ref="A10:D10"/>
    <mergeCell ref="A25:D25"/>
    <mergeCell ref="A6:A7"/>
    <mergeCell ref="B6:B7"/>
    <mergeCell ref="D6:D7"/>
    <mergeCell ref="A22:D22"/>
    <mergeCell ref="A32:D32"/>
    <mergeCell ref="A24:D24"/>
  </mergeCells>
  <printOptions/>
  <pageMargins left="0.7480314960629921" right="0.1968503937007874" top="0.35433070866141736" bottom="0.31496062992125984" header="0.2362204724409449" footer="0.196850393700787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M50" sqref="M50"/>
    </sheetView>
  </sheetViews>
  <sheetFormatPr defaultColWidth="9.00390625" defaultRowHeight="18" customHeight="1"/>
  <cols>
    <col min="1" max="1" width="54.75390625" style="11" customWidth="1"/>
    <col min="2" max="2" width="14.00390625" style="0" customWidth="1"/>
    <col min="3" max="3" width="3.25390625" style="13" hidden="1" customWidth="1"/>
    <col min="4" max="4" width="14.25390625" style="13" customWidth="1"/>
    <col min="5" max="5" width="16.375" style="0" customWidth="1"/>
  </cols>
  <sheetData>
    <row r="1" ht="18" customHeight="1">
      <c r="A1" s="37" t="s">
        <v>55</v>
      </c>
    </row>
    <row r="2" ht="18" customHeight="1">
      <c r="A2" s="44" t="s">
        <v>61</v>
      </c>
    </row>
    <row r="3" spans="1:7" ht="17.25" customHeight="1">
      <c r="A3" s="5"/>
      <c r="C3"/>
      <c r="D3" s="3" t="s">
        <v>36</v>
      </c>
      <c r="E3" s="16"/>
      <c r="F3" s="16"/>
      <c r="G3" s="16"/>
    </row>
    <row r="4" spans="1:4" ht="12" customHeight="1">
      <c r="A4" s="69"/>
      <c r="C4"/>
      <c r="D4"/>
    </row>
    <row r="5" spans="1:4" ht="28.5" customHeight="1" thickBot="1">
      <c r="A5" s="69"/>
      <c r="B5" s="38" t="s">
        <v>69</v>
      </c>
      <c r="C5" s="39"/>
      <c r="D5" s="38" t="s">
        <v>70</v>
      </c>
    </row>
    <row r="6" spans="1:4" ht="26.25" customHeight="1">
      <c r="A6" s="36" t="s">
        <v>0</v>
      </c>
      <c r="B6" s="45">
        <v>675068</v>
      </c>
      <c r="C6" s="45"/>
      <c r="D6" s="45">
        <v>591856</v>
      </c>
    </row>
    <row r="7" spans="1:4" ht="18" customHeight="1">
      <c r="A7" s="25" t="s">
        <v>1</v>
      </c>
      <c r="B7" s="21">
        <v>-7351</v>
      </c>
      <c r="C7" s="21"/>
      <c r="D7" s="21">
        <v>-21870</v>
      </c>
    </row>
    <row r="8" spans="1:4" ht="12" customHeight="1">
      <c r="A8" s="91"/>
      <c r="B8" s="92"/>
      <c r="C8" s="92"/>
      <c r="D8" s="93"/>
    </row>
    <row r="9" spans="1:4" ht="36" customHeight="1">
      <c r="A9" s="25" t="s">
        <v>57</v>
      </c>
      <c r="B9" s="23">
        <f>B6+B7</f>
        <v>667717</v>
      </c>
      <c r="C9" s="21"/>
      <c r="D9" s="28">
        <f>D6+D7</f>
        <v>569986</v>
      </c>
    </row>
    <row r="10" spans="1:4" ht="9.75" customHeight="1">
      <c r="A10" s="91"/>
      <c r="B10" s="94"/>
      <c r="C10" s="94"/>
      <c r="D10" s="95"/>
    </row>
    <row r="11" spans="1:4" ht="24" customHeight="1" hidden="1" thickBot="1">
      <c r="A11" s="25" t="s">
        <v>2</v>
      </c>
      <c r="B11" s="21"/>
      <c r="C11" s="21"/>
      <c r="D11" s="26"/>
    </row>
    <row r="12" spans="1:4" ht="23.25" customHeight="1">
      <c r="A12" s="25" t="s">
        <v>60</v>
      </c>
      <c r="B12" s="21">
        <v>18089</v>
      </c>
      <c r="C12" s="21"/>
      <c r="D12" s="21">
        <v>15704</v>
      </c>
    </row>
    <row r="13" spans="1:4" ht="11.25" customHeight="1">
      <c r="A13" s="91"/>
      <c r="B13" s="94"/>
      <c r="C13" s="94"/>
      <c r="D13" s="95"/>
    </row>
    <row r="14" spans="1:4" ht="16.5" customHeight="1">
      <c r="A14" s="25" t="s">
        <v>58</v>
      </c>
      <c r="B14" s="23">
        <f>B9+B12</f>
        <v>685806</v>
      </c>
      <c r="C14" s="21"/>
      <c r="D14" s="28">
        <f>D9+D12</f>
        <v>585690</v>
      </c>
    </row>
    <row r="15" spans="1:4" ht="11.25" customHeight="1">
      <c r="A15" s="91"/>
      <c r="B15" s="94"/>
      <c r="C15" s="94"/>
      <c r="D15" s="95"/>
    </row>
    <row r="16" spans="1:4" ht="35.25" customHeight="1" hidden="1">
      <c r="A16" s="25" t="s">
        <v>3</v>
      </c>
      <c r="B16" s="21"/>
      <c r="C16" s="21"/>
      <c r="D16" s="26"/>
    </row>
    <row r="17" spans="1:4" ht="22.5" customHeight="1">
      <c r="A17" s="25" t="s">
        <v>4</v>
      </c>
      <c r="B17" s="21">
        <v>83292</v>
      </c>
      <c r="C17" s="21"/>
      <c r="D17" s="21">
        <v>16529</v>
      </c>
    </row>
    <row r="18" spans="1:4" ht="0" customHeight="1" hidden="1">
      <c r="A18" s="25" t="s">
        <v>5</v>
      </c>
      <c r="B18" s="21"/>
      <c r="C18" s="21"/>
      <c r="D18" s="21"/>
    </row>
    <row r="19" spans="1:4" ht="18" customHeight="1">
      <c r="A19" s="25" t="s">
        <v>6</v>
      </c>
      <c r="B19" s="21">
        <v>50779</v>
      </c>
      <c r="C19" s="21"/>
      <c r="D19" s="21">
        <v>48407</v>
      </c>
    </row>
    <row r="20" spans="1:4" ht="18" customHeight="1">
      <c r="A20" s="25" t="s">
        <v>7</v>
      </c>
      <c r="B20" s="21">
        <v>-5769</v>
      </c>
      <c r="C20" s="21"/>
      <c r="D20" s="21">
        <v>-6277</v>
      </c>
    </row>
    <row r="21" spans="1:4" ht="0.75" customHeight="1">
      <c r="A21" s="25" t="s">
        <v>8</v>
      </c>
      <c r="B21" s="21">
        <v>0</v>
      </c>
      <c r="C21" s="21"/>
      <c r="D21" s="21">
        <v>0</v>
      </c>
    </row>
    <row r="22" spans="1:4" ht="28.5" customHeight="1">
      <c r="A22" s="25" t="s">
        <v>41</v>
      </c>
      <c r="B22" s="21">
        <v>0</v>
      </c>
      <c r="C22" s="21"/>
      <c r="D22" s="21">
        <v>19299</v>
      </c>
    </row>
    <row r="23" spans="1:4" ht="28.5" customHeight="1" hidden="1">
      <c r="A23" s="25" t="s">
        <v>9</v>
      </c>
      <c r="B23" s="21"/>
      <c r="C23" s="21"/>
      <c r="D23" s="21"/>
    </row>
    <row r="24" spans="1:4" ht="28.5" customHeight="1" hidden="1">
      <c r="A24" s="25" t="s">
        <v>47</v>
      </c>
      <c r="B24" s="21">
        <v>0</v>
      </c>
      <c r="C24" s="21"/>
      <c r="D24" s="21">
        <v>0</v>
      </c>
    </row>
    <row r="25" spans="1:4" ht="28.5" customHeight="1">
      <c r="A25" s="25" t="s">
        <v>59</v>
      </c>
      <c r="B25" s="21">
        <v>4520</v>
      </c>
      <c r="C25" s="40"/>
      <c r="D25" s="21">
        <v>-42891</v>
      </c>
    </row>
    <row r="26" spans="1:4" ht="28.5" customHeight="1">
      <c r="A26" s="25" t="s">
        <v>71</v>
      </c>
      <c r="B26" s="21">
        <v>45940</v>
      </c>
      <c r="C26" s="40"/>
      <c r="D26" s="21"/>
    </row>
    <row r="27" spans="1:4" ht="24.75" customHeight="1">
      <c r="A27" s="25" t="s">
        <v>11</v>
      </c>
      <c r="B27" s="21">
        <v>25486</v>
      </c>
      <c r="C27" s="21"/>
      <c r="D27" s="21">
        <v>9260</v>
      </c>
    </row>
    <row r="28" spans="1:4" ht="12" customHeight="1">
      <c r="A28" s="91"/>
      <c r="B28" s="94"/>
      <c r="C28" s="94"/>
      <c r="D28" s="93"/>
    </row>
    <row r="29" spans="1:4" ht="18" customHeight="1">
      <c r="A29" s="25" t="s">
        <v>12</v>
      </c>
      <c r="B29" s="23">
        <f>SUM(B17:B27)</f>
        <v>204248</v>
      </c>
      <c r="C29" s="21"/>
      <c r="D29" s="28">
        <f>SUM(D17:D27)</f>
        <v>44327</v>
      </c>
    </row>
    <row r="30" spans="1:4" ht="11.25" customHeight="1">
      <c r="A30" s="91"/>
      <c r="B30" s="94"/>
      <c r="C30" s="94"/>
      <c r="D30" s="95"/>
    </row>
    <row r="31" spans="1:4" ht="18" customHeight="1">
      <c r="A31" s="25" t="s">
        <v>13</v>
      </c>
      <c r="B31" s="23">
        <f>B14+B29</f>
        <v>890054</v>
      </c>
      <c r="C31" s="21"/>
      <c r="D31" s="28">
        <f>D14+D29</f>
        <v>630017</v>
      </c>
    </row>
    <row r="32" spans="1:4" ht="11.25" customHeight="1">
      <c r="A32" s="25"/>
      <c r="B32" s="21"/>
      <c r="C32" s="21"/>
      <c r="D32" s="26"/>
    </row>
    <row r="33" spans="1:4" ht="21" customHeight="1">
      <c r="A33" s="25" t="s">
        <v>14</v>
      </c>
      <c r="B33" s="21">
        <v>-605413</v>
      </c>
      <c r="C33" s="21"/>
      <c r="D33" s="21">
        <v>-509868</v>
      </c>
    </row>
    <row r="34" spans="1:4" ht="27" customHeight="1" hidden="1">
      <c r="A34" s="25" t="s">
        <v>10</v>
      </c>
      <c r="B34" s="21">
        <f>65928-32015</f>
        <v>33913</v>
      </c>
      <c r="C34" s="21"/>
      <c r="D34" s="26">
        <f>65928-32015</f>
        <v>33913</v>
      </c>
    </row>
    <row r="35" spans="1:4" ht="10.5" customHeight="1">
      <c r="A35" s="91"/>
      <c r="B35" s="94"/>
      <c r="C35" s="94"/>
      <c r="D35" s="95"/>
    </row>
    <row r="36" spans="1:4" ht="9" customHeight="1" hidden="1">
      <c r="A36" s="25"/>
      <c r="B36" s="21"/>
      <c r="C36" s="21"/>
      <c r="D36" s="26"/>
    </row>
    <row r="37" spans="1:4" ht="6.75" customHeight="1" hidden="1">
      <c r="A37" s="25"/>
      <c r="B37" s="21"/>
      <c r="C37" s="21"/>
      <c r="D37" s="26"/>
    </row>
    <row r="38" spans="1:4" ht="18" customHeight="1">
      <c r="A38" s="25" t="s">
        <v>15</v>
      </c>
      <c r="B38" s="23">
        <f>SUM(B31:B33)</f>
        <v>284641</v>
      </c>
      <c r="C38" s="21"/>
      <c r="D38" s="28">
        <f>SUM(D31:D33)</f>
        <v>120149</v>
      </c>
    </row>
    <row r="39" spans="1:4" ht="10.5" customHeight="1">
      <c r="A39" s="91"/>
      <c r="B39" s="94"/>
      <c r="C39" s="94"/>
      <c r="D39" s="95"/>
    </row>
    <row r="40" spans="1:4" ht="18" customHeight="1">
      <c r="A40" s="25" t="s">
        <v>39</v>
      </c>
      <c r="B40" s="21">
        <v>0</v>
      </c>
      <c r="C40" s="21"/>
      <c r="D40" s="26">
        <v>0</v>
      </c>
    </row>
    <row r="41" spans="1:4" ht="11.25" customHeight="1">
      <c r="A41" s="91"/>
      <c r="B41" s="94"/>
      <c r="C41" s="94"/>
      <c r="D41" s="95"/>
    </row>
    <row r="42" spans="1:4" ht="0" customHeight="1" hidden="1">
      <c r="A42" s="96"/>
      <c r="B42" s="94"/>
      <c r="C42" s="94"/>
      <c r="D42" s="95"/>
    </row>
    <row r="43" spans="1:4" ht="18" customHeight="1">
      <c r="A43" s="25" t="s">
        <v>16</v>
      </c>
      <c r="B43" s="23">
        <f>B38+B40</f>
        <v>284641</v>
      </c>
      <c r="C43" s="21"/>
      <c r="D43" s="28">
        <f>D38+D40</f>
        <v>120149</v>
      </c>
    </row>
    <row r="44" spans="1:4" ht="11.25" customHeight="1">
      <c r="A44" s="91"/>
      <c r="B44" s="94"/>
      <c r="C44" s="94"/>
      <c r="D44" s="95"/>
    </row>
    <row r="45" spans="1:4" ht="18" customHeight="1" thickBot="1">
      <c r="A45" s="41" t="s">
        <v>56</v>
      </c>
      <c r="B45" s="42">
        <f>B38/22040.816</f>
        <v>12.91426778391508</v>
      </c>
      <c r="C45" s="33"/>
      <c r="D45" s="43">
        <f>D38/12800</f>
        <v>9.386640625</v>
      </c>
    </row>
    <row r="46" spans="1:4" ht="18" customHeight="1">
      <c r="A46" s="10"/>
      <c r="B46" s="1"/>
      <c r="C46" s="14"/>
      <c r="D46" s="14"/>
    </row>
    <row r="48" spans="1:2" ht="18" customHeight="1">
      <c r="A48" s="11" t="s">
        <v>49</v>
      </c>
      <c r="B48" t="s">
        <v>68</v>
      </c>
    </row>
    <row r="50" spans="1:2" ht="18" customHeight="1">
      <c r="A50" s="11" t="s">
        <v>50</v>
      </c>
      <c r="B50" t="s">
        <v>51</v>
      </c>
    </row>
    <row r="53" ht="18" customHeight="1">
      <c r="A53" s="4" t="s">
        <v>52</v>
      </c>
    </row>
    <row r="55" ht="18" customHeight="1">
      <c r="A55" s="4"/>
    </row>
  </sheetData>
  <sheetProtection/>
  <mergeCells count="11">
    <mergeCell ref="A30:D30"/>
    <mergeCell ref="A35:D35"/>
    <mergeCell ref="A39:D39"/>
    <mergeCell ref="A41:D42"/>
    <mergeCell ref="A44:D44"/>
    <mergeCell ref="A4:A5"/>
    <mergeCell ref="A8:D8"/>
    <mergeCell ref="A10:D10"/>
    <mergeCell ref="A13:D13"/>
    <mergeCell ref="A15:D15"/>
    <mergeCell ref="A28:D28"/>
  </mergeCells>
  <hyperlinks>
    <hyperlink ref="A45" location="_ftn4" display="_ftn4"/>
  </hyperlinks>
  <printOptions/>
  <pageMargins left="0.7874015748031497" right="0.15748031496062992" top="0.3937007874015748" bottom="0.1968503937007874" header="0.2362204724409449" footer="0.1574803149606299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7"/>
  <sheetViews>
    <sheetView tabSelected="1" view="pageBreakPreview" zoomScale="87" zoomScaleNormal="75" zoomScaleSheetLayoutView="87" zoomScalePageLayoutView="0" workbookViewId="0" topLeftCell="A1">
      <selection activeCell="K17" sqref="K17"/>
    </sheetView>
  </sheetViews>
  <sheetFormatPr defaultColWidth="9.00390625" defaultRowHeight="12.75"/>
  <cols>
    <col min="1" max="1" width="70.00390625" style="0" customWidth="1"/>
    <col min="2" max="2" width="6.75390625" style="0" customWidth="1"/>
    <col min="3" max="3" width="15.875" style="0" customWidth="1"/>
    <col min="4" max="4" width="15.375" style="0" customWidth="1"/>
    <col min="5" max="5" width="15.25390625" style="0" hidden="1" customWidth="1"/>
    <col min="6" max="8" width="16.375" style="0" hidden="1" customWidth="1"/>
  </cols>
  <sheetData>
    <row r="2" spans="1:8" ht="15">
      <c r="A2" s="103" t="s">
        <v>100</v>
      </c>
      <c r="E2" s="104"/>
      <c r="F2" s="104"/>
      <c r="G2" s="104"/>
      <c r="H2" s="104"/>
    </row>
    <row r="3" spans="1:6" ht="12.75">
      <c r="A3" s="105" t="s">
        <v>101</v>
      </c>
      <c r="B3" s="105"/>
      <c r="C3" s="105"/>
      <c r="D3" s="106" t="s">
        <v>102</v>
      </c>
      <c r="E3" s="106"/>
      <c r="F3" s="105"/>
    </row>
    <row r="4" spans="3:8" ht="29.25" customHeight="1">
      <c r="C4" s="107" t="s">
        <v>103</v>
      </c>
      <c r="D4" s="107" t="s">
        <v>104</v>
      </c>
      <c r="E4" s="108" t="s">
        <v>105</v>
      </c>
      <c r="F4" s="109" t="s">
        <v>106</v>
      </c>
      <c r="G4" s="109" t="s">
        <v>107</v>
      </c>
      <c r="H4" s="109" t="s">
        <v>108</v>
      </c>
    </row>
    <row r="5" spans="1:6" ht="12.75">
      <c r="A5" s="56" t="s">
        <v>109</v>
      </c>
      <c r="B5" s="56"/>
      <c r="C5" s="56"/>
      <c r="D5" s="56"/>
      <c r="E5" s="56"/>
      <c r="F5" s="56"/>
    </row>
    <row r="6" spans="1:8" ht="25.5">
      <c r="A6" s="110" t="s">
        <v>110</v>
      </c>
      <c r="B6" s="110">
        <v>1</v>
      </c>
      <c r="C6">
        <v>544056</v>
      </c>
      <c r="D6">
        <v>530707</v>
      </c>
      <c r="E6" t="e">
        <f>-#REF!+#REF!+#REF!-#REF!</f>
        <v>#REF!</v>
      </c>
      <c r="F6" t="e">
        <f>-#REF!+#REF!+#REF!-#REF!</f>
        <v>#REF!</v>
      </c>
      <c r="G6" t="e">
        <f>-#REF!+#REF!+#REF!-#REF!</f>
        <v>#REF!</v>
      </c>
      <c r="H6" t="e">
        <f>-#REF!+#REF!+#REF!-#REF!</f>
        <v>#REF!</v>
      </c>
    </row>
    <row r="7" spans="1:8" ht="16.5" customHeight="1">
      <c r="A7" s="111" t="s">
        <v>111</v>
      </c>
      <c r="B7" s="111">
        <v>2</v>
      </c>
      <c r="C7">
        <v>-2549232</v>
      </c>
      <c r="D7">
        <v>-577606</v>
      </c>
      <c r="E7" t="e">
        <f>SUM(E8:E12)</f>
        <v>#REF!</v>
      </c>
      <c r="F7" t="e">
        <f>SUM(F8:F12)</f>
        <v>#REF!</v>
      </c>
      <c r="G7" t="e">
        <f>SUM(G8:G12)</f>
        <v>#REF!</v>
      </c>
      <c r="H7" t="e">
        <f>SUM(H8:H12)</f>
        <v>#REF!</v>
      </c>
    </row>
    <row r="8" spans="1:8" ht="30" customHeight="1">
      <c r="A8" s="110" t="s">
        <v>112</v>
      </c>
      <c r="B8" s="110">
        <v>3</v>
      </c>
      <c r="C8">
        <v>720</v>
      </c>
      <c r="D8">
        <v>245232</v>
      </c>
      <c r="E8" t="e">
        <f>-#REF!-#REF!-227396</f>
        <v>#REF!</v>
      </c>
      <c r="F8" t="e">
        <f>-#REF!</f>
        <v>#REF!</v>
      </c>
      <c r="G8" t="e">
        <f>-#REF!</f>
        <v>#REF!</v>
      </c>
      <c r="H8" t="e">
        <f>-#REF!</f>
        <v>#REF!</v>
      </c>
    </row>
    <row r="9" spans="1:8" ht="16.5" customHeight="1">
      <c r="A9" s="110" t="s">
        <v>113</v>
      </c>
      <c r="B9" s="110">
        <v>4</v>
      </c>
      <c r="C9">
        <v>-2777089</v>
      </c>
      <c r="D9">
        <v>-1266493</v>
      </c>
      <c r="E9" t="e">
        <f>-#REF!+#REF!-#REF!</f>
        <v>#REF!</v>
      </c>
      <c r="F9" t="e">
        <f>-#REF!+#REF!-#REF!</f>
        <v>#REF!</v>
      </c>
      <c r="G9" t="e">
        <f>-#REF!+#REF!-#REF!</f>
        <v>#REF!</v>
      </c>
      <c r="H9" t="e">
        <f>-#REF!+#REF!-#REF!</f>
        <v>#REF!</v>
      </c>
    </row>
    <row r="10" spans="1:8" ht="18" customHeight="1">
      <c r="A10" s="110" t="s">
        <v>114</v>
      </c>
      <c r="B10" s="110">
        <v>5</v>
      </c>
      <c r="C10">
        <v>72275</v>
      </c>
      <c r="D10">
        <v>427642</v>
      </c>
      <c r="E10" t="e">
        <f>-#REF!+#REF!+#REF!-#REF!</f>
        <v>#REF!</v>
      </c>
      <c r="F10" t="e">
        <f>-#REF!+#REF!+#REF!-#REF!</f>
        <v>#REF!</v>
      </c>
      <c r="G10" t="e">
        <f>-#REF!+#REF!+#REF!-#REF!</f>
        <v>#REF!</v>
      </c>
      <c r="H10" t="e">
        <f>-#REF!+#REF!+#REF!-#REF!</f>
        <v>#REF!</v>
      </c>
    </row>
    <row r="11" spans="1:8" ht="18" customHeight="1">
      <c r="A11" s="110" t="s">
        <v>115</v>
      </c>
      <c r="B11" s="110">
        <v>6</v>
      </c>
      <c r="C11">
        <v>150082</v>
      </c>
      <c r="D11">
        <v>0</v>
      </c>
      <c r="E11" t="e">
        <f>-#REF!</f>
        <v>#REF!</v>
      </c>
      <c r="F11" t="e">
        <f>-#REF!</f>
        <v>#REF!</v>
      </c>
      <c r="G11" t="e">
        <f>-#REF!</f>
        <v>#REF!</v>
      </c>
      <c r="H11" t="e">
        <f>-#REF!</f>
        <v>#REF!</v>
      </c>
    </row>
    <row r="12" spans="1:8" ht="18" customHeight="1">
      <c r="A12" s="110" t="s">
        <v>116</v>
      </c>
      <c r="B12" s="110">
        <v>7</v>
      </c>
      <c r="C12">
        <v>4780</v>
      </c>
      <c r="D12">
        <v>16013</v>
      </c>
      <c r="E12" t="e">
        <f>-#REF!-#REF!-#REF!+#REF!-#REF!</f>
        <v>#REF!</v>
      </c>
      <c r="F12" t="e">
        <f>-#REF!-#REF!</f>
        <v>#REF!</v>
      </c>
      <c r="G12" t="e">
        <f>-#REF!-#REF!</f>
        <v>#REF!</v>
      </c>
      <c r="H12" t="e">
        <f>-#REF!-#REF!</f>
        <v>#REF!</v>
      </c>
    </row>
    <row r="13" spans="1:2" ht="0.75" customHeight="1">
      <c r="A13" s="110" t="s">
        <v>117</v>
      </c>
      <c r="B13" s="110">
        <v>8</v>
      </c>
    </row>
    <row r="15" spans="1:8" ht="12.75">
      <c r="A15" s="112" t="s">
        <v>118</v>
      </c>
      <c r="B15" s="112">
        <v>9</v>
      </c>
      <c r="C15">
        <v>4011954</v>
      </c>
      <c r="D15">
        <v>1375549</v>
      </c>
      <c r="E15" t="e">
        <f>SUM(E16:E18)</f>
        <v>#REF!</v>
      </c>
      <c r="F15" t="e">
        <f>SUM(F16:F18)</f>
        <v>#REF!</v>
      </c>
      <c r="G15" t="e">
        <f>SUM(G16:G18)</f>
        <v>#REF!</v>
      </c>
      <c r="H15" t="e">
        <f>SUM(H16:H18)</f>
        <v>#REF!</v>
      </c>
    </row>
    <row r="16" spans="1:8" ht="14.25" customHeight="1">
      <c r="A16" s="110" t="s">
        <v>119</v>
      </c>
      <c r="B16" s="110">
        <v>10</v>
      </c>
      <c r="C16">
        <v>30043</v>
      </c>
      <c r="D16">
        <v>-63092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4.25" customHeight="1">
      <c r="A17" s="110" t="s">
        <v>120</v>
      </c>
      <c r="B17" s="110">
        <v>11</v>
      </c>
      <c r="C17">
        <v>0</v>
      </c>
      <c r="D17">
        <v>49001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4.25" customHeight="1">
      <c r="A18" s="110" t="s">
        <v>121</v>
      </c>
      <c r="B18" s="110">
        <v>12</v>
      </c>
      <c r="C18">
        <v>3981911</v>
      </c>
      <c r="D18">
        <v>1389640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s="112" t="s">
        <v>122</v>
      </c>
      <c r="B19" s="112">
        <v>13</v>
      </c>
      <c r="C19">
        <v>-802277</v>
      </c>
      <c r="D19">
        <v>-797921</v>
      </c>
      <c r="E19" t="e">
        <f>-#REF!+#REF!+#REF!+#REF!-#REF!-1428+2829</f>
        <v>#REF!</v>
      </c>
      <c r="F19" t="e">
        <f>-#REF!+#REF!+#REF!+#REF!-#REF!</f>
        <v>#REF!</v>
      </c>
      <c r="G19" t="e">
        <f>-#REF!+#REF!+#REF!+#REF!-#REF!</f>
        <v>#REF!</v>
      </c>
      <c r="H19" t="e">
        <f>-#REF!+#REF!+#REF!+#REF!-#REF!</f>
        <v>#REF!</v>
      </c>
    </row>
    <row r="21" spans="1:8" ht="12.75">
      <c r="A21" s="112" t="s">
        <v>123</v>
      </c>
      <c r="B21" s="112">
        <v>14</v>
      </c>
      <c r="C21" s="56">
        <v>1204501</v>
      </c>
      <c r="D21" s="56">
        <v>530729</v>
      </c>
      <c r="E21" s="56" t="e">
        <f>E6+E7+E15+E19</f>
        <v>#REF!</v>
      </c>
      <c r="F21" s="56" t="e">
        <f>F6+F7+F15+F19</f>
        <v>#REF!</v>
      </c>
      <c r="G21" s="56" t="e">
        <f>G6+G7+G15+G19</f>
        <v>#REF!</v>
      </c>
      <c r="H21" s="56" t="e">
        <f>H6+H7+H15+H19</f>
        <v>#REF!</v>
      </c>
    </row>
    <row r="23" spans="1:8" ht="12.75">
      <c r="A23" t="s">
        <v>124</v>
      </c>
      <c r="B23">
        <v>15</v>
      </c>
      <c r="C23">
        <v>0</v>
      </c>
      <c r="D23">
        <v>0</v>
      </c>
      <c r="E23" t="e">
        <f>-#REF!-#REF!+#REF!-#REF!+1428-2829</f>
        <v>#REF!</v>
      </c>
      <c r="F23" t="e">
        <f>-#REF!-#REF!+#REF!-#REF!</f>
        <v>#REF!</v>
      </c>
      <c r="G23" t="e">
        <f>-#REF!-#REF!+#REF!</f>
        <v>#REF!</v>
      </c>
      <c r="H23" t="e">
        <f>-#REF!-#REF!-#REF!</f>
        <v>#REF!</v>
      </c>
    </row>
    <row r="25" spans="1:8" ht="25.5">
      <c r="A25" s="112" t="s">
        <v>125</v>
      </c>
      <c r="B25" s="112">
        <v>17</v>
      </c>
      <c r="C25" s="56">
        <v>1204501</v>
      </c>
      <c r="D25" s="56">
        <v>530729</v>
      </c>
      <c r="E25" s="56" t="e">
        <f>SUM(E21:E23)</f>
        <v>#REF!</v>
      </c>
      <c r="F25" s="56" t="e">
        <f>SUM(F21:F23)</f>
        <v>#REF!</v>
      </c>
      <c r="G25" s="56" t="e">
        <f>SUM(G21:G23)</f>
        <v>#REF!</v>
      </c>
      <c r="H25" s="56" t="e">
        <f>SUM(H21:H23)</f>
        <v>#REF!</v>
      </c>
    </row>
    <row r="27" spans="1:2" ht="12.75">
      <c r="A27" s="56" t="s">
        <v>126</v>
      </c>
      <c r="B27" s="56">
        <v>18</v>
      </c>
    </row>
    <row r="28" ht="15" customHeight="1"/>
    <row r="29" spans="1:8" ht="15" customHeight="1">
      <c r="A29" t="s">
        <v>127</v>
      </c>
      <c r="C29">
        <v>0</v>
      </c>
      <c r="D29">
        <v>0</v>
      </c>
      <c r="E29" t="e">
        <f>-#REF!</f>
        <v>#REF!</v>
      </c>
      <c r="F29" t="e">
        <f>-#REF!</f>
        <v>#REF!</v>
      </c>
      <c r="G29" t="e">
        <f>-#REF!</f>
        <v>#REF!</v>
      </c>
      <c r="H29" t="e">
        <f>-#REF!</f>
        <v>#REF!</v>
      </c>
    </row>
    <row r="30" spans="1:5" ht="15" customHeight="1">
      <c r="A30" s="113" t="s">
        <v>128</v>
      </c>
      <c r="C30">
        <v>0</v>
      </c>
      <c r="D30">
        <v>0</v>
      </c>
      <c r="E30" t="e">
        <f>-#REF!</f>
        <v>#REF!</v>
      </c>
    </row>
    <row r="31" spans="1:8" ht="15" customHeight="1">
      <c r="A31" t="s">
        <v>129</v>
      </c>
      <c r="B31">
        <v>19</v>
      </c>
      <c r="C31">
        <v>-19485</v>
      </c>
      <c r="D31">
        <v>-4091</v>
      </c>
      <c r="E31" t="e">
        <f>-#REF!+#REF!-#REF!-#REF!</f>
        <v>#REF!</v>
      </c>
      <c r="F31" t="e">
        <f>-#REF!+#REF!-#REF!-#REF!</f>
        <v>#REF!</v>
      </c>
      <c r="G31" t="e">
        <f>-#REF!+#REF!-#REF!-#REF!</f>
        <v>#REF!</v>
      </c>
      <c r="H31" t="e">
        <f>-#REF!+#REF!-#REF!-#REF!</f>
        <v>#REF!</v>
      </c>
    </row>
    <row r="32" ht="15" customHeight="1">
      <c r="A32" t="s">
        <v>130</v>
      </c>
    </row>
    <row r="33" spans="1:5" ht="15" customHeight="1">
      <c r="A33" t="s">
        <v>131</v>
      </c>
      <c r="C33">
        <v>0</v>
      </c>
      <c r="D33">
        <v>0</v>
      </c>
      <c r="E33" t="e">
        <f>#REF!-#REF!</f>
        <v>#REF!</v>
      </c>
    </row>
    <row r="34" spans="1:8" ht="30.75" customHeight="1">
      <c r="A34" s="114" t="s">
        <v>132</v>
      </c>
      <c r="B34" s="111">
        <v>23</v>
      </c>
      <c r="C34">
        <v>-19485</v>
      </c>
      <c r="D34">
        <v>-4091</v>
      </c>
      <c r="E34" t="e">
        <f>SUM(E29:E33)</f>
        <v>#REF!</v>
      </c>
      <c r="F34" t="e">
        <f>SUM(F29:F33)</f>
        <v>#REF!</v>
      </c>
      <c r="G34" t="e">
        <f>SUM(G29:G33)</f>
        <v>#REF!</v>
      </c>
      <c r="H34" t="e">
        <f>SUM(H29:H33)</f>
        <v>#REF!</v>
      </c>
    </row>
    <row r="36" spans="1:2" ht="12.75">
      <c r="A36" s="56" t="s">
        <v>133</v>
      </c>
      <c r="B36" s="56"/>
    </row>
    <row r="38" spans="1:8" ht="12.75">
      <c r="A38" t="s">
        <v>134</v>
      </c>
      <c r="B38">
        <v>24</v>
      </c>
      <c r="C38">
        <v>0</v>
      </c>
      <c r="D38">
        <v>0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</row>
    <row r="39" spans="1:4" ht="12.75">
      <c r="A39" t="s">
        <v>135</v>
      </c>
      <c r="B39">
        <v>25</v>
      </c>
      <c r="C39">
        <v>9240816</v>
      </c>
      <c r="D39">
        <v>0</v>
      </c>
    </row>
    <row r="40" spans="1:8" ht="15.75" customHeight="1">
      <c r="A40" t="s">
        <v>136</v>
      </c>
      <c r="B40">
        <v>26</v>
      </c>
      <c r="C40">
        <v>0</v>
      </c>
      <c r="D40">
        <v>0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</row>
    <row r="41" spans="1:7" ht="15.75" customHeight="1">
      <c r="A41" t="s">
        <v>137</v>
      </c>
      <c r="B41">
        <v>27</v>
      </c>
      <c r="C41">
        <v>0</v>
      </c>
      <c r="D41">
        <v>0</v>
      </c>
      <c r="E41" t="e">
        <f>#REF!</f>
        <v>#REF!</v>
      </c>
      <c r="F41" t="e">
        <f>#REF!</f>
        <v>#REF!</v>
      </c>
      <c r="G41" t="e">
        <f>#REF!</f>
        <v>#REF!</v>
      </c>
    </row>
    <row r="42" spans="1:2" ht="15.75" customHeight="1">
      <c r="A42" t="s">
        <v>138</v>
      </c>
      <c r="B42">
        <v>28</v>
      </c>
    </row>
    <row r="43" spans="1:5" ht="15.75" customHeight="1">
      <c r="A43" t="s">
        <v>139</v>
      </c>
      <c r="B43">
        <v>29</v>
      </c>
      <c r="C43" s="115"/>
      <c r="D43" s="115">
        <v>5584</v>
      </c>
      <c r="E43" s="116"/>
    </row>
    <row r="44" spans="1:8" ht="15.75" customHeight="1">
      <c r="A44" s="111" t="s">
        <v>140</v>
      </c>
      <c r="B44" s="111"/>
      <c r="C44">
        <v>9240816</v>
      </c>
      <c r="D44">
        <v>5584</v>
      </c>
      <c r="E44" t="e">
        <f>SUM(E38:E43)</f>
        <v>#REF!</v>
      </c>
      <c r="F44" t="e">
        <f>SUM(F38:F43)</f>
        <v>#REF!</v>
      </c>
      <c r="G44" t="e">
        <f>SUM(G38:G43)</f>
        <v>#REF!</v>
      </c>
      <c r="H44" t="e">
        <f>SUM(H38:H43)</f>
        <v>#REF!</v>
      </c>
    </row>
    <row r="46" spans="1:2" ht="12.75">
      <c r="A46" s="56" t="s">
        <v>141</v>
      </c>
      <c r="B46" s="56"/>
    </row>
    <row r="48" spans="1:8" ht="24.75" customHeight="1">
      <c r="A48" t="s">
        <v>142</v>
      </c>
      <c r="C48" s="56">
        <v>899895</v>
      </c>
      <c r="D48" s="56">
        <v>3043699</v>
      </c>
      <c r="E48" s="56" t="e">
        <f>#REF!+#REF!+227396</f>
        <v>#REF!</v>
      </c>
      <c r="F48" s="117" t="e">
        <f>#REF!+#REF!</f>
        <v>#REF!</v>
      </c>
      <c r="G48" s="56" t="e">
        <f>#REF!+#REF!</f>
        <v>#REF!</v>
      </c>
      <c r="H48" s="56" t="e">
        <f>#REF!+#REF!</f>
        <v>#REF!</v>
      </c>
    </row>
    <row r="49" spans="3:8" ht="24.75" customHeight="1">
      <c r="C49" s="56"/>
      <c r="D49" s="56"/>
      <c r="E49" s="56"/>
      <c r="F49" s="56"/>
      <c r="G49" s="56"/>
      <c r="H49" s="56"/>
    </row>
    <row r="50" spans="1:8" ht="24.75" customHeight="1">
      <c r="A50" t="s">
        <v>143</v>
      </c>
      <c r="C50" s="56">
        <v>11543394</v>
      </c>
      <c r="D50" s="56">
        <v>3571782</v>
      </c>
      <c r="E50" s="56" t="e">
        <f>#REF!+#REF!+#REF!</f>
        <v>#REF!</v>
      </c>
      <c r="F50" s="117" t="e">
        <f>#REF!+#REF!</f>
        <v>#REF!</v>
      </c>
      <c r="G50" s="117" t="e">
        <f>#REF!+#REF!</f>
        <v>#REF!</v>
      </c>
      <c r="H50" s="56" t="e">
        <f>#REF!+#REF!</f>
        <v>#REF!</v>
      </c>
    </row>
    <row r="51" spans="3:8" ht="24.75" customHeight="1" hidden="1">
      <c r="C51" s="56"/>
      <c r="D51" s="56"/>
      <c r="E51" s="56"/>
      <c r="F51" s="117"/>
      <c r="G51" s="117"/>
      <c r="H51" s="56"/>
    </row>
    <row r="52" spans="3:8" ht="24.75" customHeight="1" hidden="1">
      <c r="C52" s="118">
        <v>10643499</v>
      </c>
      <c r="D52" s="118">
        <v>528083</v>
      </c>
      <c r="E52" s="118" t="e">
        <f>E50-E48</f>
        <v>#REF!</v>
      </c>
      <c r="F52" s="118" t="e">
        <f>F50-F48</f>
        <v>#REF!</v>
      </c>
      <c r="G52" s="118" t="e">
        <f>G50-G48</f>
        <v>#REF!</v>
      </c>
      <c r="H52" s="118" t="e">
        <f>H50-H48</f>
        <v>#REF!</v>
      </c>
    </row>
    <row r="53" spans="1:8" ht="24.75" customHeight="1">
      <c r="A53" t="s">
        <v>144</v>
      </c>
      <c r="C53" s="56">
        <v>10425832</v>
      </c>
      <c r="D53" s="56">
        <v>532222</v>
      </c>
      <c r="E53" s="56" t="e">
        <f>E25+E34+E44</f>
        <v>#REF!</v>
      </c>
      <c r="F53" s="56" t="e">
        <f>F25+F34+F44</f>
        <v>#REF!</v>
      </c>
      <c r="G53" s="56" t="e">
        <f>G25+G34+G44</f>
        <v>#REF!</v>
      </c>
      <c r="H53" s="56" t="e">
        <f>H25+H34+H44</f>
        <v>#REF!</v>
      </c>
    </row>
    <row r="54" ht="24.75" customHeight="1"/>
    <row r="55" spans="1:8" ht="24" customHeight="1">
      <c r="A55" t="s">
        <v>145</v>
      </c>
      <c r="C55">
        <v>217667</v>
      </c>
      <c r="D55">
        <v>-4139</v>
      </c>
      <c r="E55" t="e">
        <f>+#REF!-#REF!</f>
        <v>#REF!</v>
      </c>
      <c r="F55" t="e">
        <f>+#REF!-#REF!</f>
        <v>#REF!</v>
      </c>
      <c r="G55" t="e">
        <f>+#REF!-#REF!</f>
        <v>#REF!</v>
      </c>
      <c r="H55" t="e">
        <f>+#REF!-#REF!</f>
        <v>#REF!</v>
      </c>
    </row>
    <row r="56" spans="3:8" ht="24.75" customHeight="1" hidden="1">
      <c r="C56" s="118">
        <f aca="true" t="shared" si="0" ref="C56:H56">SUM(C53:C55)</f>
        <v>10643499</v>
      </c>
      <c r="D56" s="118">
        <f t="shared" si="0"/>
        <v>528083</v>
      </c>
      <c r="E56" s="118" t="e">
        <f t="shared" si="0"/>
        <v>#REF!</v>
      </c>
      <c r="F56" s="118" t="e">
        <f t="shared" si="0"/>
        <v>#REF!</v>
      </c>
      <c r="G56" s="118" t="e">
        <f t="shared" si="0"/>
        <v>#REF!</v>
      </c>
      <c r="H56" s="118" t="e">
        <f t="shared" si="0"/>
        <v>#REF!</v>
      </c>
    </row>
    <row r="57" spans="1:8" ht="24.75" customHeight="1" hidden="1">
      <c r="A57" s="119"/>
      <c r="B57" s="119"/>
      <c r="C57" s="119"/>
      <c r="D57" s="119"/>
      <c r="E57" s="119"/>
      <c r="F57" s="119"/>
      <c r="G57" s="56"/>
      <c r="H57" s="56"/>
    </row>
    <row r="58" spans="3:8" ht="24.75" customHeight="1" hidden="1">
      <c r="C58" s="120">
        <f>C56-C52</f>
        <v>0</v>
      </c>
      <c r="D58" s="120">
        <f>D56-D52</f>
        <v>0</v>
      </c>
      <c r="E58" s="120" t="e">
        <f>E56-E52</f>
        <v>#REF!</v>
      </c>
      <c r="G58" s="56" t="e">
        <f>G56-G52</f>
        <v>#REF!</v>
      </c>
      <c r="H58" s="56"/>
    </row>
    <row r="59" ht="24.75" customHeight="1" hidden="1"/>
    <row r="60" ht="24.75" customHeight="1"/>
    <row r="61" spans="1:4" ht="12.75">
      <c r="A61" t="s">
        <v>49</v>
      </c>
      <c r="D61" t="s">
        <v>68</v>
      </c>
    </row>
    <row r="64" spans="1:4" ht="12.75">
      <c r="A64" t="s">
        <v>50</v>
      </c>
      <c r="D64" t="s">
        <v>51</v>
      </c>
    </row>
    <row r="67" ht="12.75">
      <c r="A67" t="s">
        <v>146</v>
      </c>
    </row>
  </sheetData>
  <sheetProtection/>
  <mergeCells count="1">
    <mergeCell ref="E2:H2"/>
  </mergeCells>
  <printOptions/>
  <pageMargins left="0.52" right="0.34" top="0.28" bottom="0.32" header="0.19" footer="0.16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1">
      <selection activeCell="A53" sqref="A53"/>
    </sheetView>
  </sheetViews>
  <sheetFormatPr defaultColWidth="9.00390625" defaultRowHeight="12.75"/>
  <cols>
    <col min="1" max="1" width="22.875" style="0" customWidth="1"/>
    <col min="2" max="2" width="10.125" style="0" bestFit="1" customWidth="1"/>
    <col min="3" max="3" width="8.875" style="0" customWidth="1"/>
    <col min="4" max="4" width="10.00390625" style="0" customWidth="1"/>
    <col min="5" max="5" width="11.875" style="0" customWidth="1"/>
    <col min="6" max="6" width="11.625" style="0" customWidth="1"/>
    <col min="7" max="7" width="10.125" style="0" customWidth="1"/>
    <col min="8" max="8" width="13.25390625" style="0" customWidth="1"/>
  </cols>
  <sheetData>
    <row r="1" spans="1:8" ht="17.25" customHeight="1">
      <c r="A1" s="53" t="s">
        <v>72</v>
      </c>
      <c r="B1" s="54"/>
      <c r="C1" s="54"/>
      <c r="D1" s="54"/>
      <c r="E1" s="54"/>
      <c r="F1" s="54"/>
      <c r="G1" s="54"/>
      <c r="H1" s="54"/>
    </row>
    <row r="2" spans="1:8" ht="17.25" customHeight="1">
      <c r="A2" s="53" t="s">
        <v>73</v>
      </c>
      <c r="B2" s="54"/>
      <c r="C2" s="54"/>
      <c r="D2" s="54"/>
      <c r="E2" s="54"/>
      <c r="F2" s="54"/>
      <c r="G2" s="54"/>
      <c r="H2" s="54"/>
    </row>
    <row r="3" spans="1:8" ht="17.25" customHeight="1">
      <c r="A3" s="55" t="s">
        <v>74</v>
      </c>
      <c r="B3" s="54"/>
      <c r="C3" s="54"/>
      <c r="D3" s="54"/>
      <c r="E3" s="54"/>
      <c r="F3" s="54"/>
      <c r="G3" s="54"/>
      <c r="H3" s="54"/>
    </row>
    <row r="4" spans="1:8" ht="17.25" customHeight="1" thickBot="1">
      <c r="A4" s="54"/>
      <c r="B4" s="54"/>
      <c r="C4" s="54"/>
      <c r="D4" s="54"/>
      <c r="E4" s="54"/>
      <c r="F4" s="54"/>
      <c r="G4" s="54"/>
      <c r="H4" s="54"/>
    </row>
    <row r="5" spans="1:8" ht="33.75" customHeight="1">
      <c r="A5" s="101"/>
      <c r="B5" s="97" t="s">
        <v>75</v>
      </c>
      <c r="C5" s="97" t="s">
        <v>40</v>
      </c>
      <c r="D5" s="97" t="s">
        <v>76</v>
      </c>
      <c r="E5" s="97" t="s">
        <v>77</v>
      </c>
      <c r="F5" s="97" t="s">
        <v>78</v>
      </c>
      <c r="G5" s="97" t="s">
        <v>79</v>
      </c>
      <c r="H5" s="99" t="s">
        <v>80</v>
      </c>
    </row>
    <row r="6" spans="1:8" ht="29.25" customHeight="1">
      <c r="A6" s="102"/>
      <c r="B6" s="98"/>
      <c r="C6" s="98"/>
      <c r="D6" s="98"/>
      <c r="E6" s="98"/>
      <c r="F6" s="98"/>
      <c r="G6" s="98"/>
      <c r="H6" s="100"/>
    </row>
    <row r="7" spans="1:8" ht="9" customHeight="1">
      <c r="A7" s="102"/>
      <c r="B7" s="98"/>
      <c r="C7" s="98"/>
      <c r="D7" s="98"/>
      <c r="E7" s="98"/>
      <c r="F7" s="98"/>
      <c r="G7" s="98"/>
      <c r="H7" s="100"/>
    </row>
    <row r="8" spans="1:8" ht="26.25" customHeight="1" hidden="1">
      <c r="A8" s="61"/>
      <c r="B8" s="57"/>
      <c r="C8" s="57"/>
      <c r="D8" s="57"/>
      <c r="E8" s="57"/>
      <c r="F8" s="57"/>
      <c r="G8" s="57"/>
      <c r="H8" s="62"/>
    </row>
    <row r="9" spans="1:8" s="56" customFormat="1" ht="26.25" customHeight="1" hidden="1">
      <c r="A9" s="61" t="s">
        <v>81</v>
      </c>
      <c r="B9" s="58">
        <v>2000000</v>
      </c>
      <c r="C9" s="59">
        <v>900</v>
      </c>
      <c r="D9" s="59">
        <v>492848</v>
      </c>
      <c r="E9" s="58"/>
      <c r="F9" s="58">
        <v>11899</v>
      </c>
      <c r="G9" s="58">
        <v>-524863</v>
      </c>
      <c r="H9" s="63">
        <f aca="true" t="shared" si="0" ref="H9:H15">SUM(B9:G9)</f>
        <v>1980784</v>
      </c>
    </row>
    <row r="10" spans="1:8" s="56" customFormat="1" ht="26.25" customHeight="1" hidden="1">
      <c r="A10" s="64" t="s">
        <v>82</v>
      </c>
      <c r="B10" s="58"/>
      <c r="C10" s="59"/>
      <c r="D10" s="59"/>
      <c r="E10" s="58"/>
      <c r="F10" s="58"/>
      <c r="G10" s="58">
        <v>-673232</v>
      </c>
      <c r="H10" s="63">
        <f t="shared" si="0"/>
        <v>-673232</v>
      </c>
    </row>
    <row r="11" spans="1:8" ht="26.25" customHeight="1" hidden="1">
      <c r="A11" s="64" t="s">
        <v>83</v>
      </c>
      <c r="B11" s="60">
        <v>3500000</v>
      </c>
      <c r="C11" s="57"/>
      <c r="D11" s="57"/>
      <c r="E11" s="60"/>
      <c r="F11" s="60"/>
      <c r="G11" s="60"/>
      <c r="H11" s="63">
        <f t="shared" si="0"/>
        <v>3500000</v>
      </c>
    </row>
    <row r="12" spans="1:8" ht="26.25" customHeight="1" hidden="1">
      <c r="A12" s="64" t="s">
        <v>84</v>
      </c>
      <c r="B12" s="60"/>
      <c r="C12" s="57"/>
      <c r="D12" s="57">
        <v>406495</v>
      </c>
      <c r="E12" s="60"/>
      <c r="F12" s="60"/>
      <c r="G12" s="60"/>
      <c r="H12" s="63">
        <f t="shared" si="0"/>
        <v>406495</v>
      </c>
    </row>
    <row r="13" spans="1:8" ht="26.25" customHeight="1" hidden="1">
      <c r="A13" s="64" t="s">
        <v>85</v>
      </c>
      <c r="B13" s="57" t="s">
        <v>86</v>
      </c>
      <c r="C13" s="57"/>
      <c r="D13" s="57"/>
      <c r="E13" s="57" t="s">
        <v>86</v>
      </c>
      <c r="F13" s="60">
        <v>160797</v>
      </c>
      <c r="G13" s="60"/>
      <c r="H13" s="63">
        <f t="shared" si="0"/>
        <v>160797</v>
      </c>
    </row>
    <row r="14" spans="1:8" ht="26.25" customHeight="1" hidden="1">
      <c r="A14" s="64" t="s">
        <v>87</v>
      </c>
      <c r="B14" s="57"/>
      <c r="C14" s="57"/>
      <c r="D14" s="57"/>
      <c r="E14" s="57"/>
      <c r="F14" s="57">
        <v>-2098</v>
      </c>
      <c r="G14" s="60">
        <v>2098</v>
      </c>
      <c r="H14" s="63">
        <f t="shared" si="0"/>
        <v>0</v>
      </c>
    </row>
    <row r="15" spans="1:8" ht="26.25" customHeight="1" hidden="1">
      <c r="A15" s="64" t="s">
        <v>88</v>
      </c>
      <c r="B15" s="57"/>
      <c r="C15" s="57"/>
      <c r="D15" s="57"/>
      <c r="E15" s="57"/>
      <c r="F15" s="57"/>
      <c r="G15" s="60">
        <v>19297</v>
      </c>
      <c r="H15" s="63">
        <f t="shared" si="0"/>
        <v>19297</v>
      </c>
    </row>
    <row r="16" spans="1:8" ht="26.25" customHeight="1" hidden="1">
      <c r="A16" s="61" t="s">
        <v>89</v>
      </c>
      <c r="B16" s="58">
        <f>SUM(B9:B15)</f>
        <v>5500000</v>
      </c>
      <c r="C16" s="58">
        <f aca="true" t="shared" si="1" ref="C16:H16">SUM(C9:C15)</f>
        <v>900</v>
      </c>
      <c r="D16" s="58">
        <f t="shared" si="1"/>
        <v>899343</v>
      </c>
      <c r="E16" s="58">
        <f t="shared" si="1"/>
        <v>0</v>
      </c>
      <c r="F16" s="58">
        <f t="shared" si="1"/>
        <v>170598</v>
      </c>
      <c r="G16" s="58">
        <f t="shared" si="1"/>
        <v>-1176700</v>
      </c>
      <c r="H16" s="63">
        <f t="shared" si="1"/>
        <v>5394141</v>
      </c>
    </row>
    <row r="17" spans="1:8" ht="24.75" customHeight="1" hidden="1">
      <c r="A17" s="64" t="s">
        <v>82</v>
      </c>
      <c r="B17" s="58"/>
      <c r="C17" s="59"/>
      <c r="D17" s="59"/>
      <c r="E17" s="58"/>
      <c r="F17" s="58"/>
      <c r="G17" s="58">
        <f>-187047</f>
        <v>-187047</v>
      </c>
      <c r="H17" s="63">
        <f aca="true" t="shared" si="2" ref="H17:H22">SUM(B17:G17)</f>
        <v>-187047</v>
      </c>
    </row>
    <row r="18" spans="1:8" ht="21" customHeight="1" hidden="1">
      <c r="A18" s="64" t="s">
        <v>83</v>
      </c>
      <c r="B18" s="60">
        <v>5000000</v>
      </c>
      <c r="C18" s="57"/>
      <c r="D18" s="57"/>
      <c r="E18" s="60"/>
      <c r="F18" s="60"/>
      <c r="G18" s="60"/>
      <c r="H18" s="63">
        <f t="shared" si="2"/>
        <v>5000000</v>
      </c>
    </row>
    <row r="19" spans="1:8" ht="24.75" customHeight="1" hidden="1">
      <c r="A19" s="64" t="s">
        <v>85</v>
      </c>
      <c r="B19" s="57" t="s">
        <v>86</v>
      </c>
      <c r="C19" s="57"/>
      <c r="D19" s="57"/>
      <c r="E19" s="57" t="s">
        <v>86</v>
      </c>
      <c r="F19" s="60">
        <v>14260</v>
      </c>
      <c r="G19" s="60"/>
      <c r="H19" s="63">
        <f t="shared" si="2"/>
        <v>14260</v>
      </c>
    </row>
    <row r="20" spans="1:8" ht="33.75" customHeight="1" hidden="1">
      <c r="A20" s="64" t="s">
        <v>87</v>
      </c>
      <c r="B20" s="57"/>
      <c r="C20" s="57"/>
      <c r="D20" s="57"/>
      <c r="E20" s="57"/>
      <c r="F20" s="57">
        <v>-8531</v>
      </c>
      <c r="G20" s="60">
        <v>8531</v>
      </c>
      <c r="H20" s="63">
        <f t="shared" si="2"/>
        <v>0</v>
      </c>
    </row>
    <row r="21" spans="1:8" ht="33.75" customHeight="1" hidden="1">
      <c r="A21" s="64" t="s">
        <v>90</v>
      </c>
      <c r="B21" s="57"/>
      <c r="C21" s="57"/>
      <c r="D21" s="57"/>
      <c r="E21" s="57">
        <v>-3223</v>
      </c>
      <c r="F21" s="57"/>
      <c r="G21" s="60"/>
      <c r="H21" s="63">
        <f t="shared" si="2"/>
        <v>-3223</v>
      </c>
    </row>
    <row r="22" spans="1:8" ht="33.75" customHeight="1" hidden="1">
      <c r="A22" s="64" t="s">
        <v>91</v>
      </c>
      <c r="B22" s="57"/>
      <c r="C22" s="57"/>
      <c r="D22" s="57">
        <v>-31</v>
      </c>
      <c r="E22" s="57"/>
      <c r="F22" s="57"/>
      <c r="G22" s="60">
        <v>31</v>
      </c>
      <c r="H22" s="63">
        <f t="shared" si="2"/>
        <v>0</v>
      </c>
    </row>
    <row r="23" spans="1:8" ht="24.75" customHeight="1" hidden="1">
      <c r="A23" s="61" t="s">
        <v>92</v>
      </c>
      <c r="B23" s="58">
        <f aca="true" t="shared" si="3" ref="B23:H23">SUM(B16:B22)</f>
        <v>10500000</v>
      </c>
      <c r="C23" s="58">
        <f t="shared" si="3"/>
        <v>900</v>
      </c>
      <c r="D23" s="58">
        <f t="shared" si="3"/>
        <v>899312</v>
      </c>
      <c r="E23" s="58">
        <f t="shared" si="3"/>
        <v>-3223</v>
      </c>
      <c r="F23" s="58">
        <f t="shared" si="3"/>
        <v>176327</v>
      </c>
      <c r="G23" s="58">
        <f t="shared" si="3"/>
        <v>-1355185</v>
      </c>
      <c r="H23" s="63">
        <f t="shared" si="3"/>
        <v>10218131</v>
      </c>
    </row>
    <row r="24" spans="1:8" ht="23.25" customHeight="1" hidden="1">
      <c r="A24" s="64" t="s">
        <v>82</v>
      </c>
      <c r="B24" s="58"/>
      <c r="C24" s="59"/>
      <c r="D24" s="59"/>
      <c r="E24" s="58"/>
      <c r="F24" s="58"/>
      <c r="G24" s="58">
        <f>-198845-217</f>
        <v>-199062</v>
      </c>
      <c r="H24" s="63">
        <f aca="true" t="shared" si="4" ref="H24:H29">SUM(B24:G24)</f>
        <v>-199062</v>
      </c>
    </row>
    <row r="25" spans="1:8" ht="24" customHeight="1" hidden="1">
      <c r="A25" s="64" t="s">
        <v>83</v>
      </c>
      <c r="B25" s="60">
        <v>2300000</v>
      </c>
      <c r="C25" s="57"/>
      <c r="D25" s="57"/>
      <c r="E25" s="60"/>
      <c r="F25" s="60"/>
      <c r="G25" s="60"/>
      <c r="H25" s="63">
        <f t="shared" si="4"/>
        <v>2300000</v>
      </c>
    </row>
    <row r="26" spans="1:8" ht="25.5" customHeight="1" hidden="1">
      <c r="A26" s="64" t="s">
        <v>85</v>
      </c>
      <c r="B26" s="57" t="s">
        <v>86</v>
      </c>
      <c r="C26" s="57"/>
      <c r="D26" s="57"/>
      <c r="E26" s="57" t="s">
        <v>86</v>
      </c>
      <c r="F26" s="60"/>
      <c r="G26" s="60"/>
      <c r="H26" s="63">
        <f t="shared" si="4"/>
        <v>0</v>
      </c>
    </row>
    <row r="27" spans="1:8" ht="33.75" hidden="1">
      <c r="A27" s="64" t="s">
        <v>87</v>
      </c>
      <c r="B27" s="57"/>
      <c r="C27" s="57"/>
      <c r="D27" s="57"/>
      <c r="E27" s="57"/>
      <c r="F27" s="57">
        <v>-13283</v>
      </c>
      <c r="G27" s="60">
        <v>13283</v>
      </c>
      <c r="H27" s="63">
        <f t="shared" si="4"/>
        <v>0</v>
      </c>
    </row>
    <row r="28" spans="1:11" ht="45" hidden="1">
      <c r="A28" s="64" t="s">
        <v>90</v>
      </c>
      <c r="B28" s="57"/>
      <c r="C28" s="57"/>
      <c r="D28" s="57"/>
      <c r="E28" s="57">
        <v>37996</v>
      </c>
      <c r="F28" s="57"/>
      <c r="G28" s="60"/>
      <c r="H28" s="63">
        <f t="shared" si="4"/>
        <v>37996</v>
      </c>
      <c r="K28">
        <v>34773</v>
      </c>
    </row>
    <row r="29" spans="1:8" ht="33.75" hidden="1">
      <c r="A29" s="64" t="s">
        <v>91</v>
      </c>
      <c r="B29" s="57"/>
      <c r="C29" s="57"/>
      <c r="D29" s="57">
        <v>-45000</v>
      </c>
      <c r="E29" s="57"/>
      <c r="F29" s="57"/>
      <c r="G29" s="60">
        <v>45000</v>
      </c>
      <c r="H29" s="63">
        <f t="shared" si="4"/>
        <v>0</v>
      </c>
    </row>
    <row r="30" spans="1:8" ht="12.75" hidden="1">
      <c r="A30" s="61" t="s">
        <v>93</v>
      </c>
      <c r="B30" s="58">
        <f aca="true" t="shared" si="5" ref="B30:H30">SUM(B23:B29)</f>
        <v>12800000</v>
      </c>
      <c r="C30" s="58">
        <f t="shared" si="5"/>
        <v>900</v>
      </c>
      <c r="D30" s="58">
        <f t="shared" si="5"/>
        <v>854312</v>
      </c>
      <c r="E30" s="58">
        <f t="shared" si="5"/>
        <v>34773</v>
      </c>
      <c r="F30" s="58">
        <f t="shared" si="5"/>
        <v>163044</v>
      </c>
      <c r="G30" s="58">
        <f t="shared" si="5"/>
        <v>-1495964</v>
      </c>
      <c r="H30" s="63">
        <f t="shared" si="5"/>
        <v>12357065</v>
      </c>
    </row>
    <row r="31" spans="1:9" ht="22.5" hidden="1">
      <c r="A31" s="64" t="s">
        <v>94</v>
      </c>
      <c r="B31" s="58"/>
      <c r="C31" s="59"/>
      <c r="D31" s="59"/>
      <c r="E31" s="58"/>
      <c r="F31" s="58"/>
      <c r="G31" s="60">
        <f>'[1]Лист1'!I126</f>
        <v>10300</v>
      </c>
      <c r="H31" s="63">
        <f aca="true" t="shared" si="6" ref="H31:H36">SUM(B31:G31)</f>
        <v>10300</v>
      </c>
      <c r="I31" s="13">
        <f>H30-'[2]Лист1'!E112</f>
        <v>217</v>
      </c>
    </row>
    <row r="32" spans="1:8" ht="0.75" customHeight="1" hidden="1">
      <c r="A32" s="64" t="s">
        <v>83</v>
      </c>
      <c r="B32" s="60">
        <v>0</v>
      </c>
      <c r="C32" s="57"/>
      <c r="D32" s="57"/>
      <c r="E32" s="60"/>
      <c r="F32" s="60"/>
      <c r="G32" s="60"/>
      <c r="H32" s="63">
        <f t="shared" si="6"/>
        <v>0</v>
      </c>
    </row>
    <row r="33" spans="1:8" ht="22.5" hidden="1">
      <c r="A33" s="64" t="s">
        <v>85</v>
      </c>
      <c r="B33" s="57" t="s">
        <v>86</v>
      </c>
      <c r="C33" s="57"/>
      <c r="D33" s="57"/>
      <c r="E33" s="57" t="s">
        <v>86</v>
      </c>
      <c r="F33" s="60"/>
      <c r="G33" s="60"/>
      <c r="H33" s="63">
        <f t="shared" si="6"/>
        <v>0</v>
      </c>
    </row>
    <row r="34" spans="1:8" ht="33.75" hidden="1">
      <c r="A34" s="64" t="s">
        <v>87</v>
      </c>
      <c r="B34" s="57"/>
      <c r="C34" s="57"/>
      <c r="D34" s="57"/>
      <c r="E34" s="57"/>
      <c r="F34" s="57">
        <v>-13283</v>
      </c>
      <c r="G34" s="60">
        <v>13283</v>
      </c>
      <c r="H34" s="63">
        <f t="shared" si="6"/>
        <v>0</v>
      </c>
    </row>
    <row r="35" spans="1:8" ht="45" hidden="1">
      <c r="A35" s="64" t="s">
        <v>90</v>
      </c>
      <c r="B35" s="57"/>
      <c r="C35" s="57"/>
      <c r="D35" s="57"/>
      <c r="E35" s="57">
        <f>-39283-34773</f>
        <v>-74056</v>
      </c>
      <c r="F35" s="57"/>
      <c r="G35" s="60"/>
      <c r="H35" s="63">
        <f t="shared" si="6"/>
        <v>-74056</v>
      </c>
    </row>
    <row r="36" spans="1:8" ht="33.75" hidden="1">
      <c r="A36" s="64" t="s">
        <v>91</v>
      </c>
      <c r="B36" s="57"/>
      <c r="C36" s="57"/>
      <c r="D36" s="57">
        <v>-5854</v>
      </c>
      <c r="E36" s="57"/>
      <c r="F36" s="57"/>
      <c r="G36" s="60">
        <v>5854</v>
      </c>
      <c r="H36" s="63">
        <f t="shared" si="6"/>
        <v>0</v>
      </c>
    </row>
    <row r="37" spans="1:8" ht="12.75" hidden="1">
      <c r="A37" s="61" t="s">
        <v>95</v>
      </c>
      <c r="B37" s="58">
        <v>12800000</v>
      </c>
      <c r="C37" s="58">
        <v>900</v>
      </c>
      <c r="D37" s="58">
        <v>848458</v>
      </c>
      <c r="E37" s="58">
        <v>-39283</v>
      </c>
      <c r="F37" s="58">
        <v>149761</v>
      </c>
      <c r="G37" s="58">
        <v>-1466527</v>
      </c>
      <c r="H37" s="63">
        <v>12293309</v>
      </c>
    </row>
    <row r="38" spans="1:8" ht="22.5" hidden="1">
      <c r="A38" s="64" t="s">
        <v>94</v>
      </c>
      <c r="B38" s="58"/>
      <c r="C38" s="59"/>
      <c r="D38" s="59"/>
      <c r="E38" s="58"/>
      <c r="F38" s="58"/>
      <c r="G38" s="60">
        <v>175043</v>
      </c>
      <c r="H38" s="63">
        <v>175043</v>
      </c>
    </row>
    <row r="39" spans="1:8" ht="12.75" hidden="1">
      <c r="A39" s="64" t="s">
        <v>83</v>
      </c>
      <c r="B39" s="60">
        <v>0</v>
      </c>
      <c r="C39" s="57"/>
      <c r="D39" s="57"/>
      <c r="E39" s="60"/>
      <c r="F39" s="60"/>
      <c r="G39" s="60"/>
      <c r="H39" s="63">
        <v>0</v>
      </c>
    </row>
    <row r="40" spans="1:8" ht="22.5" hidden="1">
      <c r="A40" s="64" t="s">
        <v>85</v>
      </c>
      <c r="B40" s="57" t="s">
        <v>86</v>
      </c>
      <c r="C40" s="57"/>
      <c r="D40" s="57"/>
      <c r="E40" s="57"/>
      <c r="F40" s="60"/>
      <c r="G40" s="60"/>
      <c r="H40" s="63">
        <v>0</v>
      </c>
    </row>
    <row r="41" spans="1:8" ht="33.75" hidden="1">
      <c r="A41" s="64" t="s">
        <v>87</v>
      </c>
      <c r="B41" s="57"/>
      <c r="C41" s="57"/>
      <c r="D41" s="57"/>
      <c r="E41" s="57"/>
      <c r="F41" s="60">
        <v>-13283</v>
      </c>
      <c r="G41" s="60">
        <v>13283</v>
      </c>
      <c r="H41" s="63">
        <v>0</v>
      </c>
    </row>
    <row r="42" spans="1:8" ht="45" hidden="1">
      <c r="A42" s="64" t="s">
        <v>90</v>
      </c>
      <c r="B42" s="57"/>
      <c r="C42" s="57"/>
      <c r="D42" s="57"/>
      <c r="E42" s="60">
        <v>60564</v>
      </c>
      <c r="F42" s="57"/>
      <c r="G42" s="60"/>
      <c r="H42" s="63">
        <v>60564</v>
      </c>
    </row>
    <row r="43" spans="1:8" ht="33.75" hidden="1">
      <c r="A43" s="64" t="s">
        <v>96</v>
      </c>
      <c r="B43" s="57"/>
      <c r="C43" s="57"/>
      <c r="D43" s="57">
        <v>467</v>
      </c>
      <c r="E43" s="57"/>
      <c r="F43" s="57"/>
      <c r="G43" s="60">
        <v>-468</v>
      </c>
      <c r="H43" s="63">
        <v>-1</v>
      </c>
    </row>
    <row r="44" spans="1:8" ht="21.75">
      <c r="A44" s="61" t="s">
        <v>98</v>
      </c>
      <c r="B44" s="58">
        <v>12800000</v>
      </c>
      <c r="C44" s="58">
        <v>900</v>
      </c>
      <c r="D44" s="58">
        <v>857914</v>
      </c>
      <c r="E44" s="58">
        <v>31824</v>
      </c>
      <c r="F44" s="58">
        <v>139799</v>
      </c>
      <c r="G44" s="58">
        <v>-1345873</v>
      </c>
      <c r="H44" s="63">
        <f>SUM(B44:G44)</f>
        <v>12484564</v>
      </c>
    </row>
    <row r="45" spans="1:8" ht="22.5">
      <c r="A45" s="64" t="s">
        <v>94</v>
      </c>
      <c r="B45" s="58"/>
      <c r="C45" s="59"/>
      <c r="D45" s="59"/>
      <c r="E45" s="58"/>
      <c r="F45" s="58"/>
      <c r="G45" s="60">
        <v>284641</v>
      </c>
      <c r="H45" s="63">
        <f aca="true" t="shared" si="7" ref="H45:H52">SUM(B45:G45)</f>
        <v>284641</v>
      </c>
    </row>
    <row r="46" spans="1:8" ht="12.75">
      <c r="A46" s="64" t="s">
        <v>83</v>
      </c>
      <c r="B46" s="60">
        <v>9240816</v>
      </c>
      <c r="C46" s="57"/>
      <c r="D46" s="57"/>
      <c r="E46" s="60"/>
      <c r="F46" s="60"/>
      <c r="G46" s="60"/>
      <c r="H46" s="63">
        <f t="shared" si="7"/>
        <v>9240816</v>
      </c>
    </row>
    <row r="47" spans="1:8" ht="22.5">
      <c r="A47" s="64" t="s">
        <v>85</v>
      </c>
      <c r="B47" s="57" t="s">
        <v>86</v>
      </c>
      <c r="C47" s="57"/>
      <c r="D47" s="57"/>
      <c r="E47" s="57"/>
      <c r="F47" s="60"/>
      <c r="G47" s="60"/>
      <c r="H47" s="63">
        <f t="shared" si="7"/>
        <v>0</v>
      </c>
    </row>
    <row r="48" spans="1:8" ht="33.75">
      <c r="A48" s="64" t="s">
        <v>87</v>
      </c>
      <c r="B48" s="57"/>
      <c r="C48" s="57"/>
      <c r="D48" s="57"/>
      <c r="E48" s="57"/>
      <c r="F48" s="60">
        <v>-9719</v>
      </c>
      <c r="G48" s="60">
        <v>9719</v>
      </c>
      <c r="H48" s="63">
        <f t="shared" si="7"/>
        <v>0</v>
      </c>
    </row>
    <row r="49" spans="1:8" ht="45">
      <c r="A49" s="64" t="s">
        <v>90</v>
      </c>
      <c r="B49" s="57"/>
      <c r="C49" s="57"/>
      <c r="D49" s="57"/>
      <c r="E49" s="60">
        <v>-15575</v>
      </c>
      <c r="F49" s="57"/>
      <c r="G49" s="60"/>
      <c r="H49" s="63">
        <f t="shared" si="7"/>
        <v>-15575</v>
      </c>
    </row>
    <row r="50" spans="1:8" ht="33.75">
      <c r="A50" s="64" t="s">
        <v>96</v>
      </c>
      <c r="B50" s="57"/>
      <c r="C50" s="57"/>
      <c r="D50" s="60">
        <v>-857914</v>
      </c>
      <c r="E50" s="57"/>
      <c r="F50" s="57"/>
      <c r="G50" s="60">
        <v>857914</v>
      </c>
      <c r="H50" s="63">
        <f t="shared" si="7"/>
        <v>0</v>
      </c>
    </row>
    <row r="51" spans="1:8" ht="12.75">
      <c r="A51" s="66" t="s">
        <v>97</v>
      </c>
      <c r="B51" s="67"/>
      <c r="C51" s="67"/>
      <c r="D51" s="68"/>
      <c r="E51" s="67"/>
      <c r="F51" s="67"/>
      <c r="G51" s="68">
        <v>54894</v>
      </c>
      <c r="H51" s="63">
        <f t="shared" si="7"/>
        <v>54894</v>
      </c>
    </row>
    <row r="52" spans="1:8" ht="21.75" customHeight="1" thickBot="1">
      <c r="A52" s="61" t="s">
        <v>99</v>
      </c>
      <c r="B52" s="65">
        <f>SUM(B44:B50)</f>
        <v>22040816</v>
      </c>
      <c r="C52" s="65">
        <f>SUM(C44:C50)</f>
        <v>900</v>
      </c>
      <c r="D52" s="65">
        <f>SUM(D44:D50)</f>
        <v>0</v>
      </c>
      <c r="E52" s="65">
        <f>SUM(E44:E50)</f>
        <v>16249</v>
      </c>
      <c r="F52" s="65">
        <f>SUM(F44:F50)</f>
        <v>130080</v>
      </c>
      <c r="G52" s="65">
        <f>SUM(G44:G51)</f>
        <v>-138705</v>
      </c>
      <c r="H52" s="63">
        <f t="shared" si="7"/>
        <v>22049340</v>
      </c>
    </row>
    <row r="53" ht="12.75" hidden="1">
      <c r="H53" s="13">
        <f>H52-'[3]700Н 30.09.15'!C113</f>
        <v>0</v>
      </c>
    </row>
    <row r="54" ht="26.25" customHeight="1"/>
    <row r="55" spans="1:5" ht="12.75">
      <c r="A55" s="11" t="s">
        <v>49</v>
      </c>
      <c r="C55" s="13"/>
      <c r="D55" s="13"/>
      <c r="E55" t="s">
        <v>68</v>
      </c>
    </row>
    <row r="56" spans="1:4" ht="12.75">
      <c r="A56" s="11"/>
      <c r="C56" s="13"/>
      <c r="D56" s="13"/>
    </row>
    <row r="57" spans="1:5" ht="22.5" customHeight="1">
      <c r="A57" s="11" t="s">
        <v>50</v>
      </c>
      <c r="C57" s="13"/>
      <c r="D57" s="13"/>
      <c r="E57" t="s">
        <v>51</v>
      </c>
    </row>
  </sheetData>
  <sheetProtection/>
  <mergeCells count="8">
    <mergeCell ref="G5:G7"/>
    <mergeCell ref="H5:H7"/>
    <mergeCell ref="A5:A7"/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buh3g</dc:creator>
  <cp:keywords/>
  <dc:description/>
  <cp:lastModifiedBy>Ерлан Б. Байжигитов</cp:lastModifiedBy>
  <cp:lastPrinted>2015-10-22T05:49:50Z</cp:lastPrinted>
  <dcterms:created xsi:type="dcterms:W3CDTF">2009-01-26T08:57:06Z</dcterms:created>
  <dcterms:modified xsi:type="dcterms:W3CDTF">2015-10-22T10:54:18Z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