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0\09_сентябрь_2020\KASE\"/>
    </mc:Choice>
  </mc:AlternateContent>
  <bookViews>
    <workbookView xWindow="0" yWindow="0" windowWidth="23940" windowHeight="9015"/>
  </bookViews>
  <sheets>
    <sheet name="Ф1 конс" sheetId="6" r:id="rId1"/>
    <sheet name="Ф2 конс" sheetId="2" r:id="rId2"/>
    <sheet name="Ф3 конс" sheetId="4" r:id="rId3"/>
    <sheet name="Ф4 конс" sheetId="5" r:id="rId4"/>
    <sheet name="footing" sheetId="7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62913"/>
</workbook>
</file>

<file path=xl/calcChain.xml><?xml version="1.0" encoding="utf-8"?>
<calcChain xmlns="http://schemas.openxmlformats.org/spreadsheetml/2006/main">
  <c r="D30" i="4" l="1"/>
  <c r="F23" i="5" l="1"/>
  <c r="H26" i="5"/>
  <c r="H22" i="5"/>
  <c r="I173" i="7" l="1"/>
  <c r="I170" i="7"/>
  <c r="F162" i="7"/>
  <c r="D162" i="7"/>
  <c r="F161" i="7"/>
  <c r="F160" i="7"/>
  <c r="F159" i="7"/>
  <c r="D161" i="7"/>
  <c r="D160" i="7"/>
  <c r="D159" i="7"/>
  <c r="D137" i="7"/>
  <c r="F137" i="7"/>
  <c r="F136" i="7"/>
  <c r="F135" i="7"/>
  <c r="F134" i="7"/>
  <c r="D136" i="7"/>
  <c r="D135" i="7"/>
  <c r="D134" i="7"/>
  <c r="D115" i="7"/>
  <c r="D110" i="7"/>
  <c r="F110" i="7"/>
  <c r="D111" i="7"/>
  <c r="F111" i="7"/>
  <c r="F115" i="7"/>
  <c r="C18" i="6"/>
  <c r="F114" i="7" l="1"/>
  <c r="F113" i="7"/>
  <c r="F112" i="7"/>
  <c r="D114" i="7"/>
  <c r="D113" i="7"/>
  <c r="D112" i="7"/>
  <c r="L71" i="7"/>
  <c r="L64" i="7"/>
  <c r="I64" i="7"/>
  <c r="I71" i="7"/>
  <c r="F59" i="7"/>
  <c r="F58" i="7"/>
  <c r="F57" i="7"/>
  <c r="D59" i="7"/>
  <c r="D58" i="7"/>
  <c r="D57" i="7"/>
  <c r="F44" i="7"/>
  <c r="F43" i="7"/>
  <c r="D44" i="7"/>
  <c r="D43" i="7"/>
  <c r="F33" i="7"/>
  <c r="D33" i="7"/>
  <c r="F32" i="7"/>
  <c r="D32" i="7"/>
  <c r="F18" i="7"/>
  <c r="D18" i="7"/>
  <c r="F17" i="7"/>
  <c r="D17" i="7"/>
  <c r="E31" i="5" l="1"/>
  <c r="C31" i="5"/>
  <c r="H25" i="5"/>
  <c r="D53" i="4"/>
  <c r="D56" i="4" s="1"/>
  <c r="D54" i="4"/>
  <c r="D42" i="4"/>
  <c r="E42" i="4"/>
  <c r="F20" i="5" l="1"/>
  <c r="G20" i="5"/>
  <c r="H20" i="5"/>
  <c r="E20" i="5"/>
  <c r="I12" i="5" l="1"/>
  <c r="D47" i="4" l="1"/>
  <c r="D17" i="4" l="1"/>
  <c r="I17" i="5" l="1"/>
  <c r="I15" i="5"/>
  <c r="I14" i="5"/>
  <c r="I13" i="5"/>
  <c r="I10" i="5"/>
  <c r="I9" i="5"/>
  <c r="I20" i="5"/>
  <c r="G11" i="5"/>
  <c r="G18" i="5" s="1"/>
  <c r="I8" i="5" l="1"/>
  <c r="C21" i="2"/>
  <c r="C11" i="2"/>
  <c r="I5" i="5"/>
  <c r="E6" i="4"/>
  <c r="D6" i="2"/>
  <c r="H24" i="5" l="1"/>
  <c r="H30" i="5" s="1"/>
  <c r="G24" i="5"/>
  <c r="F24" i="5"/>
  <c r="E24" i="5"/>
  <c r="D24" i="5"/>
  <c r="C24" i="5"/>
  <c r="H31" i="5" l="1"/>
  <c r="H32" i="5"/>
  <c r="F30" i="5"/>
  <c r="G30" i="5"/>
  <c r="F31" i="5" l="1"/>
  <c r="F32" i="5"/>
  <c r="G31" i="5"/>
  <c r="G32" i="5"/>
  <c r="I26" i="5"/>
  <c r="C30" i="5"/>
  <c r="D31" i="4" l="1"/>
  <c r="G37" i="5"/>
  <c r="G34" i="5"/>
  <c r="B37" i="5"/>
  <c r="B34" i="5"/>
  <c r="E60" i="4"/>
  <c r="E57" i="4"/>
  <c r="C60" i="4"/>
  <c r="C57" i="4"/>
  <c r="B40" i="2"/>
  <c r="D44" i="2"/>
  <c r="D40" i="2"/>
  <c r="B44" i="2"/>
  <c r="C44" i="6" l="1"/>
  <c r="B44" i="6"/>
  <c r="C35" i="6"/>
  <c r="B35" i="6"/>
  <c r="H173" i="7" s="1"/>
  <c r="C20" i="6"/>
  <c r="C47" i="6" s="1"/>
  <c r="B20" i="6"/>
  <c r="H170" i="7" l="1"/>
  <c r="B47" i="6"/>
  <c r="C46" i="6"/>
  <c r="C48" i="6" s="1"/>
  <c r="B46" i="6"/>
  <c r="B48" i="6" s="1"/>
  <c r="F11" i="5"/>
  <c r="F18" i="5" l="1"/>
  <c r="I28" i="5"/>
  <c r="I16" i="5" l="1"/>
  <c r="D21" i="2"/>
  <c r="I25" i="5" l="1"/>
  <c r="D11" i="2" l="1"/>
  <c r="E47" i="4"/>
  <c r="E17" i="4"/>
  <c r="E31" i="4" s="1"/>
  <c r="E35" i="4" l="1"/>
  <c r="E51" i="4" s="1"/>
  <c r="D23" i="2"/>
  <c r="E54" i="4" l="1"/>
  <c r="E55" i="4" s="1"/>
  <c r="D26" i="2"/>
  <c r="D30" i="2" s="1"/>
  <c r="I29" i="5"/>
  <c r="I27" i="5"/>
  <c r="D34" i="2" l="1"/>
  <c r="H11" i="5" l="1"/>
  <c r="E11" i="5"/>
  <c r="E18" i="5" s="1"/>
  <c r="D11" i="5"/>
  <c r="D18" i="5" s="1"/>
  <c r="C11" i="5"/>
  <c r="C18" i="5" s="1"/>
  <c r="H18" i="5" l="1"/>
  <c r="I11" i="5"/>
  <c r="I18" i="5" s="1"/>
  <c r="C23" i="2"/>
  <c r="C26" i="2" l="1"/>
  <c r="I23" i="5"/>
  <c r="I21" i="5"/>
  <c r="I22" i="5"/>
  <c r="C30" i="2" l="1"/>
  <c r="I24" i="5"/>
  <c r="I30" i="5" s="1"/>
  <c r="E30" i="5"/>
  <c r="D30" i="5"/>
  <c r="I31" i="5" l="1"/>
  <c r="I32" i="5"/>
  <c r="C34" i="2"/>
  <c r="D35" i="4" l="1"/>
  <c r="D51" i="4" l="1"/>
  <c r="D55" i="4" l="1"/>
</calcChain>
</file>

<file path=xl/sharedStrings.xml><?xml version="1.0" encoding="utf-8"?>
<sst xmlns="http://schemas.openxmlformats.org/spreadsheetml/2006/main" count="275" uniqueCount="208">
  <si>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</si>
  <si>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</si>
  <si>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</si>
  <si>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</si>
  <si>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</si>
  <si>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</si>
  <si>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</si>
  <si>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</si>
  <si>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</si>
  <si>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</si>
  <si>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</si>
  <si>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</si>
  <si>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банков</t>
  </si>
  <si>
    <t>Средства клиентов</t>
  </si>
  <si>
    <t>Выпущенные долговые ценные бумаги</t>
  </si>
  <si>
    <t>Прочие обязательства</t>
  </si>
  <si>
    <t xml:space="preserve">      Субординированный долг</t>
  </si>
  <si>
    <t>ИТОГО ОБЯЗАТЕЛЬСТВА:</t>
  </si>
  <si>
    <t>КАПИТАЛ:</t>
  </si>
  <si>
    <t>Уставный капитал</t>
  </si>
  <si>
    <t>Эмиссионный доход</t>
  </si>
  <si>
    <t>Фонд переоценки основных средств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</si>
  <si>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</si>
  <si>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</si>
  <si>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</si>
  <si>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</si>
  <si>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</si>
  <si>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</si>
  <si>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</si>
  <si>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</si>
  <si>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</si>
  <si>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</si>
  <si>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</si>
  <si>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</si>
  <si>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</si>
  <si>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</si>
  <si>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</si>
  <si>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</si>
  <si>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</si>
  <si>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</si>
  <si>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</si>
  <si>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</si>
  <si>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</si>
  <si>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</si>
  <si>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</si>
  <si>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</si>
  <si>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</si>
  <si>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</si>
  <si>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</si>
  <si>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</si>
  <si>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</si>
  <si>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</si>
  <si>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</si>
  <si>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 АО "Kaspi Bank"</t>
  </si>
  <si>
    <t xml:space="preserve"> </t>
  </si>
  <si>
    <t>Инвестиции,имеющиеся в наличии для продажи</t>
  </si>
  <si>
    <t>Амортизация резерва переоценки основных средств</t>
  </si>
  <si>
    <t>Чистый совокупный доход</t>
  </si>
  <si>
    <t>Выплата дивидендов</t>
  </si>
  <si>
    <t>Выкуп собственных акций</t>
  </si>
  <si>
    <t xml:space="preserve">    простые акции</t>
  </si>
  <si>
    <t xml:space="preserve">    привилегированные акции</t>
  </si>
  <si>
    <t>Дебиторы по страхованию</t>
  </si>
  <si>
    <t>Страховые резервы</t>
  </si>
  <si>
    <t>Страховые премии, за вычетом оплаченных убытков</t>
  </si>
  <si>
    <t>Миронов П.В.</t>
  </si>
  <si>
    <t>Прочий совокупный доход</t>
  </si>
  <si>
    <t>Главный бухгалтер</t>
  </si>
  <si>
    <t>Уалибекова Н.А.</t>
  </si>
  <si>
    <t>Текущее налоговое обязательство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</si>
  <si>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</si>
  <si>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</si>
  <si>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</si>
  <si>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Прибыль на акцию - базовая и разводненная (тенге)</t>
  </si>
  <si>
    <t>Консолидированный отчет о прибылях и убытках
 АО "Kaspi Bank"</t>
  </si>
  <si>
    <t>Консолидированный бухгалтерский баланс
АО "Kaspi Bank"</t>
  </si>
  <si>
    <t>Консолидированный отчет об изменениях в капитале АО "Kaspi Bank"</t>
  </si>
  <si>
    <t xml:space="preserve">Консолидированный отчет о движении денежных средств            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</si>
  <si>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</si>
  <si>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</si>
  <si>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</si>
  <si>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</si>
  <si>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</si>
  <si>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</si>
  <si>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</si>
  <si>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</si>
  <si>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</si>
  <si>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</si>
  <si>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</si>
  <si>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</si>
  <si>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</si>
  <si>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</si>
  <si>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Требования по текущему налогу на прибыль</t>
  </si>
  <si>
    <t>Отложенные налоговые обязательства</t>
  </si>
  <si>
    <t>Резерв переоценки финансовых активов, оцениваемых по справедливой стоимости через прочий совокупный доход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</si>
  <si>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</si>
  <si>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</si>
  <si>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</si>
  <si>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</si>
  <si>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</si>
  <si>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</si>
  <si>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Погашение субординированных облигаций</t>
  </si>
  <si>
    <t>Влияние изменений курса иностранной валюты на денежные средства и их эквиваленты</t>
  </si>
  <si>
    <t>Чистое увеличение/(уменьшение) денежных средств и их эквивалентов</t>
  </si>
  <si>
    <t>31 декабря 2018 г.</t>
  </si>
  <si>
    <t xml:space="preserve">Резерв переоценки финансовых активов, оцениваемых по справедливой стоимости через прочий совокупный доход </t>
  </si>
  <si>
    <t>Амортизация отсроченного налога по фонду переоценки основных средств</t>
  </si>
  <si>
    <t>по состоянию 
на 01.01.2020 г.</t>
  </si>
  <si>
    <t>Председатель Правления</t>
  </si>
  <si>
    <t>Чистый доход/ (убыток) по операциям с финансовыми инструментами, оцениваемыми по справедливой стоимости через прибыли или убытки</t>
  </si>
  <si>
    <t>Чистый (убыток)/доход по операциям с иностранной валютой</t>
  </si>
  <si>
    <t>31 декабря 2019 г.</t>
  </si>
  <si>
    <t>30 июня 2019 г.</t>
  </si>
  <si>
    <t>30 июня 2020 г.</t>
  </si>
  <si>
    <t>Чистый приток денежных средств от операционной деятельности</t>
  </si>
  <si>
    <t>Приток  денежных средств от операционной деятельности до налогооблажения</t>
  </si>
  <si>
    <t>Чистый отток денежных средств от инвестиционной деятельности</t>
  </si>
  <si>
    <t>Чистый отток денежных средств от финансовой деятельности</t>
  </si>
  <si>
    <t>30 июня</t>
  </si>
  <si>
    <t>Денежные средства и их эквиваленты</t>
  </si>
  <si>
    <t xml:space="preserve">30 июня </t>
  </si>
  <si>
    <t>2020 г.</t>
  </si>
  <si>
    <t>(не аудировано)</t>
  </si>
  <si>
    <t xml:space="preserve">31 декабря </t>
  </si>
  <si>
    <t>2019 г.</t>
  </si>
  <si>
    <t>Наличные средства</t>
  </si>
  <si>
    <t>Текущие счета в других банках</t>
  </si>
  <si>
    <t>Краткосрочные депозиты в других банках</t>
  </si>
  <si>
    <t>Операции обратное «РЕПО»</t>
  </si>
  <si>
    <t>Итого денежные средства и их эквиваленты</t>
  </si>
  <si>
    <r>
      <t>6.</t>
    </r>
    <r>
      <rPr>
        <b/>
        <sz val="7"/>
        <rFont val="Times New Roman"/>
        <family val="1"/>
        <charset val="204"/>
      </rPr>
      <t xml:space="preserve">      </t>
    </r>
    <r>
      <rPr>
        <b/>
        <sz val="11"/>
        <rFont val="Tahoma"/>
        <family val="2"/>
        <charset val="204"/>
      </rPr>
      <t>Инвестиционные ценные бумаги и деривативы</t>
    </r>
  </si>
  <si>
    <t>Итого финансовые активы, оцениваемые по ССЧПСД</t>
  </si>
  <si>
    <t>Итого финансовые активы, оцениваемые по ССЧПУ</t>
  </si>
  <si>
    <t xml:space="preserve">Итого финансовые активы, оцениваемые по ССЧПСД </t>
  </si>
  <si>
    <t>2020 г. (не аудировано)</t>
  </si>
  <si>
    <t>31 декабря  2019 г.</t>
  </si>
  <si>
    <t>Долговые ценные бумаги</t>
  </si>
  <si>
    <t>Долевые ценные бумаги</t>
  </si>
  <si>
    <t>Fintech</t>
  </si>
  <si>
    <t>Итого ссуды, предоставленные клиенту брутто</t>
  </si>
  <si>
    <t xml:space="preserve">За минусом резерва под обесценение </t>
  </si>
  <si>
    <t>Итого ссуды, предоставленные клиентам</t>
  </si>
  <si>
    <t>Неработающие ссуды, брутто</t>
  </si>
  <si>
    <t xml:space="preserve">Резервы под обесценение </t>
  </si>
  <si>
    <t xml:space="preserve">Резервы под обесценение на неработающие ссуды  (брутто) </t>
  </si>
  <si>
    <t>Итого неработающие ссуды, предоставленные клиентам,</t>
  </si>
  <si>
    <t>по состоянию на</t>
  </si>
  <si>
    <t>(не аудировано)г.</t>
  </si>
  <si>
    <t>Расходы по резервам:</t>
  </si>
  <si>
    <t>31 декабря</t>
  </si>
  <si>
    <t>Предоплаты по онлайн-операциям клиентов</t>
  </si>
  <si>
    <t>Расчеты с брокерами</t>
  </si>
  <si>
    <t xml:space="preserve">Требования к VISA и Master Card </t>
  </si>
  <si>
    <t xml:space="preserve">Прочее </t>
  </si>
  <si>
    <t>Итого прочие финансовые активы</t>
  </si>
  <si>
    <t>За минусом резерва под обесценение (Примечание 4)</t>
  </si>
  <si>
    <t>Прочие нефинансовые активы:</t>
  </si>
  <si>
    <t>Инвестиционное имущество</t>
  </si>
  <si>
    <t>Прочее</t>
  </si>
  <si>
    <t>Итого прочие нефинансовые активы</t>
  </si>
  <si>
    <t>Итого прочие активы</t>
  </si>
  <si>
    <t xml:space="preserve"> 2020 г.</t>
  </si>
  <si>
    <t xml:space="preserve"> 2019 г.</t>
  </si>
  <si>
    <t>Физические лица</t>
  </si>
  <si>
    <t>Срочные депозиты</t>
  </si>
  <si>
    <t>Текущие счета и депозиты до востребования</t>
  </si>
  <si>
    <t>Итого средства физических лиц</t>
  </si>
  <si>
    <t>Юридические лица</t>
  </si>
  <si>
    <t>Итого средства юридических лиц</t>
  </si>
  <si>
    <t>Итого средства клиентов</t>
  </si>
  <si>
    <t>Прочие финансовые обязательства:</t>
  </si>
  <si>
    <t>Кредиторы по онлайн-операциям клиентов</t>
  </si>
  <si>
    <t>Начисленные расходы</t>
  </si>
  <si>
    <t>Начисленные дивиденды</t>
  </si>
  <si>
    <t>Задолженность перед VISA и Master Card</t>
  </si>
  <si>
    <t>Итого финансовые обязательства</t>
  </si>
  <si>
    <t>Прочие нефинансовые обязательства:</t>
  </si>
  <si>
    <t>Накопленные вознаграждения работников</t>
  </si>
  <si>
    <t>Резерв по отпускам</t>
  </si>
  <si>
    <t>Предоплаты</t>
  </si>
  <si>
    <t>Текущий налог на прибыль к уплате</t>
  </si>
  <si>
    <t>Налоги к уплате, кроме налога на прибыль</t>
  </si>
  <si>
    <t>Итого нефинансовые обязательства</t>
  </si>
  <si>
    <t>Итого прочие обязательства</t>
  </si>
  <si>
    <t>Чистые активы для простых акций:</t>
  </si>
  <si>
    <t>Активы</t>
  </si>
  <si>
    <t>За минусом:</t>
  </si>
  <si>
    <t>Нематериальные активы</t>
  </si>
  <si>
    <t>Обязательства</t>
  </si>
  <si>
    <t>Cальдо счета "уставный капитал, привилегированные акции"</t>
  </si>
  <si>
    <t>Итого чистые активы для простых акций</t>
  </si>
  <si>
    <t>Количество простых акций</t>
  </si>
  <si>
    <t>Балансовая стоимость одной простой акции (в тенге)</t>
  </si>
  <si>
    <t>Капитал, принадлежащий держателям привилегированных акций:</t>
  </si>
  <si>
    <t>Сумма начисленных, но не выплаченных дивидендов по привилегированным акциям</t>
  </si>
  <si>
    <t>-</t>
  </si>
  <si>
    <t>Итого капитал для привилегированных акций</t>
  </si>
  <si>
    <t>Долговая составляющая привилегированных акций</t>
  </si>
  <si>
    <t>Количество привилегированных акций</t>
  </si>
  <si>
    <t>Балансовая стоимость одной привилегированной акции (в тенге)</t>
  </si>
  <si>
    <t>по состоянию на 1 октября  2020 года</t>
  </si>
  <si>
    <t>по состоянию 
на 01.10.2020 г.</t>
  </si>
  <si>
    <t>по состоянию на 1 октября 2020 года</t>
  </si>
  <si>
    <t>За 9 месяцев, закончившихся 30.09.2020 г.</t>
  </si>
  <si>
    <t>За 9 месяцев, закончившихся 30.09.2019 г.</t>
  </si>
  <si>
    <t>30 сентября 2019 г.</t>
  </si>
  <si>
    <t>30 сентября 2020 г.</t>
  </si>
  <si>
    <t>30 сентября 2020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</si>
</sst>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_-* #,##0\ _₽_-;\-* #,##0\ _₽_-;_-* &quot;-&quot;\ _₽_-;_-@_-"/>
    <numFmt numFmtId="165" formatCode="_-* #,##0.00_р_._-;\-* #,##0.00_р_._-;_-* &quot;-&quot;??_р_._-;_-@_-"/>
    <numFmt numFmtId="166" formatCode="0.0;\(0.0\)"/>
    <numFmt numFmtId="167" formatCode="_-* \(#,##0\);_-* #,##0_-;_-* &quot;-     &quot;_-;_-@_-"/>
    <numFmt numFmtId="168" formatCode="_(* #,##0_);_(* \(#,##0\);_(* &quot;-     &quot;_);_(@_)"/>
    <numFmt numFmtId="169" formatCode="_ * #,##0_ ;_ * \-#,##0_ ;_ * &quot;-&quot;_ ;_ @_ "/>
    <numFmt numFmtId="170" formatCode="_._.* #,##0.0_);_._.* \(#,##0.0\);_._.* \-??_.?_);_._.@_)"/>
    <numFmt numFmtId="171" formatCode="_._.* #,##0.00_);_._.* \(#,##0.00\);_._.* \-??_.??_);_._.@_)"/>
    <numFmt numFmtId="172" formatCode="_._.* #,##0.000_);_._.* \(#,##0.000\);_._.* \-??_.???_);_._.@_)"/>
    <numFmt numFmtId="173" formatCode="_ * #,##0.00_ ;_ * \-#,##0.00_ ;_ * &quot;-&quot;??_ ;_ @_ "/>
    <numFmt numFmtId="174" formatCode="_-* \(#,##0.00\);_-* #,##0.00_-;_-* &quot;-     &quot;??_-;_-@_-"/>
    <numFmt numFmtId="175" formatCode="_(* #,##0.00_);_(* \(#,##0.00\);_(* &quot;-     &quot;??_);_(@_)"/>
    <numFmt numFmtId="176" formatCode="* \(#,##0\);* #,##0_);&quot;-&quot;??_);@"/>
    <numFmt numFmtId="177" formatCode="_-&quot;$&quot;* \(#,##0\);_-&quot;$&quot;* #,##0_);_-&quot;$&quot;* &quot;-     &quot;_-;_-@_-"/>
    <numFmt numFmtId="178" formatCode="_(&quot;$&quot;* #,##0.00_);_(&quot;$&quot;* \(#,##0.00\);_(&quot;$&quot;* &quot;-     &quot;??_);_(@_)"/>
    <numFmt numFmtId="179" formatCode="_(&quot;$&quot;* #,##0_);_(&quot;$&quot;* \(#,##0\);_(&quot;$&quot;* &quot;-     &quot;_);_(@_)"/>
    <numFmt numFmtId="180" formatCode="_._.&quot;$&quot;* #,##0.0_);_._.&quot;$&quot;* \(#,##0.0\);_._.&quot;$&quot;* \-??_.?_);_._.@_)"/>
    <numFmt numFmtId="181" formatCode="_._.&quot;$&quot;* #,##0.00_);_._.&quot;$&quot;* \(#,##0.00\);_._.&quot;$&quot;* \-??_.??_);_._.@_)"/>
    <numFmt numFmtId="182" formatCode="_._.&quot;$&quot;* #,##0.000_);_._.&quot;$&quot;* \(#,##0.000\);_._.&quot;$&quot;* \-??_.???_);_._.@_)"/>
    <numFmt numFmtId="183" formatCode="\ \ \ _-* #,##0.00_-;\-* #,##0.00_-;_-* &quot;-&quot;??_-;_-@_-"/>
    <numFmt numFmtId="184" formatCode="\ \ \ _-&quot;$&quot;* #,##0.00_-;\-&quot;$&quot;* #,##0.00_-;_-&quot;$&quot;* &quot;-&quot;??_-;_-@_-"/>
    <numFmt numFmtId="185" formatCode="* #,##0_);* \(#,##0\);&quot;-&quot;??_);@"/>
    <numFmt numFmtId="186" formatCode="mmmm\ d\,\ yyyy"/>
    <numFmt numFmtId="187" formatCode="_._._(0.0%_);_._.\(0.0\)%_)"/>
    <numFmt numFmtId="188" formatCode="0%_);\(0%\)"/>
    <numFmt numFmtId="189" formatCode="_._._(0%_);_._.\(0\)%_)"/>
    <numFmt numFmtId="190" formatCode="_._._(0.00%_);_._.\(0.00\)%_)"/>
    <numFmt numFmtId="191" formatCode="_._._(0.000%_);_._.\(0.000\)%_)"/>
    <numFmt numFmtId="192" formatCode="_._.* ###0_)"/>
    <numFmt numFmtId="193" formatCode="_ * #,##0_ ;_ * \-#,##0_ ;_ * &quot;-&quot;??_ ;_ @_ "/>
    <numFmt numFmtId="194" formatCode="_(* #,##0_);_(* \(#,##0\);_(* &quot;-&quot;_);_(@_)"/>
    <numFmt numFmtId="195" formatCode="_-* #,##0_р_._-;\-* #,##0_р_._-;_-* &quot;-&quot;??_р_._-;_-@_-"/>
    <numFmt numFmtId="196" formatCode="_(* #,##0_);_(* \(#,##0\);_(* &quot;-&quot;??_);_(@_)"/>
  </numFmts>
  <fonts count="50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sz val="10"/>
      <color rgb="FFFF0000"/>
      <name val="Arial"/>
      <family val="2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 Cyr"/>
      <charset val="204"/>
    </font>
    <font>
      <sz val="12"/>
      <name val="Arial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0"/>
      <color theme="0"/>
      <name val="Arial"/>
      <family val="2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rgb="FF99CC33"/>
      <name val="Verdan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7"/>
      <name val="Times New Roman"/>
      <family val="1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name val="Verdana"/>
      <family val="2"/>
      <charset val="204"/>
    </font>
    <font>
      <b/>
      <sz val="8"/>
      <color rgb="FF000066"/>
      <name val="Tahoma"/>
      <family val="2"/>
      <charset val="204"/>
    </font>
    <font>
      <sz val="9"/>
      <color rgb="FF000066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ck">
        <color rgb="FF000000"/>
      </bottom>
      <diagonal/>
    </border>
  </borders>
  <cellStyleXfs count="61">
    <xf numFmtId="0" fontId="0" fillId="0" borderId="0"/>
    <xf numFmtId="0" fontId="2" fillId="0" borderId="0"/>
    <xf numFmtId="166" fontId="12" fillId="0" borderId="1"/>
    <xf numFmtId="0" fontId="5" fillId="0" borderId="2">
      <alignment horizontal="center"/>
    </xf>
    <xf numFmtId="167" fontId="13" fillId="0" borderId="0" applyFill="0" applyBorder="0" applyProtection="0"/>
    <xf numFmtId="168" fontId="13" fillId="0" borderId="0" applyFill="0" applyBorder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3" fillId="0" borderId="0" applyFont="0" applyFill="0" applyBorder="0" applyProtection="0"/>
    <xf numFmtId="171" fontId="14" fillId="0" borderId="0" applyFont="0" applyFill="0" applyBorder="0" applyProtection="0"/>
    <xf numFmtId="172" fontId="14" fillId="0" borderId="0" applyFont="0" applyFill="0" applyBorder="0" applyProtection="0"/>
    <xf numFmtId="165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3" fillId="0" borderId="0" applyFont="0" applyFill="0" applyBorder="0" applyProtection="0"/>
    <xf numFmtId="175" fontId="13" fillId="0" borderId="0" applyFont="0" applyFill="0" applyBorder="0" applyProtection="0"/>
    <xf numFmtId="0" fontId="16" fillId="0" borderId="0" applyFill="0" applyProtection="0">
      <protection locked="0"/>
    </xf>
    <xf numFmtId="176" fontId="17" fillId="0" borderId="0" applyFill="0" applyBorder="0" applyProtection="0"/>
    <xf numFmtId="176" fontId="17" fillId="0" borderId="3" applyFill="0" applyProtection="0"/>
    <xf numFmtId="176" fontId="17" fillId="0" borderId="4" applyFill="0" applyProtection="0"/>
    <xf numFmtId="177" fontId="13" fillId="0" borderId="0" applyFill="0" applyBorder="0" applyProtection="0"/>
    <xf numFmtId="178" fontId="13" fillId="0" borderId="0" applyFill="0" applyBorder="0" applyProtection="0"/>
    <xf numFmtId="177" fontId="13" fillId="0" borderId="0" applyFill="0" applyBorder="0" applyProtection="0"/>
    <xf numFmtId="179" fontId="13" fillId="0" borderId="0" applyFill="0" applyBorder="0" applyProtection="0"/>
    <xf numFmtId="180" fontId="14" fillId="0" borderId="0" applyFont="0" applyFill="0" applyBorder="0" applyProtection="0"/>
    <xf numFmtId="181" fontId="14" fillId="0" borderId="0" applyFont="0" applyFill="0" applyBorder="0" applyProtection="0"/>
    <xf numFmtId="182" fontId="14" fillId="0" borderId="0" applyFont="0" applyFill="0" applyBorder="0" applyProtection="0"/>
    <xf numFmtId="183" fontId="12" fillId="0" borderId="0"/>
    <xf numFmtId="184" fontId="12" fillId="0" borderId="0"/>
    <xf numFmtId="185" fontId="17" fillId="0" borderId="0" applyFill="0" applyBorder="0" applyProtection="0"/>
    <xf numFmtId="185" fontId="17" fillId="0" borderId="3" applyFill="0" applyProtection="0"/>
    <xf numFmtId="185" fontId="17" fillId="0" borderId="4" applyFill="0" applyProtection="0"/>
    <xf numFmtId="14" fontId="7" fillId="2" borderId="5">
      <alignment horizontal="center" vertical="center" wrapText="1"/>
    </xf>
    <xf numFmtId="186" fontId="18" fillId="0" borderId="0" applyFill="0" applyProtection="0">
      <alignment horizontal="left"/>
    </xf>
    <xf numFmtId="186" fontId="18" fillId="0" borderId="5" applyFill="0" applyProtection="0">
      <alignment horizontal="left"/>
    </xf>
    <xf numFmtId="0" fontId="15" fillId="0" borderId="0"/>
    <xf numFmtId="0" fontId="2" fillId="0" borderId="0"/>
    <xf numFmtId="37" fontId="2" fillId="0" borderId="0"/>
    <xf numFmtId="0" fontId="15" fillId="0" borderId="0"/>
    <xf numFmtId="0" fontId="1" fillId="0" borderId="0"/>
    <xf numFmtId="187" fontId="14" fillId="0" borderId="0" applyFont="0" applyFill="0" applyBorder="0" applyProtection="0"/>
    <xf numFmtId="188" fontId="19" fillId="0" borderId="0" applyFont="0" applyFill="0" applyBorder="0" applyAlignment="0" applyProtection="0"/>
    <xf numFmtId="189" fontId="13" fillId="0" borderId="0" applyFont="0" applyFill="0" applyBorder="0" applyProtection="0"/>
    <xf numFmtId="187" fontId="14" fillId="0" borderId="0" applyFont="0" applyFill="0" applyBorder="0" applyProtection="0"/>
    <xf numFmtId="190" fontId="14" fillId="0" borderId="0" applyFont="0" applyFill="0" applyBorder="0" applyProtection="0"/>
    <xf numFmtId="191" fontId="14" fillId="0" borderId="0" applyFont="0" applyFill="0" applyBorder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2" fillId="0" borderId="1" applyNumberFormat="0"/>
    <xf numFmtId="0" fontId="20" fillId="0" borderId="0" applyFill="0" applyBorder="0" applyProtection="0">
      <alignment horizontal="left" vertical="top"/>
    </xf>
    <xf numFmtId="192" fontId="21" fillId="0" borderId="0" applyFill="0" applyProtection="0"/>
    <xf numFmtId="0" fontId="15" fillId="0" borderId="0"/>
    <xf numFmtId="0" fontId="15" fillId="0" borderId="0"/>
    <xf numFmtId="0" fontId="2" fillId="0" borderId="0"/>
    <xf numFmtId="0" fontId="22" fillId="0" borderId="0"/>
    <xf numFmtId="0" fontId="2" fillId="0" borderId="0"/>
    <xf numFmtId="0" fontId="1" fillId="0" borderId="0"/>
    <xf numFmtId="165" fontId="15" fillId="0" borderId="0" applyFont="0" applyFill="0" applyBorder="0" applyAlignment="0" applyProtection="0"/>
    <xf numFmtId="17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3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93" fontId="9" fillId="0" borderId="0" xfId="1" applyNumberFormat="1" applyFont="1" applyFill="1" applyBorder="1" applyAlignment="1" applyProtection="1">
      <alignment horizontal="right"/>
    </xf>
    <xf numFmtId="3" fontId="2" fillId="0" borderId="0" xfId="1" applyNumberFormat="1" applyFill="1" applyBorder="1" applyAlignment="1">
      <alignment horizontal="right"/>
    </xf>
    <xf numFmtId="0" fontId="23" fillId="0" borderId="0" xfId="0" applyFont="1" applyFill="1"/>
    <xf numFmtId="3" fontId="0" fillId="0" borderId="0" xfId="0" applyNumberFormat="1" applyFill="1"/>
    <xf numFmtId="0" fontId="0" fillId="0" borderId="0" xfId="0" applyFill="1"/>
    <xf numFmtId="0" fontId="26" fillId="0" borderId="0" xfId="51" applyFont="1" applyFill="1" applyAlignment="1">
      <alignment horizontal="right"/>
    </xf>
    <xf numFmtId="0" fontId="0" fillId="0" borderId="9" xfId="0" applyFill="1" applyBorder="1"/>
    <xf numFmtId="3" fontId="0" fillId="0" borderId="9" xfId="0" applyNumberFormat="1" applyFill="1" applyBorder="1" applyAlignment="1">
      <alignment wrapText="1"/>
    </xf>
    <xf numFmtId="3" fontId="0" fillId="0" borderId="9" xfId="0" applyNumberFormat="1" applyFill="1" applyBorder="1"/>
    <xf numFmtId="3" fontId="7" fillId="0" borderId="9" xfId="0" applyNumberFormat="1" applyFont="1" applyFill="1" applyBorder="1"/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3" fontId="9" fillId="0" borderId="0" xfId="0" applyNumberFormat="1" applyFont="1" applyFill="1"/>
    <xf numFmtId="3" fontId="2" fillId="0" borderId="0" xfId="1" applyNumberFormat="1" applyFill="1"/>
    <xf numFmtId="0" fontId="28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9" fillId="0" borderId="6" xfId="0" applyFont="1" applyFill="1" applyBorder="1" applyAlignment="1">
      <alignment wrapText="1"/>
    </xf>
    <xf numFmtId="194" fontId="30" fillId="0" borderId="6" xfId="0" applyNumberFormat="1" applyFont="1" applyFill="1" applyBorder="1" applyAlignment="1">
      <alignment wrapText="1"/>
    </xf>
    <xf numFmtId="194" fontId="29" fillId="0" borderId="6" xfId="0" applyNumberFormat="1" applyFont="1" applyFill="1" applyBorder="1" applyAlignment="1">
      <alignment wrapText="1"/>
    </xf>
    <xf numFmtId="0" fontId="29" fillId="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194" fontId="28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3" fontId="31" fillId="0" borderId="0" xfId="1" applyNumberFormat="1" applyFont="1" applyFill="1" applyBorder="1"/>
    <xf numFmtId="0" fontId="32" fillId="0" borderId="9" xfId="0" applyFont="1" applyFill="1" applyBorder="1" applyAlignment="1">
      <alignment wrapText="1"/>
    </xf>
    <xf numFmtId="3" fontId="0" fillId="0" borderId="9" xfId="0" applyNumberForma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wrapText="1"/>
    </xf>
    <xf numFmtId="195" fontId="2" fillId="0" borderId="0" xfId="60" applyNumberFormat="1" applyFont="1" applyFill="1" applyBorder="1" applyAlignment="1" applyProtection="1"/>
    <xf numFmtId="3" fontId="7" fillId="0" borderId="0" xfId="1" applyNumberFormat="1" applyFont="1" applyFill="1" applyBorder="1" applyAlignment="1">
      <alignment horizontal="right"/>
    </xf>
    <xf numFmtId="195" fontId="2" fillId="0" borderId="0" xfId="1" applyNumberFormat="1" applyFont="1" applyFill="1" applyBorder="1" applyAlignment="1" applyProtection="1"/>
    <xf numFmtId="0" fontId="24" fillId="0" borderId="6" xfId="0" applyFont="1" applyFill="1" applyBorder="1" applyAlignment="1">
      <alignment horizontal="center" wrapText="1"/>
    </xf>
    <xf numFmtId="0" fontId="33" fillId="0" borderId="9" xfId="0" applyFont="1" applyFill="1" applyBorder="1" applyAlignment="1">
      <alignment wrapText="1"/>
    </xf>
    <xf numFmtId="196" fontId="0" fillId="0" borderId="0" xfId="0" applyNumberFormat="1" applyFill="1"/>
    <xf numFmtId="195" fontId="0" fillId="0" borderId="0" xfId="60" applyNumberFormat="1" applyFont="1" applyFill="1"/>
    <xf numFmtId="0" fontId="0" fillId="0" borderId="6" xfId="0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6" fontId="2" fillId="0" borderId="6" xfId="58" applyNumberFormat="1" applyFont="1" applyFill="1" applyBorder="1" applyAlignment="1">
      <alignment horizontal="right"/>
    </xf>
    <xf numFmtId="196" fontId="24" fillId="0" borderId="6" xfId="58" applyNumberFormat="1" applyFont="1" applyFill="1" applyBorder="1" applyAlignment="1">
      <alignment horizontal="right"/>
    </xf>
    <xf numFmtId="0" fontId="0" fillId="0" borderId="6" xfId="0" applyFill="1" applyBorder="1"/>
    <xf numFmtId="3" fontId="0" fillId="0" borderId="6" xfId="0" applyNumberFormat="1" applyFill="1" applyBorder="1"/>
    <xf numFmtId="0" fontId="0" fillId="0" borderId="1" xfId="0" applyFill="1" applyBorder="1"/>
    <xf numFmtId="196" fontId="0" fillId="0" borderId="6" xfId="58" applyNumberFormat="1" applyFont="1" applyFill="1" applyBorder="1" applyAlignment="1">
      <alignment horizontal="right"/>
    </xf>
    <xf numFmtId="196" fontId="19" fillId="0" borderId="6" xfId="58" applyNumberFormat="1" applyFont="1" applyFill="1" applyBorder="1" applyAlignment="1">
      <alignment horizontal="right"/>
    </xf>
    <xf numFmtId="196" fontId="0" fillId="0" borderId="0" xfId="0" applyNumberFormat="1"/>
    <xf numFmtId="196" fontId="24" fillId="0" borderId="9" xfId="0" applyNumberFormat="1" applyFont="1" applyFill="1" applyBorder="1" applyAlignment="1">
      <alignment wrapText="1"/>
    </xf>
    <xf numFmtId="3" fontId="34" fillId="0" borderId="0" xfId="0" applyNumberFormat="1" applyFont="1"/>
    <xf numFmtId="196" fontId="2" fillId="0" borderId="6" xfId="1" applyNumberFormat="1" applyFill="1" applyBorder="1"/>
    <xf numFmtId="196" fontId="7" fillId="0" borderId="6" xfId="1" applyNumberFormat="1" applyFont="1" applyFill="1" applyBorder="1"/>
    <xf numFmtId="196" fontId="0" fillId="0" borderId="9" xfId="0" applyNumberFormat="1" applyFill="1" applyBorder="1"/>
    <xf numFmtId="0" fontId="24" fillId="0" borderId="0" xfId="0" applyFont="1" applyFill="1"/>
    <xf numFmtId="196" fontId="24" fillId="0" borderId="0" xfId="0" applyNumberFormat="1" applyFont="1" applyFill="1"/>
    <xf numFmtId="196" fontId="7" fillId="0" borderId="6" xfId="1" applyNumberFormat="1" applyFont="1" applyFill="1" applyBorder="1" applyAlignment="1">
      <alignment horizontal="right"/>
    </xf>
    <xf numFmtId="196" fontId="24" fillId="0" borderId="6" xfId="1" applyNumberFormat="1" applyFont="1" applyFill="1" applyBorder="1" applyAlignment="1">
      <alignment horizontal="right"/>
    </xf>
    <xf numFmtId="196" fontId="2" fillId="0" borderId="6" xfId="1" applyNumberFormat="1" applyFont="1" applyFill="1" applyBorder="1" applyAlignment="1" applyProtection="1">
      <alignment horizontal="right"/>
    </xf>
    <xf numFmtId="196" fontId="7" fillId="0" borderId="0" xfId="1" applyNumberFormat="1" applyFont="1" applyFill="1" applyBorder="1" applyAlignment="1" applyProtection="1"/>
    <xf numFmtId="196" fontId="2" fillId="0" borderId="0" xfId="1" applyNumberFormat="1" applyFont="1" applyFill="1" applyBorder="1" applyAlignment="1" applyProtection="1"/>
    <xf numFmtId="0" fontId="35" fillId="0" borderId="0" xfId="0" applyFont="1" applyFill="1" applyBorder="1" applyAlignment="1">
      <alignment horizontal="right"/>
    </xf>
    <xf numFmtId="0" fontId="0" fillId="0" borderId="6" xfId="0" applyFont="1" applyFill="1" applyBorder="1"/>
    <xf numFmtId="196" fontId="7" fillId="0" borderId="6" xfId="58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36" fillId="0" borderId="0" xfId="1" applyNumberFormat="1" applyFont="1" applyFill="1" applyBorder="1" applyAlignment="1" applyProtection="1"/>
    <xf numFmtId="196" fontId="2" fillId="0" borderId="0" xfId="1" applyNumberFormat="1" applyFill="1" applyBorder="1"/>
    <xf numFmtId="195" fontId="7" fillId="0" borderId="0" xfId="60" applyNumberFormat="1" applyFont="1" applyFill="1" applyBorder="1" applyAlignment="1" applyProtection="1"/>
    <xf numFmtId="3" fontId="37" fillId="0" borderId="0" xfId="0" applyNumberFormat="1" applyFont="1" applyFill="1"/>
    <xf numFmtId="165" fontId="9" fillId="0" borderId="0" xfId="60" applyFont="1" applyFill="1" applyAlignment="1">
      <alignment wrapText="1"/>
    </xf>
    <xf numFmtId="165" fontId="9" fillId="0" borderId="0" xfId="60" applyFont="1" applyFill="1"/>
    <xf numFmtId="165" fontId="38" fillId="0" borderId="0" xfId="60" applyFont="1" applyFill="1" applyBorder="1"/>
    <xf numFmtId="0" fontId="39" fillId="0" borderId="0" xfId="0" applyFont="1" applyAlignment="1">
      <alignment horizontal="right" vertical="center" wrapText="1"/>
    </xf>
    <xf numFmtId="0" fontId="39" fillId="0" borderId="5" xfId="0" applyFont="1" applyBorder="1" applyAlignment="1">
      <alignment horizontal="right" vertical="center" wrapText="1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horizontal="right" vertical="center" wrapText="1"/>
    </xf>
    <xf numFmtId="0" fontId="40" fillId="0" borderId="5" xfId="0" applyFont="1" applyBorder="1" applyAlignment="1">
      <alignment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39" fillId="0" borderId="5" xfId="0" applyFont="1" applyBorder="1" applyAlignment="1">
      <alignment vertical="center" wrapText="1"/>
    </xf>
    <xf numFmtId="0" fontId="40" fillId="0" borderId="0" xfId="0" applyFont="1" applyAlignment="1">
      <alignment horizontal="left" vertical="center" wrapText="1"/>
    </xf>
    <xf numFmtId="0" fontId="39" fillId="0" borderId="11" xfId="0" applyFont="1" applyBorder="1" applyAlignment="1">
      <alignment horizontal="right" vertical="center" wrapText="1"/>
    </xf>
    <xf numFmtId="0" fontId="41" fillId="0" borderId="0" xfId="0" applyFont="1" applyAlignment="1">
      <alignment horizontal="left" vertical="center" indent="4"/>
    </xf>
    <xf numFmtId="0" fontId="42" fillId="0" borderId="0" xfId="0" applyFont="1" applyAlignment="1">
      <alignment horizontal="left" vertical="center" indent="2"/>
    </xf>
    <xf numFmtId="0" fontId="0" fillId="0" borderId="5" xfId="0" applyBorder="1" applyAlignment="1">
      <alignment vertical="top" wrapText="1"/>
    </xf>
    <xf numFmtId="3" fontId="0" fillId="0" borderId="0" xfId="0" applyNumberFormat="1"/>
    <xf numFmtId="165" fontId="0" fillId="0" borderId="0" xfId="60" applyFont="1"/>
    <xf numFmtId="165" fontId="9" fillId="0" borderId="0" xfId="60" applyFont="1"/>
    <xf numFmtId="0" fontId="43" fillId="0" borderId="0" xfId="0" applyFont="1" applyAlignment="1">
      <alignment horizontal="left" vertical="center" indent="4"/>
    </xf>
    <xf numFmtId="0" fontId="29" fillId="0" borderId="0" xfId="0" applyFont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8" fillId="0" borderId="5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29" fillId="0" borderId="5" xfId="0" applyFont="1" applyBorder="1" applyAlignment="1">
      <alignment horizontal="right" vertical="center" wrapText="1"/>
    </xf>
    <xf numFmtId="0" fontId="28" fillId="0" borderId="11" xfId="0" applyFont="1" applyBorder="1" applyAlignment="1">
      <alignment vertical="center" wrapText="1"/>
    </xf>
    <xf numFmtId="3" fontId="28" fillId="0" borderId="11" xfId="0" applyNumberFormat="1" applyFont="1" applyBorder="1" applyAlignment="1">
      <alignment horizontal="right" vertical="center" wrapText="1"/>
    </xf>
    <xf numFmtId="0" fontId="29" fillId="0" borderId="11" xfId="0" applyFont="1" applyBorder="1" applyAlignment="1">
      <alignment horizontal="right" vertical="center" wrapText="1"/>
    </xf>
    <xf numFmtId="0" fontId="39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horizontal="left" vertical="center" wrapText="1"/>
    </xf>
    <xf numFmtId="3" fontId="39" fillId="0" borderId="12" xfId="0" applyNumberFormat="1" applyFont="1" applyBorder="1" applyAlignment="1">
      <alignment horizontal="left" vertical="center" wrapText="1"/>
    </xf>
    <xf numFmtId="9" fontId="40" fillId="0" borderId="0" xfId="0" applyNumberFormat="1" applyFont="1" applyAlignment="1">
      <alignment horizontal="left" vertical="center" wrapText="1"/>
    </xf>
    <xf numFmtId="0" fontId="40" fillId="0" borderId="12" xfId="0" applyFont="1" applyBorder="1" applyAlignment="1">
      <alignment vertical="center" wrapText="1"/>
    </xf>
    <xf numFmtId="3" fontId="29" fillId="0" borderId="0" xfId="0" applyNumberFormat="1" applyFont="1" applyAlignment="1">
      <alignment horizontal="left" vertical="center" wrapText="1"/>
    </xf>
    <xf numFmtId="195" fontId="0" fillId="0" borderId="0" xfId="60" applyNumberFormat="1" applyFont="1"/>
    <xf numFmtId="3" fontId="39" fillId="0" borderId="5" xfId="0" applyNumberFormat="1" applyFont="1" applyBorder="1" applyAlignment="1">
      <alignment horizontal="left" vertical="center" wrapText="1"/>
    </xf>
    <xf numFmtId="0" fontId="39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40" fillId="0" borderId="12" xfId="0" applyFont="1" applyBorder="1" applyAlignment="1">
      <alignment horizontal="right" vertical="center"/>
    </xf>
    <xf numFmtId="3" fontId="40" fillId="0" borderId="0" xfId="0" applyNumberFormat="1" applyFont="1" applyAlignment="1">
      <alignment horizontal="right" vertical="center"/>
    </xf>
    <xf numFmtId="3" fontId="40" fillId="0" borderId="5" xfId="0" applyNumberFormat="1" applyFont="1" applyBorder="1" applyAlignment="1">
      <alignment horizontal="right" vertical="center"/>
    </xf>
    <xf numFmtId="3" fontId="39" fillId="0" borderId="5" xfId="0" applyNumberFormat="1" applyFont="1" applyBorder="1" applyAlignment="1">
      <alignment horizontal="right" vertical="center"/>
    </xf>
    <xf numFmtId="3" fontId="39" fillId="0" borderId="5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right" vertical="center"/>
    </xf>
    <xf numFmtId="0" fontId="39" fillId="0" borderId="14" xfId="0" applyFont="1" applyBorder="1" applyAlignment="1">
      <alignment vertical="center" wrapText="1"/>
    </xf>
    <xf numFmtId="3" fontId="39" fillId="0" borderId="14" xfId="0" applyNumberFormat="1" applyFont="1" applyBorder="1" applyAlignment="1">
      <alignment horizontal="right" vertical="center"/>
    </xf>
    <xf numFmtId="0" fontId="39" fillId="0" borderId="14" xfId="0" applyFont="1" applyBorder="1" applyAlignment="1">
      <alignment horizontal="right" vertical="center" wrapText="1"/>
    </xf>
    <xf numFmtId="3" fontId="39" fillId="0" borderId="14" xfId="0" applyNumberFormat="1" applyFont="1" applyBorder="1" applyAlignment="1">
      <alignment horizontal="right" vertical="center" wrapText="1"/>
    </xf>
    <xf numFmtId="3" fontId="39" fillId="0" borderId="11" xfId="0" applyNumberFormat="1" applyFont="1" applyBorder="1" applyAlignment="1">
      <alignment horizontal="right" vertical="center"/>
    </xf>
    <xf numFmtId="0" fontId="40" fillId="0" borderId="15" xfId="0" applyFont="1" applyBorder="1" applyAlignment="1">
      <alignment vertical="center" wrapText="1"/>
    </xf>
    <xf numFmtId="3" fontId="40" fillId="0" borderId="15" xfId="0" applyNumberFormat="1" applyFont="1" applyBorder="1" applyAlignment="1">
      <alignment horizontal="right" vertical="center" wrapText="1"/>
    </xf>
    <xf numFmtId="0" fontId="40" fillId="0" borderId="15" xfId="0" applyFont="1" applyBorder="1" applyAlignment="1">
      <alignment horizontal="right" vertical="center" wrapText="1"/>
    </xf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 wrapText="1"/>
    </xf>
    <xf numFmtId="0" fontId="40" fillId="0" borderId="12" xfId="0" applyFont="1" applyBorder="1" applyAlignment="1">
      <alignment horizontal="left" vertical="center"/>
    </xf>
    <xf numFmtId="0" fontId="45" fillId="0" borderId="0" xfId="0" applyFont="1" applyAlignment="1">
      <alignment vertical="center" wrapText="1"/>
    </xf>
    <xf numFmtId="3" fontId="40" fillId="0" borderId="16" xfId="0" applyNumberFormat="1" applyFont="1" applyBorder="1" applyAlignment="1">
      <alignment horizontal="right" vertical="center"/>
    </xf>
    <xf numFmtId="3" fontId="40" fillId="0" borderId="1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right" vertical="center"/>
    </xf>
    <xf numFmtId="0" fontId="40" fillId="0" borderId="16" xfId="0" applyFont="1" applyBorder="1" applyAlignment="1">
      <alignment horizontal="right" vertical="center"/>
    </xf>
    <xf numFmtId="0" fontId="40" fillId="0" borderId="16" xfId="0" applyFont="1" applyBorder="1" applyAlignment="1">
      <alignment horizontal="right" vertical="center" wrapText="1"/>
    </xf>
    <xf numFmtId="0" fontId="37" fillId="0" borderId="0" xfId="0" applyFont="1" applyFill="1" applyAlignment="1">
      <alignment wrapText="1"/>
    </xf>
    <xf numFmtId="164" fontId="37" fillId="0" borderId="0" xfId="0" applyNumberFormat="1" applyFont="1" applyFill="1"/>
    <xf numFmtId="196" fontId="37" fillId="0" borderId="0" xfId="0" applyNumberFormat="1" applyFont="1" applyFill="1"/>
    <xf numFmtId="0" fontId="37" fillId="0" borderId="0" xfId="0" applyFont="1" applyFill="1"/>
    <xf numFmtId="195" fontId="37" fillId="0" borderId="0" xfId="60" applyNumberFormat="1" applyFont="1" applyFill="1"/>
    <xf numFmtId="3" fontId="40" fillId="0" borderId="0" xfId="0" applyNumberFormat="1" applyFont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12" xfId="0" applyFont="1" applyBorder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right" vertical="center" wrapText="1"/>
    </xf>
    <xf numFmtId="0" fontId="39" fillId="0" borderId="5" xfId="0" applyFont="1" applyBorder="1" applyAlignment="1">
      <alignment horizontal="right" vertical="center" wrapText="1"/>
    </xf>
    <xf numFmtId="0" fontId="45" fillId="0" borderId="0" xfId="0" applyFont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39" fillId="0" borderId="13" xfId="0" applyFont="1" applyBorder="1" applyAlignment="1">
      <alignment horizontal="left" vertical="center" wrapText="1" indent="3"/>
    </xf>
    <xf numFmtId="0" fontId="40" fillId="0" borderId="12" xfId="0" applyFont="1" applyBorder="1" applyAlignment="1">
      <alignment horizontal="left" vertical="center" wrapText="1"/>
    </xf>
    <xf numFmtId="3" fontId="39" fillId="0" borderId="0" xfId="0" applyNumberFormat="1" applyFont="1" applyAlignment="1">
      <alignment horizontal="left" vertical="center" wrapText="1"/>
    </xf>
    <xf numFmtId="3" fontId="39" fillId="0" borderId="11" xfId="0" applyNumberFormat="1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1" xfId="0" applyFont="1" applyBorder="1" applyAlignment="1">
      <alignment horizontal="left" vertical="center" wrapText="1"/>
    </xf>
    <xf numFmtId="3" fontId="39" fillId="0" borderId="0" xfId="0" applyNumberFormat="1" applyFont="1" applyAlignment="1">
      <alignment horizontal="right" vertical="center" wrapText="1"/>
    </xf>
    <xf numFmtId="3" fontId="39" fillId="0" borderId="11" xfId="0" applyNumberFormat="1" applyFont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40" fillId="0" borderId="5" xfId="0" applyFont="1" applyBorder="1" applyAlignment="1">
      <alignment vertical="center" wrapText="1"/>
    </xf>
    <xf numFmtId="3" fontId="40" fillId="0" borderId="5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3" fontId="40" fillId="0" borderId="0" xfId="0" applyNumberFormat="1" applyFont="1" applyAlignment="1">
      <alignment horizontal="left" vertical="center" wrapText="1"/>
    </xf>
    <xf numFmtId="3" fontId="40" fillId="0" borderId="5" xfId="0" applyNumberFormat="1" applyFont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left" vertical="center" wrapText="1"/>
    </xf>
    <xf numFmtId="9" fontId="40" fillId="0" borderId="12" xfId="0" applyNumberFormat="1" applyFont="1" applyBorder="1" applyAlignment="1">
      <alignment horizontal="left" vertical="center" wrapText="1"/>
    </xf>
    <xf numFmtId="3" fontId="39" fillId="0" borderId="17" xfId="0" applyNumberFormat="1" applyFont="1" applyBorder="1" applyAlignment="1">
      <alignment horizontal="right" vertical="center" wrapText="1"/>
    </xf>
    <xf numFmtId="0" fontId="40" fillId="0" borderId="17" xfId="0" applyFont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5" xfId="0" applyFont="1" applyBorder="1" applyAlignment="1">
      <alignment vertical="center" wrapText="1"/>
    </xf>
    <xf numFmtId="3" fontId="40" fillId="0" borderId="0" xfId="0" applyNumberFormat="1" applyFont="1" applyAlignment="1">
      <alignment horizontal="left" vertical="center" wrapText="1"/>
    </xf>
    <xf numFmtId="3" fontId="40" fillId="0" borderId="5" xfId="0" applyNumberFormat="1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0" xfId="0" applyFont="1" applyAlignment="1">
      <alignment horizontal="right" vertical="center" wrapText="1"/>
    </xf>
    <xf numFmtId="0" fontId="39" fillId="0" borderId="5" xfId="0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8" fillId="0" borderId="5" xfId="0" applyFont="1" applyBorder="1" applyAlignment="1">
      <alignment horizontal="right" vertical="center" wrapText="1"/>
    </xf>
    <xf numFmtId="3" fontId="39" fillId="0" borderId="0" xfId="0" applyNumberFormat="1" applyFont="1" applyAlignment="1">
      <alignment horizontal="left" vertical="center" wrapText="1"/>
    </xf>
    <xf numFmtId="3" fontId="39" fillId="0" borderId="11" xfId="0" applyNumberFormat="1" applyFont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center" wrapText="1"/>
    </xf>
    <xf numFmtId="9" fontId="39" fillId="0" borderId="0" xfId="0" applyNumberFormat="1" applyFont="1" applyAlignment="1">
      <alignment horizontal="left" vertical="center" wrapText="1"/>
    </xf>
    <xf numFmtId="9" fontId="39" fillId="0" borderId="11" xfId="0" applyNumberFormat="1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3" fontId="40" fillId="0" borderId="0" xfId="0" applyNumberFormat="1" applyFont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4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12" xfId="0" applyFont="1" applyBorder="1" applyAlignment="1">
      <alignment horizontal="right" vertical="center" wrapText="1"/>
    </xf>
  </cellXfs>
  <cellStyles count="61">
    <cellStyle name="%NO SIGN" xfId="2"/>
    <cellStyle name="Column_Title" xfId="3"/>
    <cellStyle name="Comma [0] - Credits" xfId="4"/>
    <cellStyle name="Comma [0] - Debits" xfId="5"/>
    <cellStyle name="Comma [0] 2" xfId="6"/>
    <cellStyle name="Comma [0] 2 2" xfId="7"/>
    <cellStyle name="Comma 0.0" xfId="8"/>
    <cellStyle name="Comma 0.00" xfId="9"/>
    <cellStyle name="Comma 0.000" xfId="10"/>
    <cellStyle name="Comma 2" xfId="11"/>
    <cellStyle name="Comma 3" xfId="12"/>
    <cellStyle name="Comma-Credits" xfId="13"/>
    <cellStyle name="Comma-Debits" xfId="14"/>
    <cellStyle name="Company Name" xfId="15"/>
    <cellStyle name="Credit" xfId="16"/>
    <cellStyle name="Credit subtotal" xfId="17"/>
    <cellStyle name="Credit Total" xfId="18"/>
    <cellStyle name="Currency - Credits" xfId="19"/>
    <cellStyle name="Currency - Debits" xfId="20"/>
    <cellStyle name="Currency [0] - Credits" xfId="21"/>
    <cellStyle name="Currency [0] - Debits" xfId="22"/>
    <cellStyle name="Currency 0.0" xfId="23"/>
    <cellStyle name="Currency 0.00" xfId="24"/>
    <cellStyle name="Currency 0.000" xfId="25"/>
    <cellStyle name="DASH" xfId="26"/>
    <cellStyle name="DASH $" xfId="27"/>
    <cellStyle name="Debit" xfId="28"/>
    <cellStyle name="Debit subtotal" xfId="29"/>
    <cellStyle name="Debit Total" xfId="30"/>
    <cellStyle name="Heading" xfId="31"/>
    <cellStyle name="Heading No Underline" xfId="32"/>
    <cellStyle name="Heading With Underline" xfId="33"/>
    <cellStyle name="Normal 2" xfId="34"/>
    <cellStyle name="Normal 2 2" xfId="35"/>
    <cellStyle name="Normal 3" xfId="36"/>
    <cellStyle name="Normal 4" xfId="37"/>
    <cellStyle name="Normal 5" xfId="38"/>
    <cellStyle name="Normal_SHEET" xfId="1"/>
    <cellStyle name="Percent %" xfId="39"/>
    <cellStyle name="Percent (0)" xfId="40"/>
    <cellStyle name="Percent 0%" xfId="41"/>
    <cellStyle name="Percent 0.0%" xfId="42"/>
    <cellStyle name="Percent 0.00%" xfId="43"/>
    <cellStyle name="Percent 0.000%" xfId="44"/>
    <cellStyle name="Percent 2" xfId="45"/>
    <cellStyle name="Percent 3" xfId="46"/>
    <cellStyle name="Style 1" xfId="47"/>
    <cellStyle name="Thin Line" xfId="48"/>
    <cellStyle name="Tickmark" xfId="49"/>
    <cellStyle name="Year Heading" xfId="50"/>
    <cellStyle name="КАНДАГАЧ тел3-33-96" xfId="51"/>
    <cellStyle name="Обычный" xfId="0" builtinId="0"/>
    <cellStyle name="Обычный 2" xfId="52"/>
    <cellStyle name="Обычный 2 2" xfId="53"/>
    <cellStyle name="Обычный 3" xfId="54"/>
    <cellStyle name="Обычный 3 2" xfId="55"/>
    <cellStyle name="Обычный 4" xfId="56"/>
    <cellStyle name="Процентный 2" xfId="59"/>
    <cellStyle name="Финансовый" xfId="60" builtinId="3"/>
    <cellStyle name="Финансовый 2" xfId="57"/>
    <cellStyle name="Финансовый 3" xfId="58"/>
  </cellStyles>
  <dxfs count="2">
    <dxf>
      <font>
        <b/>
        <i val="0"/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1"/>
  <sheetViews>
    <sheetView tabSelected="1" zoomScale="80" zoomScaleNormal="80" workbookViewId="0">
      <selection activeCell="E17" sqref="E17"/>
    </sheetView>
  </sheetViews>
  <sheetFormatPr defaultColWidth="9.140625" defaultRowHeight="12.75" x14ac:dyDescent="0.2"/>
  <cols>
    <col min="1" max="1" width="55.5703125" style="2" customWidth="1"/>
    <col min="2" max="2" width="20.85546875" style="5" customWidth="1"/>
    <col min="3" max="3" width="23.85546875" style="5" customWidth="1"/>
    <col min="4" max="4" width="9.140625" style="2"/>
    <col min="5" max="5" width="33.5703125" style="2" customWidth="1"/>
    <col min="6" max="6" width="28.5703125" style="2" customWidth="1"/>
    <col min="7" max="7" width="19.5703125" style="2" bestFit="1" customWidth="1"/>
    <col min="8" max="8" width="16.85546875" style="2" bestFit="1" customWidth="1"/>
    <col min="9" max="9" width="16.7109375" style="2" bestFit="1" customWidth="1"/>
    <col min="10" max="16384" width="9.140625" style="2"/>
  </cols>
  <sheetData>
    <row r="1" spans="1:8" x14ac:dyDescent="0.2">
      <c r="A1" s="43" t="s">
        <v>54</v>
      </c>
    </row>
    <row r="2" spans="1:8" ht="39.75" customHeight="1" x14ac:dyDescent="0.3">
      <c r="A2" s="199" t="s">
        <v>75</v>
      </c>
      <c r="B2" s="200"/>
      <c r="C2" s="200"/>
    </row>
    <row r="3" spans="1:8" ht="20.25" x14ac:dyDescent="0.3">
      <c r="A3" s="200" t="s">
        <v>200</v>
      </c>
      <c r="B3" s="200"/>
      <c r="C3" s="200"/>
    </row>
    <row r="4" spans="1:8" ht="20.25" x14ac:dyDescent="0.3">
      <c r="A4" s="195"/>
      <c r="B4" s="195"/>
      <c r="C4" s="1"/>
    </row>
    <row r="5" spans="1:8" ht="20.25" x14ac:dyDescent="0.3">
      <c r="A5" s="1"/>
      <c r="B5" s="3"/>
      <c r="C5" s="3" t="s">
        <v>78</v>
      </c>
    </row>
    <row r="6" spans="1:8" ht="12.75" customHeight="1" x14ac:dyDescent="0.2">
      <c r="A6" s="196"/>
      <c r="B6" s="197" t="s">
        <v>201</v>
      </c>
      <c r="C6" s="193" t="s">
        <v>107</v>
      </c>
    </row>
    <row r="7" spans="1:8" ht="21" customHeight="1" x14ac:dyDescent="0.2">
      <c r="A7" s="196"/>
      <c r="B7" s="198"/>
      <c r="C7" s="194"/>
    </row>
    <row r="8" spans="1:8" x14ac:dyDescent="0.2">
      <c r="A8" s="10" t="s">
        <v>0</v>
      </c>
      <c r="B8" s="11"/>
      <c r="C8" s="11"/>
    </row>
    <row r="9" spans="1:8" x14ac:dyDescent="0.2">
      <c r="A9" s="13" t="s">
        <v>1</v>
      </c>
      <c r="B9" s="69">
        <v>268884</v>
      </c>
      <c r="C9" s="69">
        <v>238603</v>
      </c>
      <c r="E9" s="44"/>
      <c r="F9" s="44"/>
      <c r="G9" s="49"/>
      <c r="H9" s="49"/>
    </row>
    <row r="10" spans="1:8" x14ac:dyDescent="0.2">
      <c r="A10" s="13" t="s">
        <v>91</v>
      </c>
      <c r="B10" s="69">
        <v>25996</v>
      </c>
      <c r="C10" s="69">
        <v>25243</v>
      </c>
      <c r="E10" s="44"/>
      <c r="F10" s="44"/>
      <c r="G10" s="49"/>
      <c r="H10" s="49"/>
    </row>
    <row r="11" spans="1:8" ht="25.5" x14ac:dyDescent="0.2">
      <c r="A11" s="13" t="s">
        <v>3</v>
      </c>
      <c r="B11" s="69">
        <v>8941</v>
      </c>
      <c r="C11" s="69">
        <v>1326</v>
      </c>
      <c r="E11" s="44"/>
      <c r="F11" s="44"/>
      <c r="G11" s="49"/>
      <c r="H11" s="49"/>
    </row>
    <row r="12" spans="1:8" x14ac:dyDescent="0.2">
      <c r="A12" s="13" t="s">
        <v>4</v>
      </c>
      <c r="B12" s="69">
        <v>41705</v>
      </c>
      <c r="C12" s="69">
        <v>43484</v>
      </c>
      <c r="E12" s="44"/>
      <c r="F12" s="44"/>
      <c r="G12" s="49"/>
      <c r="H12" s="49"/>
    </row>
    <row r="13" spans="1:8" x14ac:dyDescent="0.2">
      <c r="A13" s="13" t="s">
        <v>5</v>
      </c>
      <c r="B13" s="69">
        <v>1253699</v>
      </c>
      <c r="C13" s="69">
        <v>1292104</v>
      </c>
      <c r="E13" s="44"/>
      <c r="F13" s="44"/>
      <c r="G13" s="49"/>
      <c r="H13" s="49"/>
    </row>
    <row r="14" spans="1:8" ht="25.5" x14ac:dyDescent="0.2">
      <c r="A14" s="13" t="s">
        <v>79</v>
      </c>
      <c r="B14" s="69">
        <v>812067</v>
      </c>
      <c r="C14" s="69">
        <v>473255</v>
      </c>
      <c r="E14" s="44"/>
      <c r="F14" s="44"/>
      <c r="G14" s="49"/>
      <c r="H14" s="49"/>
    </row>
    <row r="15" spans="1:8" x14ac:dyDescent="0.2">
      <c r="A15" s="13" t="s">
        <v>6</v>
      </c>
      <c r="B15" s="69">
        <v>51938</v>
      </c>
      <c r="C15" s="69">
        <v>43409</v>
      </c>
      <c r="E15" s="44"/>
      <c r="F15" s="44"/>
      <c r="G15" s="49"/>
      <c r="H15" s="49"/>
    </row>
    <row r="16" spans="1:8" x14ac:dyDescent="0.2">
      <c r="A16" s="13" t="s">
        <v>92</v>
      </c>
      <c r="B16" s="69">
        <v>960</v>
      </c>
      <c r="C16" s="69">
        <v>35</v>
      </c>
      <c r="E16" s="44"/>
      <c r="F16" s="44"/>
      <c r="G16" s="49"/>
      <c r="H16" s="49"/>
    </row>
    <row r="17" spans="1:8" x14ac:dyDescent="0.2">
      <c r="A17" s="13" t="s">
        <v>62</v>
      </c>
      <c r="B17" s="69">
        <v>25</v>
      </c>
      <c r="C17" s="69">
        <v>4</v>
      </c>
      <c r="E17" s="44"/>
      <c r="F17" s="44"/>
      <c r="G17" s="49"/>
      <c r="H17" s="49"/>
    </row>
    <row r="18" spans="1:8" x14ac:dyDescent="0.2">
      <c r="A18" s="13" t="s">
        <v>7</v>
      </c>
      <c r="B18" s="69">
        <v>60854</v>
      </c>
      <c r="C18" s="69">
        <f>51446-C17</f>
        <v>51442</v>
      </c>
      <c r="E18" s="44"/>
      <c r="F18" s="44"/>
      <c r="G18" s="49"/>
      <c r="H18" s="49"/>
    </row>
    <row r="19" spans="1:8" x14ac:dyDescent="0.2">
      <c r="A19" s="14"/>
      <c r="B19" s="69"/>
      <c r="C19" s="69"/>
      <c r="E19" s="44"/>
      <c r="F19" s="44"/>
      <c r="G19" s="49"/>
      <c r="H19" s="49"/>
    </row>
    <row r="20" spans="1:8" s="7" customFormat="1" x14ac:dyDescent="0.2">
      <c r="A20" s="10" t="s">
        <v>8</v>
      </c>
      <c r="B20" s="70">
        <f>SUM(B9:B19)</f>
        <v>2525069</v>
      </c>
      <c r="C20" s="70">
        <f>SUM(C9:C19)</f>
        <v>2168905</v>
      </c>
      <c r="E20" s="44"/>
      <c r="F20" s="44"/>
      <c r="G20" s="49"/>
      <c r="H20" s="49"/>
    </row>
    <row r="21" spans="1:8" x14ac:dyDescent="0.2">
      <c r="A21" s="14"/>
      <c r="B21" s="69"/>
      <c r="C21" s="69"/>
      <c r="E21" s="44"/>
      <c r="F21" s="44"/>
      <c r="G21" s="49"/>
      <c r="H21" s="49"/>
    </row>
    <row r="22" spans="1:8" x14ac:dyDescent="0.2">
      <c r="A22" s="10" t="s">
        <v>9</v>
      </c>
      <c r="B22" s="69"/>
      <c r="C22" s="69"/>
      <c r="E22" s="44"/>
      <c r="F22" s="44"/>
      <c r="G22" s="49"/>
      <c r="H22" s="49"/>
    </row>
    <row r="23" spans="1:8" x14ac:dyDescent="0.2">
      <c r="A23" s="14"/>
      <c r="B23" s="69"/>
      <c r="C23" s="69"/>
      <c r="E23" s="44"/>
      <c r="F23" s="44"/>
      <c r="G23" s="49"/>
      <c r="H23" s="49"/>
    </row>
    <row r="24" spans="1:8" x14ac:dyDescent="0.2">
      <c r="A24" s="10" t="s">
        <v>10</v>
      </c>
      <c r="B24" s="69"/>
      <c r="C24" s="69"/>
      <c r="E24" s="44"/>
      <c r="F24" s="44"/>
      <c r="G24" s="49"/>
      <c r="H24" s="49"/>
    </row>
    <row r="25" spans="1:8" x14ac:dyDescent="0.2">
      <c r="A25" s="13" t="s">
        <v>12</v>
      </c>
      <c r="B25" s="69">
        <v>0</v>
      </c>
      <c r="C25" s="69">
        <v>3000</v>
      </c>
      <c r="E25" s="44"/>
      <c r="F25" s="5"/>
      <c r="G25" s="49"/>
      <c r="H25" s="49"/>
    </row>
    <row r="26" spans="1:8" x14ac:dyDescent="0.2">
      <c r="A26" s="13" t="s">
        <v>13</v>
      </c>
      <c r="B26" s="69">
        <v>2019957</v>
      </c>
      <c r="C26" s="69">
        <v>1643939</v>
      </c>
      <c r="E26" s="44"/>
      <c r="F26" s="5"/>
      <c r="G26" s="49"/>
      <c r="H26" s="49"/>
    </row>
    <row r="27" spans="1:8" ht="25.5" x14ac:dyDescent="0.2">
      <c r="A27" s="13" t="s">
        <v>11</v>
      </c>
      <c r="B27" s="69">
        <v>719</v>
      </c>
      <c r="C27" s="69">
        <v>8838</v>
      </c>
      <c r="E27" s="44"/>
      <c r="F27" s="5"/>
      <c r="G27" s="49"/>
      <c r="H27" s="49"/>
    </row>
    <row r="28" spans="1:8" x14ac:dyDescent="0.2">
      <c r="A28" s="13" t="s">
        <v>14</v>
      </c>
      <c r="B28" s="69">
        <v>135648</v>
      </c>
      <c r="C28" s="69">
        <v>138574</v>
      </c>
      <c r="E28" s="44"/>
      <c r="F28" s="5"/>
      <c r="G28" s="49"/>
      <c r="H28" s="49"/>
    </row>
    <row r="29" spans="1:8" x14ac:dyDescent="0.2">
      <c r="A29" s="13" t="s">
        <v>63</v>
      </c>
      <c r="B29" s="69">
        <v>2996</v>
      </c>
      <c r="C29" s="69">
        <v>3608</v>
      </c>
      <c r="E29" s="44"/>
      <c r="F29" s="5"/>
      <c r="G29" s="49"/>
      <c r="H29" s="49"/>
    </row>
    <row r="30" spans="1:8" x14ac:dyDescent="0.2">
      <c r="A30" s="13" t="s">
        <v>69</v>
      </c>
      <c r="B30" s="69">
        <v>4320</v>
      </c>
      <c r="C30" s="69">
        <v>705</v>
      </c>
      <c r="E30" s="44"/>
      <c r="F30" s="5"/>
      <c r="G30" s="49"/>
      <c r="H30" s="49"/>
    </row>
    <row r="31" spans="1:8" x14ac:dyDescent="0.2">
      <c r="A31" s="13" t="s">
        <v>93</v>
      </c>
      <c r="B31" s="69">
        <v>2687</v>
      </c>
      <c r="C31" s="69">
        <v>2350</v>
      </c>
      <c r="E31" s="44"/>
      <c r="F31" s="5"/>
      <c r="G31" s="49"/>
      <c r="H31" s="49"/>
    </row>
    <row r="32" spans="1:8" x14ac:dyDescent="0.2">
      <c r="A32" s="13" t="s">
        <v>15</v>
      </c>
      <c r="B32" s="69">
        <v>40320</v>
      </c>
      <c r="C32" s="69">
        <v>27448</v>
      </c>
      <c r="E32" s="44"/>
      <c r="F32" s="5"/>
      <c r="G32" s="49"/>
      <c r="H32" s="49"/>
    </row>
    <row r="33" spans="1:9" x14ac:dyDescent="0.2">
      <c r="A33" s="14" t="s">
        <v>16</v>
      </c>
      <c r="B33" s="69">
        <v>76324</v>
      </c>
      <c r="C33" s="69">
        <v>77858</v>
      </c>
      <c r="E33" s="44"/>
      <c r="F33" s="5"/>
      <c r="G33" s="49"/>
      <c r="H33" s="49"/>
    </row>
    <row r="34" spans="1:9" x14ac:dyDescent="0.2">
      <c r="A34" s="14"/>
      <c r="B34" s="69"/>
      <c r="C34" s="69"/>
      <c r="F34" s="49"/>
      <c r="G34" s="49"/>
      <c r="H34" s="49"/>
    </row>
    <row r="35" spans="1:9" s="7" customFormat="1" x14ac:dyDescent="0.2">
      <c r="A35" s="10" t="s">
        <v>17</v>
      </c>
      <c r="B35" s="70">
        <f>SUM(B25:B34)</f>
        <v>2282971</v>
      </c>
      <c r="C35" s="70">
        <f>SUM(C25:C34)</f>
        <v>1906320</v>
      </c>
      <c r="E35" s="2"/>
      <c r="F35" s="49"/>
      <c r="G35" s="49"/>
      <c r="H35" s="49"/>
    </row>
    <row r="36" spans="1:9" x14ac:dyDescent="0.2">
      <c r="A36" s="12"/>
      <c r="B36" s="69"/>
      <c r="C36" s="69"/>
      <c r="F36" s="49"/>
      <c r="G36" s="49"/>
      <c r="H36" s="49"/>
    </row>
    <row r="37" spans="1:9" s="7" customFormat="1" x14ac:dyDescent="0.2">
      <c r="A37" s="10" t="s">
        <v>18</v>
      </c>
      <c r="B37" s="70"/>
      <c r="C37" s="70"/>
      <c r="E37" s="2"/>
      <c r="F37" s="49"/>
      <c r="G37" s="49"/>
      <c r="H37" s="49"/>
    </row>
    <row r="38" spans="1:9" x14ac:dyDescent="0.2">
      <c r="A38" s="13" t="s">
        <v>19</v>
      </c>
      <c r="B38" s="69">
        <v>8509</v>
      </c>
      <c r="C38" s="69">
        <v>8509</v>
      </c>
      <c r="E38" s="44"/>
      <c r="F38" s="49"/>
      <c r="G38" s="49"/>
      <c r="H38" s="49"/>
      <c r="I38" s="51"/>
    </row>
    <row r="39" spans="1:9" x14ac:dyDescent="0.2">
      <c r="A39" s="13" t="s">
        <v>20</v>
      </c>
      <c r="B39" s="69">
        <v>1308</v>
      </c>
      <c r="C39" s="69">
        <v>1308</v>
      </c>
      <c r="E39" s="44"/>
      <c r="F39" s="49"/>
      <c r="G39" s="49"/>
      <c r="H39" s="49"/>
      <c r="I39" s="49"/>
    </row>
    <row r="40" spans="1:9" ht="25.5" x14ac:dyDescent="0.2">
      <c r="A40" s="13" t="s">
        <v>94</v>
      </c>
      <c r="B40" s="69">
        <v>3226</v>
      </c>
      <c r="C40" s="69">
        <v>-1002</v>
      </c>
      <c r="E40" s="44"/>
      <c r="F40" s="49"/>
      <c r="G40" s="49"/>
      <c r="H40" s="49"/>
      <c r="I40" s="49"/>
    </row>
    <row r="41" spans="1:9" x14ac:dyDescent="0.2">
      <c r="A41" s="13" t="s">
        <v>95</v>
      </c>
      <c r="B41" s="69">
        <v>1594</v>
      </c>
      <c r="C41" s="69">
        <v>1624</v>
      </c>
      <c r="E41" s="44"/>
      <c r="F41" s="49"/>
      <c r="G41" s="49"/>
      <c r="H41" s="49"/>
    </row>
    <row r="42" spans="1:9" x14ac:dyDescent="0.2">
      <c r="A42" s="13" t="s">
        <v>22</v>
      </c>
      <c r="B42" s="69">
        <v>227461</v>
      </c>
      <c r="C42" s="69">
        <v>252146</v>
      </c>
      <c r="E42" s="44"/>
      <c r="F42" s="44"/>
      <c r="G42" s="49"/>
      <c r="H42" s="49"/>
    </row>
    <row r="43" spans="1:9" x14ac:dyDescent="0.2">
      <c r="A43" s="14"/>
      <c r="B43" s="69"/>
      <c r="C43" s="69"/>
      <c r="G43" s="49"/>
      <c r="H43" s="49"/>
    </row>
    <row r="44" spans="1:9" s="7" customFormat="1" x14ac:dyDescent="0.2">
      <c r="A44" s="10" t="s">
        <v>23</v>
      </c>
      <c r="B44" s="70">
        <f>SUM(B38:B43)</f>
        <v>242098</v>
      </c>
      <c r="C44" s="70">
        <f>SUM(C38:C43)</f>
        <v>262585</v>
      </c>
      <c r="E44" s="2"/>
      <c r="F44" s="2"/>
      <c r="G44" s="49"/>
      <c r="H44" s="49"/>
    </row>
    <row r="45" spans="1:9" x14ac:dyDescent="0.2">
      <c r="A45" s="14"/>
      <c r="B45" s="69"/>
      <c r="C45" s="69"/>
      <c r="G45" s="49"/>
      <c r="H45" s="49"/>
    </row>
    <row r="46" spans="1:9" s="7" customFormat="1" x14ac:dyDescent="0.2">
      <c r="A46" s="10" t="s">
        <v>24</v>
      </c>
      <c r="B46" s="70">
        <f>SUM(B35,B44)</f>
        <v>2525069</v>
      </c>
      <c r="C46" s="70">
        <f>SUM(C35,C44)</f>
        <v>2168905</v>
      </c>
      <c r="E46" s="2"/>
      <c r="F46" s="2"/>
      <c r="G46" s="49"/>
      <c r="H46" s="49"/>
    </row>
    <row r="47" spans="1:9" s="7" customFormat="1" hidden="1" x14ac:dyDescent="0.2">
      <c r="A47" s="4"/>
      <c r="B47" s="91">
        <f>B20-B35-B44</f>
        <v>0</v>
      </c>
      <c r="C47" s="91">
        <f>C20-C35-C44</f>
        <v>0</v>
      </c>
      <c r="E47" s="2"/>
      <c r="F47" s="2"/>
      <c r="G47" s="49"/>
    </row>
    <row r="48" spans="1:9" s="7" customFormat="1" x14ac:dyDescent="0.2">
      <c r="A48" s="4"/>
      <c r="B48" s="45">
        <f>B46-B20</f>
        <v>0</v>
      </c>
      <c r="C48" s="45">
        <f>C46-C20</f>
        <v>0</v>
      </c>
      <c r="E48" s="2"/>
      <c r="F48" s="2"/>
      <c r="G48" s="49"/>
    </row>
    <row r="49" spans="1:8" s="7" customFormat="1" x14ac:dyDescent="0.2">
      <c r="A49" s="4"/>
      <c r="B49" s="50"/>
      <c r="C49" s="6"/>
      <c r="E49" s="2"/>
      <c r="F49" s="2"/>
      <c r="G49" s="2"/>
      <c r="H49" s="2"/>
    </row>
    <row r="51" spans="1:8" ht="15" x14ac:dyDescent="0.25">
      <c r="A51" s="8" t="s">
        <v>108</v>
      </c>
      <c r="B51" s="8"/>
      <c r="C51" s="8" t="s">
        <v>65</v>
      </c>
    </row>
    <row r="53" spans="1:8" ht="15" x14ac:dyDescent="0.25">
      <c r="B53" s="8"/>
      <c r="C53" s="8"/>
    </row>
    <row r="54" spans="1:8" ht="15" x14ac:dyDescent="0.25">
      <c r="A54" s="8" t="s">
        <v>67</v>
      </c>
      <c r="B54" s="8"/>
      <c r="C54" s="8" t="s">
        <v>68</v>
      </c>
    </row>
    <row r="60" spans="1:8" x14ac:dyDescent="0.2">
      <c r="A60" s="9"/>
      <c r="H60" s="5"/>
    </row>
    <row r="61" spans="1:8" s="5" customFormat="1" x14ac:dyDescent="0.2">
      <c r="A61" s="9"/>
      <c r="D61" s="2"/>
      <c r="E61" s="2"/>
      <c r="F61" s="2"/>
      <c r="G61" s="2"/>
      <c r="H61" s="2"/>
    </row>
  </sheetData>
  <mergeCells count="6">
    <mergeCell ref="C6:C7"/>
    <mergeCell ref="A4:B4"/>
    <mergeCell ref="A6:A7"/>
    <mergeCell ref="B6:B7"/>
    <mergeCell ref="A2:C2"/>
    <mergeCell ref="A3:C3"/>
  </mergeCells>
  <conditionalFormatting sqref="B48:C48">
    <cfRule type="cellIs" dxfId="1" priority="1" operator="notEqual">
      <formula>0</formula>
    </cfRule>
  </conditionalFormatting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52"/>
  <sheetViews>
    <sheetView topLeftCell="A19" zoomScale="80" zoomScaleNormal="80" workbookViewId="0">
      <selection activeCell="B20" sqref="B20"/>
    </sheetView>
  </sheetViews>
  <sheetFormatPr defaultColWidth="9.140625" defaultRowHeight="12.75" x14ac:dyDescent="0.2"/>
  <cols>
    <col min="1" max="1" width="2.85546875" style="2" customWidth="1"/>
    <col min="2" max="2" width="55.5703125" style="2" customWidth="1"/>
    <col min="3" max="3" width="18" style="15" customWidth="1"/>
    <col min="4" max="4" width="22.42578125" style="15" customWidth="1"/>
    <col min="5" max="6" width="9.140625" style="2"/>
    <col min="7" max="7" width="12.85546875" style="49" bestFit="1" customWidth="1"/>
    <col min="8" max="16384" width="9.140625" style="2"/>
  </cols>
  <sheetData>
    <row r="2" spans="2:8" ht="49.5" customHeight="1" x14ac:dyDescent="0.3">
      <c r="B2" s="199" t="s">
        <v>74</v>
      </c>
      <c r="C2" s="200"/>
      <c r="D2" s="200"/>
    </row>
    <row r="3" spans="2:8" ht="20.25" x14ac:dyDescent="0.3">
      <c r="B3" s="200" t="s">
        <v>202</v>
      </c>
      <c r="C3" s="200"/>
      <c r="D3" s="200"/>
    </row>
    <row r="4" spans="2:8" ht="20.25" x14ac:dyDescent="0.3">
      <c r="B4" s="195"/>
      <c r="C4" s="195"/>
      <c r="D4" s="2"/>
    </row>
    <row r="5" spans="2:8" ht="18" x14ac:dyDescent="0.25">
      <c r="B5" s="16"/>
    </row>
    <row r="6" spans="2:8" x14ac:dyDescent="0.2">
      <c r="C6" s="3"/>
      <c r="D6" s="3" t="str">
        <f>'Ф1 конс'!C5</f>
        <v>в млн.тенге</v>
      </c>
    </row>
    <row r="7" spans="2:8" ht="38.25" x14ac:dyDescent="0.2">
      <c r="B7" s="48"/>
      <c r="C7" s="52" t="s">
        <v>203</v>
      </c>
      <c r="D7" s="52" t="s">
        <v>204</v>
      </c>
    </row>
    <row r="8" spans="2:8" x14ac:dyDescent="0.2">
      <c r="B8" s="17" t="s">
        <v>88</v>
      </c>
      <c r="C8" s="59">
        <v>239077</v>
      </c>
      <c r="D8" s="59">
        <v>188894</v>
      </c>
      <c r="H8" s="78"/>
    </row>
    <row r="9" spans="2:8" x14ac:dyDescent="0.2">
      <c r="B9" s="17" t="s">
        <v>87</v>
      </c>
      <c r="C9" s="59">
        <v>-102825</v>
      </c>
      <c r="D9" s="59">
        <v>-87975</v>
      </c>
      <c r="H9" s="78"/>
    </row>
    <row r="10" spans="2:8" x14ac:dyDescent="0.2">
      <c r="B10" s="17"/>
      <c r="C10" s="59"/>
      <c r="D10" s="59"/>
      <c r="H10" s="78"/>
    </row>
    <row r="11" spans="2:8" s="7" customFormat="1" x14ac:dyDescent="0.2">
      <c r="B11" s="18" t="s">
        <v>25</v>
      </c>
      <c r="C11" s="74">
        <f>SUM(C8:C9)</f>
        <v>136252</v>
      </c>
      <c r="D11" s="74">
        <f>SUM(D8:D9)</f>
        <v>100919</v>
      </c>
      <c r="F11" s="77"/>
      <c r="G11" s="87"/>
      <c r="H11" s="78"/>
    </row>
    <row r="12" spans="2:8" s="7" customFormat="1" x14ac:dyDescent="0.2">
      <c r="B12" s="18"/>
      <c r="C12" s="74"/>
      <c r="D12" s="74"/>
      <c r="G12" s="87"/>
      <c r="H12" s="78"/>
    </row>
    <row r="13" spans="2:8" ht="38.25" x14ac:dyDescent="0.2">
      <c r="B13" s="17" t="s">
        <v>109</v>
      </c>
      <c r="C13" s="59">
        <v>13936</v>
      </c>
      <c r="D13" s="59">
        <v>-7500</v>
      </c>
      <c r="H13" s="78"/>
    </row>
    <row r="14" spans="2:8" x14ac:dyDescent="0.2">
      <c r="B14" s="17" t="s">
        <v>110</v>
      </c>
      <c r="C14" s="59">
        <v>-12779</v>
      </c>
      <c r="D14" s="59">
        <v>2602</v>
      </c>
      <c r="H14" s="78"/>
    </row>
    <row r="15" spans="2:8" x14ac:dyDescent="0.2">
      <c r="B15" s="17" t="s">
        <v>70</v>
      </c>
      <c r="C15" s="59">
        <v>186439</v>
      </c>
      <c r="D15" s="59">
        <v>162871</v>
      </c>
      <c r="H15" s="78"/>
    </row>
    <row r="16" spans="2:8" x14ac:dyDescent="0.2">
      <c r="B16" s="17" t="s">
        <v>71</v>
      </c>
      <c r="C16" s="59">
        <v>-37297</v>
      </c>
      <c r="D16" s="59">
        <v>-25115</v>
      </c>
      <c r="H16" s="78"/>
    </row>
    <row r="17" spans="2:8" ht="41.25" customHeight="1" x14ac:dyDescent="0.2">
      <c r="B17" s="17" t="s">
        <v>80</v>
      </c>
      <c r="C17" s="59">
        <v>455</v>
      </c>
      <c r="D17" s="59">
        <v>788</v>
      </c>
      <c r="H17" s="78"/>
    </row>
    <row r="18" spans="2:8" x14ac:dyDescent="0.2">
      <c r="B18" s="17" t="s">
        <v>64</v>
      </c>
      <c r="C18" s="59">
        <v>139</v>
      </c>
      <c r="D18" s="59">
        <v>-157</v>
      </c>
      <c r="H18" s="78"/>
    </row>
    <row r="19" spans="2:8" x14ac:dyDescent="0.2">
      <c r="B19" s="17" t="s">
        <v>26</v>
      </c>
      <c r="C19" s="59">
        <v>987</v>
      </c>
      <c r="D19" s="59">
        <v>129</v>
      </c>
      <c r="H19" s="78"/>
    </row>
    <row r="20" spans="2:8" x14ac:dyDescent="0.2">
      <c r="B20" s="17"/>
      <c r="C20" s="59"/>
      <c r="D20" s="59"/>
      <c r="H20" s="78"/>
    </row>
    <row r="21" spans="2:8" s="7" customFormat="1" x14ac:dyDescent="0.2">
      <c r="B21" s="18" t="s">
        <v>27</v>
      </c>
      <c r="C21" s="74">
        <f>SUM(C13:C20)</f>
        <v>151880</v>
      </c>
      <c r="D21" s="74">
        <f>SUM(D13:D19)</f>
        <v>133618</v>
      </c>
      <c r="F21" s="77"/>
      <c r="G21" s="87"/>
      <c r="H21" s="78"/>
    </row>
    <row r="22" spans="2:8" s="7" customFormat="1" x14ac:dyDescent="0.2">
      <c r="B22" s="18"/>
      <c r="C22" s="74"/>
      <c r="D22" s="74"/>
      <c r="G22" s="87"/>
      <c r="H22" s="78"/>
    </row>
    <row r="23" spans="2:8" s="7" customFormat="1" x14ac:dyDescent="0.2">
      <c r="B23" s="18" t="s">
        <v>28</v>
      </c>
      <c r="C23" s="74">
        <f>SUM(C11,C21)</f>
        <v>288132</v>
      </c>
      <c r="D23" s="74">
        <f>SUM(D11,D21)</f>
        <v>234537</v>
      </c>
      <c r="G23" s="87"/>
      <c r="H23" s="78"/>
    </row>
    <row r="24" spans="2:8" x14ac:dyDescent="0.2">
      <c r="B24" s="17" t="s">
        <v>29</v>
      </c>
      <c r="C24" s="59">
        <v>-62414</v>
      </c>
      <c r="D24" s="59">
        <v>-56433</v>
      </c>
      <c r="H24" s="78"/>
    </row>
    <row r="25" spans="2:8" x14ac:dyDescent="0.2">
      <c r="B25" s="18"/>
      <c r="C25" s="59"/>
      <c r="D25" s="59"/>
      <c r="H25" s="78"/>
    </row>
    <row r="26" spans="2:8" x14ac:dyDescent="0.2">
      <c r="B26" s="10" t="s">
        <v>89</v>
      </c>
      <c r="C26" s="75">
        <f>SUM(C23:C24)</f>
        <v>225718</v>
      </c>
      <c r="D26" s="75">
        <f>SUM(D23:D24)</f>
        <v>178104</v>
      </c>
      <c r="F26" s="78"/>
      <c r="H26" s="78"/>
    </row>
    <row r="27" spans="2:8" x14ac:dyDescent="0.2">
      <c r="B27" s="10"/>
      <c r="C27" s="75"/>
      <c r="D27" s="75"/>
      <c r="H27" s="78"/>
    </row>
    <row r="28" spans="2:8" x14ac:dyDescent="0.2">
      <c r="B28" s="17" t="s">
        <v>90</v>
      </c>
      <c r="C28" s="59">
        <v>-34550</v>
      </c>
      <c r="D28" s="59">
        <v>-29734</v>
      </c>
      <c r="H28" s="78"/>
    </row>
    <row r="29" spans="2:8" x14ac:dyDescent="0.2">
      <c r="B29" s="17"/>
      <c r="C29" s="59"/>
      <c r="D29" s="59"/>
      <c r="H29" s="78"/>
    </row>
    <row r="30" spans="2:8" s="7" customFormat="1" x14ac:dyDescent="0.2">
      <c r="B30" s="18" t="s">
        <v>72</v>
      </c>
      <c r="C30" s="74">
        <f>SUM(C26:C28)</f>
        <v>191168</v>
      </c>
      <c r="D30" s="74">
        <f>SUM(D26:D28)</f>
        <v>148370</v>
      </c>
      <c r="F30" s="77"/>
      <c r="G30" s="87"/>
      <c r="H30" s="78"/>
    </row>
    <row r="31" spans="2:8" s="7" customFormat="1" x14ac:dyDescent="0.2">
      <c r="B31" s="18"/>
      <c r="C31" s="74"/>
      <c r="D31" s="74"/>
      <c r="G31" s="87"/>
      <c r="H31" s="78"/>
    </row>
    <row r="32" spans="2:8" x14ac:dyDescent="0.2">
      <c r="B32" s="17" t="s">
        <v>30</v>
      </c>
      <c r="C32" s="59">
        <v>-30865</v>
      </c>
      <c r="D32" s="59">
        <v>-25234</v>
      </c>
      <c r="H32" s="78"/>
    </row>
    <row r="33" spans="2:8" x14ac:dyDescent="0.2">
      <c r="B33" s="17"/>
      <c r="C33" s="59"/>
      <c r="D33" s="59"/>
      <c r="H33" s="78"/>
    </row>
    <row r="34" spans="2:8" s="7" customFormat="1" x14ac:dyDescent="0.2">
      <c r="B34" s="18" t="s">
        <v>31</v>
      </c>
      <c r="C34" s="75">
        <f>SUM(C30:C32)</f>
        <v>160303</v>
      </c>
      <c r="D34" s="75">
        <f>SUM(D30:D32)</f>
        <v>123136</v>
      </c>
      <c r="F34" s="77"/>
      <c r="G34" s="87"/>
      <c r="H34" s="78"/>
    </row>
    <row r="35" spans="2:8" x14ac:dyDescent="0.2">
      <c r="B35" s="17"/>
      <c r="C35" s="76"/>
      <c r="D35" s="76"/>
      <c r="H35" s="78"/>
    </row>
    <row r="36" spans="2:8" x14ac:dyDescent="0.2">
      <c r="B36" s="17" t="s">
        <v>73</v>
      </c>
      <c r="C36" s="59">
        <v>8621</v>
      </c>
      <c r="D36" s="59">
        <v>6627</v>
      </c>
      <c r="H36" s="78"/>
    </row>
    <row r="38" spans="2:8" x14ac:dyDescent="0.2">
      <c r="C38" s="19"/>
      <c r="D38" s="19"/>
    </row>
    <row r="40" spans="2:8" ht="15" x14ac:dyDescent="0.25">
      <c r="B40" s="8" t="str">
        <f>'Ф1 конс'!A51</f>
        <v>Председатель Правления</v>
      </c>
      <c r="C40" s="8"/>
      <c r="D40" s="8" t="str">
        <f>'Ф1 конс'!C51</f>
        <v>Миронов П.В.</v>
      </c>
    </row>
    <row r="43" spans="2:8" ht="15" x14ac:dyDescent="0.25">
      <c r="C43" s="8"/>
      <c r="D43" s="8"/>
    </row>
    <row r="44" spans="2:8" ht="15" x14ac:dyDescent="0.25">
      <c r="B44" s="8" t="str">
        <f>'Ф1 конс'!A54</f>
        <v>Главный бухгалтер</v>
      </c>
      <c r="C44" s="8"/>
      <c r="D44" s="8" t="str">
        <f>'Ф1 конс'!C54</f>
        <v>Уалибекова Н.А.</v>
      </c>
    </row>
    <row r="45" spans="2:8" x14ac:dyDescent="0.2">
      <c r="C45" s="2"/>
      <c r="D45" s="2"/>
    </row>
    <row r="46" spans="2:8" x14ac:dyDescent="0.2">
      <c r="C46" s="20"/>
      <c r="D46" s="20"/>
    </row>
    <row r="47" spans="2:8" x14ac:dyDescent="0.2">
      <c r="C47" s="20"/>
      <c r="D47" s="20"/>
    </row>
    <row r="48" spans="2:8" x14ac:dyDescent="0.2">
      <c r="C48" s="20"/>
      <c r="D48" s="20"/>
    </row>
    <row r="49" spans="2:4" x14ac:dyDescent="0.2">
      <c r="C49" s="20"/>
      <c r="D49" s="20"/>
    </row>
    <row r="50" spans="2:4" x14ac:dyDescent="0.2">
      <c r="B50" s="9"/>
      <c r="C50" s="20"/>
      <c r="D50" s="20"/>
    </row>
    <row r="51" spans="2:4" x14ac:dyDescent="0.2">
      <c r="B51" s="9"/>
      <c r="C51" s="20"/>
      <c r="D51" s="20"/>
    </row>
    <row r="52" spans="2:4" x14ac:dyDescent="0.2">
      <c r="C52" s="20"/>
      <c r="D52" s="20"/>
    </row>
  </sheetData>
  <mergeCells count="3">
    <mergeCell ref="B4:C4"/>
    <mergeCell ref="B2:D2"/>
    <mergeCell ref="B3:D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L68"/>
  <sheetViews>
    <sheetView zoomScale="80" zoomScaleNormal="80" workbookViewId="0">
      <selection activeCell="H48" sqref="H48"/>
    </sheetView>
  </sheetViews>
  <sheetFormatPr defaultRowHeight="12.75" x14ac:dyDescent="0.2"/>
  <cols>
    <col min="1" max="1" width="1.85546875" style="23" customWidth="1"/>
    <col min="2" max="2" width="2" style="23" customWidth="1"/>
    <col min="3" max="3" width="65.85546875" style="31" customWidth="1"/>
    <col min="4" max="4" width="20.140625" style="23" customWidth="1"/>
    <col min="5" max="5" width="20.140625" style="84" customWidth="1"/>
    <col min="6" max="6" width="9.140625" style="23"/>
    <col min="7" max="8" width="17.85546875" style="55" bestFit="1" customWidth="1"/>
    <col min="9" max="9" width="19.5703125" style="55" bestFit="1" customWidth="1"/>
    <col min="10" max="11" width="9.140625" style="23"/>
    <col min="12" max="13" width="15.140625" style="23" bestFit="1" customWidth="1"/>
    <col min="14" max="246" width="9.140625" style="23"/>
    <col min="247" max="247" width="1.85546875" style="23" customWidth="1"/>
    <col min="248" max="248" width="2" style="23" customWidth="1"/>
    <col min="249" max="249" width="65.85546875" style="23" customWidth="1"/>
    <col min="250" max="251" width="14.42578125" style="23" customWidth="1"/>
    <col min="252" max="502" width="9.140625" style="23"/>
    <col min="503" max="503" width="1.85546875" style="23" customWidth="1"/>
    <col min="504" max="504" width="2" style="23" customWidth="1"/>
    <col min="505" max="505" width="65.85546875" style="23" customWidth="1"/>
    <col min="506" max="507" width="14.42578125" style="23" customWidth="1"/>
    <col min="508" max="758" width="9.140625" style="23"/>
    <col min="759" max="759" width="1.85546875" style="23" customWidth="1"/>
    <col min="760" max="760" width="2" style="23" customWidth="1"/>
    <col min="761" max="761" width="65.85546875" style="23" customWidth="1"/>
    <col min="762" max="763" width="14.42578125" style="23" customWidth="1"/>
    <col min="764" max="1014" width="9.140625" style="23"/>
    <col min="1015" max="1015" width="1.85546875" style="23" customWidth="1"/>
    <col min="1016" max="1016" width="2" style="23" customWidth="1"/>
    <col min="1017" max="1017" width="65.85546875" style="23" customWidth="1"/>
    <col min="1018" max="1019" width="14.42578125" style="23" customWidth="1"/>
    <col min="1020" max="1270" width="9.140625" style="23"/>
    <col min="1271" max="1271" width="1.85546875" style="23" customWidth="1"/>
    <col min="1272" max="1272" width="2" style="23" customWidth="1"/>
    <col min="1273" max="1273" width="65.85546875" style="23" customWidth="1"/>
    <col min="1274" max="1275" width="14.42578125" style="23" customWidth="1"/>
    <col min="1276" max="1526" width="9.140625" style="23"/>
    <col min="1527" max="1527" width="1.85546875" style="23" customWidth="1"/>
    <col min="1528" max="1528" width="2" style="23" customWidth="1"/>
    <col min="1529" max="1529" width="65.85546875" style="23" customWidth="1"/>
    <col min="1530" max="1531" width="14.42578125" style="23" customWidth="1"/>
    <col min="1532" max="1782" width="9.140625" style="23"/>
    <col min="1783" max="1783" width="1.85546875" style="23" customWidth="1"/>
    <col min="1784" max="1784" width="2" style="23" customWidth="1"/>
    <col min="1785" max="1785" width="65.85546875" style="23" customWidth="1"/>
    <col min="1786" max="1787" width="14.42578125" style="23" customWidth="1"/>
    <col min="1788" max="2038" width="9.140625" style="23"/>
    <col min="2039" max="2039" width="1.85546875" style="23" customWidth="1"/>
    <col min="2040" max="2040" width="2" style="23" customWidth="1"/>
    <col min="2041" max="2041" width="65.85546875" style="23" customWidth="1"/>
    <col min="2042" max="2043" width="14.42578125" style="23" customWidth="1"/>
    <col min="2044" max="2294" width="9.140625" style="23"/>
    <col min="2295" max="2295" width="1.85546875" style="23" customWidth="1"/>
    <col min="2296" max="2296" width="2" style="23" customWidth="1"/>
    <col min="2297" max="2297" width="65.85546875" style="23" customWidth="1"/>
    <col min="2298" max="2299" width="14.42578125" style="23" customWidth="1"/>
    <col min="2300" max="2550" width="9.140625" style="23"/>
    <col min="2551" max="2551" width="1.85546875" style="23" customWidth="1"/>
    <col min="2552" max="2552" width="2" style="23" customWidth="1"/>
    <col min="2553" max="2553" width="65.85546875" style="23" customWidth="1"/>
    <col min="2554" max="2555" width="14.42578125" style="23" customWidth="1"/>
    <col min="2556" max="2806" width="9.140625" style="23"/>
    <col min="2807" max="2807" width="1.85546875" style="23" customWidth="1"/>
    <col min="2808" max="2808" width="2" style="23" customWidth="1"/>
    <col min="2809" max="2809" width="65.85546875" style="23" customWidth="1"/>
    <col min="2810" max="2811" width="14.42578125" style="23" customWidth="1"/>
    <col min="2812" max="3062" width="9.140625" style="23"/>
    <col min="3063" max="3063" width="1.85546875" style="23" customWidth="1"/>
    <col min="3064" max="3064" width="2" style="23" customWidth="1"/>
    <col min="3065" max="3065" width="65.85546875" style="23" customWidth="1"/>
    <col min="3066" max="3067" width="14.42578125" style="23" customWidth="1"/>
    <col min="3068" max="3318" width="9.140625" style="23"/>
    <col min="3319" max="3319" width="1.85546875" style="23" customWidth="1"/>
    <col min="3320" max="3320" width="2" style="23" customWidth="1"/>
    <col min="3321" max="3321" width="65.85546875" style="23" customWidth="1"/>
    <col min="3322" max="3323" width="14.42578125" style="23" customWidth="1"/>
    <col min="3324" max="3574" width="9.140625" style="23"/>
    <col min="3575" max="3575" width="1.85546875" style="23" customWidth="1"/>
    <col min="3576" max="3576" width="2" style="23" customWidth="1"/>
    <col min="3577" max="3577" width="65.85546875" style="23" customWidth="1"/>
    <col min="3578" max="3579" width="14.42578125" style="23" customWidth="1"/>
    <col min="3580" max="3830" width="9.140625" style="23"/>
    <col min="3831" max="3831" width="1.85546875" style="23" customWidth="1"/>
    <col min="3832" max="3832" width="2" style="23" customWidth="1"/>
    <col min="3833" max="3833" width="65.85546875" style="23" customWidth="1"/>
    <col min="3834" max="3835" width="14.42578125" style="23" customWidth="1"/>
    <col min="3836" max="4086" width="9.140625" style="23"/>
    <col min="4087" max="4087" width="1.85546875" style="23" customWidth="1"/>
    <col min="4088" max="4088" width="2" style="23" customWidth="1"/>
    <col min="4089" max="4089" width="65.85546875" style="23" customWidth="1"/>
    <col min="4090" max="4091" width="14.42578125" style="23" customWidth="1"/>
    <col min="4092" max="4342" width="9.140625" style="23"/>
    <col min="4343" max="4343" width="1.85546875" style="23" customWidth="1"/>
    <col min="4344" max="4344" width="2" style="23" customWidth="1"/>
    <col min="4345" max="4345" width="65.85546875" style="23" customWidth="1"/>
    <col min="4346" max="4347" width="14.42578125" style="23" customWidth="1"/>
    <col min="4348" max="4598" width="9.140625" style="23"/>
    <col min="4599" max="4599" width="1.85546875" style="23" customWidth="1"/>
    <col min="4600" max="4600" width="2" style="23" customWidth="1"/>
    <col min="4601" max="4601" width="65.85546875" style="23" customWidth="1"/>
    <col min="4602" max="4603" width="14.42578125" style="23" customWidth="1"/>
    <col min="4604" max="4854" width="9.140625" style="23"/>
    <col min="4855" max="4855" width="1.85546875" style="23" customWidth="1"/>
    <col min="4856" max="4856" width="2" style="23" customWidth="1"/>
    <col min="4857" max="4857" width="65.85546875" style="23" customWidth="1"/>
    <col min="4858" max="4859" width="14.42578125" style="23" customWidth="1"/>
    <col min="4860" max="5110" width="9.140625" style="23"/>
    <col min="5111" max="5111" width="1.85546875" style="23" customWidth="1"/>
    <col min="5112" max="5112" width="2" style="23" customWidth="1"/>
    <col min="5113" max="5113" width="65.85546875" style="23" customWidth="1"/>
    <col min="5114" max="5115" width="14.42578125" style="23" customWidth="1"/>
    <col min="5116" max="5366" width="9.140625" style="23"/>
    <col min="5367" max="5367" width="1.85546875" style="23" customWidth="1"/>
    <col min="5368" max="5368" width="2" style="23" customWidth="1"/>
    <col min="5369" max="5369" width="65.85546875" style="23" customWidth="1"/>
    <col min="5370" max="5371" width="14.42578125" style="23" customWidth="1"/>
    <col min="5372" max="5622" width="9.140625" style="23"/>
    <col min="5623" max="5623" width="1.85546875" style="23" customWidth="1"/>
    <col min="5624" max="5624" width="2" style="23" customWidth="1"/>
    <col min="5625" max="5625" width="65.85546875" style="23" customWidth="1"/>
    <col min="5626" max="5627" width="14.42578125" style="23" customWidth="1"/>
    <col min="5628" max="5878" width="9.140625" style="23"/>
    <col min="5879" max="5879" width="1.85546875" style="23" customWidth="1"/>
    <col min="5880" max="5880" width="2" style="23" customWidth="1"/>
    <col min="5881" max="5881" width="65.85546875" style="23" customWidth="1"/>
    <col min="5882" max="5883" width="14.42578125" style="23" customWidth="1"/>
    <col min="5884" max="6134" width="9.140625" style="23"/>
    <col min="6135" max="6135" width="1.85546875" style="23" customWidth="1"/>
    <col min="6136" max="6136" width="2" style="23" customWidth="1"/>
    <col min="6137" max="6137" width="65.85546875" style="23" customWidth="1"/>
    <col min="6138" max="6139" width="14.42578125" style="23" customWidth="1"/>
    <col min="6140" max="6390" width="9.140625" style="23"/>
    <col min="6391" max="6391" width="1.85546875" style="23" customWidth="1"/>
    <col min="6392" max="6392" width="2" style="23" customWidth="1"/>
    <col min="6393" max="6393" width="65.85546875" style="23" customWidth="1"/>
    <col min="6394" max="6395" width="14.42578125" style="23" customWidth="1"/>
    <col min="6396" max="6646" width="9.140625" style="23"/>
    <col min="6647" max="6647" width="1.85546875" style="23" customWidth="1"/>
    <col min="6648" max="6648" width="2" style="23" customWidth="1"/>
    <col min="6649" max="6649" width="65.85546875" style="23" customWidth="1"/>
    <col min="6650" max="6651" width="14.42578125" style="23" customWidth="1"/>
    <col min="6652" max="6902" width="9.140625" style="23"/>
    <col min="6903" max="6903" width="1.85546875" style="23" customWidth="1"/>
    <col min="6904" max="6904" width="2" style="23" customWidth="1"/>
    <col min="6905" max="6905" width="65.85546875" style="23" customWidth="1"/>
    <col min="6906" max="6907" width="14.42578125" style="23" customWidth="1"/>
    <col min="6908" max="7158" width="9.140625" style="23"/>
    <col min="7159" max="7159" width="1.85546875" style="23" customWidth="1"/>
    <col min="7160" max="7160" width="2" style="23" customWidth="1"/>
    <col min="7161" max="7161" width="65.85546875" style="23" customWidth="1"/>
    <col min="7162" max="7163" width="14.42578125" style="23" customWidth="1"/>
    <col min="7164" max="7414" width="9.140625" style="23"/>
    <col min="7415" max="7415" width="1.85546875" style="23" customWidth="1"/>
    <col min="7416" max="7416" width="2" style="23" customWidth="1"/>
    <col min="7417" max="7417" width="65.85546875" style="23" customWidth="1"/>
    <col min="7418" max="7419" width="14.42578125" style="23" customWidth="1"/>
    <col min="7420" max="7670" width="9.140625" style="23"/>
    <col min="7671" max="7671" width="1.85546875" style="23" customWidth="1"/>
    <col min="7672" max="7672" width="2" style="23" customWidth="1"/>
    <col min="7673" max="7673" width="65.85546875" style="23" customWidth="1"/>
    <col min="7674" max="7675" width="14.42578125" style="23" customWidth="1"/>
    <col min="7676" max="7926" width="9.140625" style="23"/>
    <col min="7927" max="7927" width="1.85546875" style="23" customWidth="1"/>
    <col min="7928" max="7928" width="2" style="23" customWidth="1"/>
    <col min="7929" max="7929" width="65.85546875" style="23" customWidth="1"/>
    <col min="7930" max="7931" width="14.42578125" style="23" customWidth="1"/>
    <col min="7932" max="8182" width="9.140625" style="23"/>
    <col min="8183" max="8183" width="1.85546875" style="23" customWidth="1"/>
    <col min="8184" max="8184" width="2" style="23" customWidth="1"/>
    <col min="8185" max="8185" width="65.85546875" style="23" customWidth="1"/>
    <col min="8186" max="8187" width="14.42578125" style="23" customWidth="1"/>
    <col min="8188" max="8438" width="9.140625" style="23"/>
    <col min="8439" max="8439" width="1.85546875" style="23" customWidth="1"/>
    <col min="8440" max="8440" width="2" style="23" customWidth="1"/>
    <col min="8441" max="8441" width="65.85546875" style="23" customWidth="1"/>
    <col min="8442" max="8443" width="14.42578125" style="23" customWidth="1"/>
    <col min="8444" max="8694" width="9.140625" style="23"/>
    <col min="8695" max="8695" width="1.85546875" style="23" customWidth="1"/>
    <col min="8696" max="8696" width="2" style="23" customWidth="1"/>
    <col min="8697" max="8697" width="65.85546875" style="23" customWidth="1"/>
    <col min="8698" max="8699" width="14.42578125" style="23" customWidth="1"/>
    <col min="8700" max="8950" width="9.140625" style="23"/>
    <col min="8951" max="8951" width="1.85546875" style="23" customWidth="1"/>
    <col min="8952" max="8952" width="2" style="23" customWidth="1"/>
    <col min="8953" max="8953" width="65.85546875" style="23" customWidth="1"/>
    <col min="8954" max="8955" width="14.42578125" style="23" customWidth="1"/>
    <col min="8956" max="9206" width="9.140625" style="23"/>
    <col min="9207" max="9207" width="1.85546875" style="23" customWidth="1"/>
    <col min="9208" max="9208" width="2" style="23" customWidth="1"/>
    <col min="9209" max="9209" width="65.85546875" style="23" customWidth="1"/>
    <col min="9210" max="9211" width="14.42578125" style="23" customWidth="1"/>
    <col min="9212" max="9462" width="9.140625" style="23"/>
    <col min="9463" max="9463" width="1.85546875" style="23" customWidth="1"/>
    <col min="9464" max="9464" width="2" style="23" customWidth="1"/>
    <col min="9465" max="9465" width="65.85546875" style="23" customWidth="1"/>
    <col min="9466" max="9467" width="14.42578125" style="23" customWidth="1"/>
    <col min="9468" max="9718" width="9.140625" style="23"/>
    <col min="9719" max="9719" width="1.85546875" style="23" customWidth="1"/>
    <col min="9720" max="9720" width="2" style="23" customWidth="1"/>
    <col min="9721" max="9721" width="65.85546875" style="23" customWidth="1"/>
    <col min="9722" max="9723" width="14.42578125" style="23" customWidth="1"/>
    <col min="9724" max="9974" width="9.140625" style="23"/>
    <col min="9975" max="9975" width="1.85546875" style="23" customWidth="1"/>
    <col min="9976" max="9976" width="2" style="23" customWidth="1"/>
    <col min="9977" max="9977" width="65.85546875" style="23" customWidth="1"/>
    <col min="9978" max="9979" width="14.42578125" style="23" customWidth="1"/>
    <col min="9980" max="10230" width="9.140625" style="23"/>
    <col min="10231" max="10231" width="1.85546875" style="23" customWidth="1"/>
    <col min="10232" max="10232" width="2" style="23" customWidth="1"/>
    <col min="10233" max="10233" width="65.85546875" style="23" customWidth="1"/>
    <col min="10234" max="10235" width="14.42578125" style="23" customWidth="1"/>
    <col min="10236" max="10486" width="9.140625" style="23"/>
    <col min="10487" max="10487" width="1.85546875" style="23" customWidth="1"/>
    <col min="10488" max="10488" width="2" style="23" customWidth="1"/>
    <col min="10489" max="10489" width="65.85546875" style="23" customWidth="1"/>
    <col min="10490" max="10491" width="14.42578125" style="23" customWidth="1"/>
    <col min="10492" max="10742" width="9.140625" style="23"/>
    <col min="10743" max="10743" width="1.85546875" style="23" customWidth="1"/>
    <col min="10744" max="10744" width="2" style="23" customWidth="1"/>
    <col min="10745" max="10745" width="65.85546875" style="23" customWidth="1"/>
    <col min="10746" max="10747" width="14.42578125" style="23" customWidth="1"/>
    <col min="10748" max="10998" width="9.140625" style="23"/>
    <col min="10999" max="10999" width="1.85546875" style="23" customWidth="1"/>
    <col min="11000" max="11000" width="2" style="23" customWidth="1"/>
    <col min="11001" max="11001" width="65.85546875" style="23" customWidth="1"/>
    <col min="11002" max="11003" width="14.42578125" style="23" customWidth="1"/>
    <col min="11004" max="11254" width="9.140625" style="23"/>
    <col min="11255" max="11255" width="1.85546875" style="23" customWidth="1"/>
    <col min="11256" max="11256" width="2" style="23" customWidth="1"/>
    <col min="11257" max="11257" width="65.85546875" style="23" customWidth="1"/>
    <col min="11258" max="11259" width="14.42578125" style="23" customWidth="1"/>
    <col min="11260" max="11510" width="9.140625" style="23"/>
    <col min="11511" max="11511" width="1.85546875" style="23" customWidth="1"/>
    <col min="11512" max="11512" width="2" style="23" customWidth="1"/>
    <col min="11513" max="11513" width="65.85546875" style="23" customWidth="1"/>
    <col min="11514" max="11515" width="14.42578125" style="23" customWidth="1"/>
    <col min="11516" max="11766" width="9.140625" style="23"/>
    <col min="11767" max="11767" width="1.85546875" style="23" customWidth="1"/>
    <col min="11768" max="11768" width="2" style="23" customWidth="1"/>
    <col min="11769" max="11769" width="65.85546875" style="23" customWidth="1"/>
    <col min="11770" max="11771" width="14.42578125" style="23" customWidth="1"/>
    <col min="11772" max="12022" width="9.140625" style="23"/>
    <col min="12023" max="12023" width="1.85546875" style="23" customWidth="1"/>
    <col min="12024" max="12024" width="2" style="23" customWidth="1"/>
    <col min="12025" max="12025" width="65.85546875" style="23" customWidth="1"/>
    <col min="12026" max="12027" width="14.42578125" style="23" customWidth="1"/>
    <col min="12028" max="12278" width="9.140625" style="23"/>
    <col min="12279" max="12279" width="1.85546875" style="23" customWidth="1"/>
    <col min="12280" max="12280" width="2" style="23" customWidth="1"/>
    <col min="12281" max="12281" width="65.85546875" style="23" customWidth="1"/>
    <col min="12282" max="12283" width="14.42578125" style="23" customWidth="1"/>
    <col min="12284" max="12534" width="9.140625" style="23"/>
    <col min="12535" max="12535" width="1.85546875" style="23" customWidth="1"/>
    <col min="12536" max="12536" width="2" style="23" customWidth="1"/>
    <col min="12537" max="12537" width="65.85546875" style="23" customWidth="1"/>
    <col min="12538" max="12539" width="14.42578125" style="23" customWidth="1"/>
    <col min="12540" max="12790" width="9.140625" style="23"/>
    <col min="12791" max="12791" width="1.85546875" style="23" customWidth="1"/>
    <col min="12792" max="12792" width="2" style="23" customWidth="1"/>
    <col min="12793" max="12793" width="65.85546875" style="23" customWidth="1"/>
    <col min="12794" max="12795" width="14.42578125" style="23" customWidth="1"/>
    <col min="12796" max="13046" width="9.140625" style="23"/>
    <col min="13047" max="13047" width="1.85546875" style="23" customWidth="1"/>
    <col min="13048" max="13048" width="2" style="23" customWidth="1"/>
    <col min="13049" max="13049" width="65.85546875" style="23" customWidth="1"/>
    <col min="13050" max="13051" width="14.42578125" style="23" customWidth="1"/>
    <col min="13052" max="13302" width="9.140625" style="23"/>
    <col min="13303" max="13303" width="1.85546875" style="23" customWidth="1"/>
    <col min="13304" max="13304" width="2" style="23" customWidth="1"/>
    <col min="13305" max="13305" width="65.85546875" style="23" customWidth="1"/>
    <col min="13306" max="13307" width="14.42578125" style="23" customWidth="1"/>
    <col min="13308" max="13558" width="9.140625" style="23"/>
    <col min="13559" max="13559" width="1.85546875" style="23" customWidth="1"/>
    <col min="13560" max="13560" width="2" style="23" customWidth="1"/>
    <col min="13561" max="13561" width="65.85546875" style="23" customWidth="1"/>
    <col min="13562" max="13563" width="14.42578125" style="23" customWidth="1"/>
    <col min="13564" max="13814" width="9.140625" style="23"/>
    <col min="13815" max="13815" width="1.85546875" style="23" customWidth="1"/>
    <col min="13816" max="13816" width="2" style="23" customWidth="1"/>
    <col min="13817" max="13817" width="65.85546875" style="23" customWidth="1"/>
    <col min="13818" max="13819" width="14.42578125" style="23" customWidth="1"/>
    <col min="13820" max="14070" width="9.140625" style="23"/>
    <col min="14071" max="14071" width="1.85546875" style="23" customWidth="1"/>
    <col min="14072" max="14072" width="2" style="23" customWidth="1"/>
    <col min="14073" max="14073" width="65.85546875" style="23" customWidth="1"/>
    <col min="14074" max="14075" width="14.42578125" style="23" customWidth="1"/>
    <col min="14076" max="14326" width="9.140625" style="23"/>
    <col min="14327" max="14327" width="1.85546875" style="23" customWidth="1"/>
    <col min="14328" max="14328" width="2" style="23" customWidth="1"/>
    <col min="14329" max="14329" width="65.85546875" style="23" customWidth="1"/>
    <col min="14330" max="14331" width="14.42578125" style="23" customWidth="1"/>
    <col min="14332" max="14582" width="9.140625" style="23"/>
    <col min="14583" max="14583" width="1.85546875" style="23" customWidth="1"/>
    <col min="14584" max="14584" width="2" style="23" customWidth="1"/>
    <col min="14585" max="14585" width="65.85546875" style="23" customWidth="1"/>
    <col min="14586" max="14587" width="14.42578125" style="23" customWidth="1"/>
    <col min="14588" max="14838" width="9.140625" style="23"/>
    <col min="14839" max="14839" width="1.85546875" style="23" customWidth="1"/>
    <col min="14840" max="14840" width="2" style="23" customWidth="1"/>
    <col min="14841" max="14841" width="65.85546875" style="23" customWidth="1"/>
    <col min="14842" max="14843" width="14.42578125" style="23" customWidth="1"/>
    <col min="14844" max="15094" width="9.140625" style="23"/>
    <col min="15095" max="15095" width="1.85546875" style="23" customWidth="1"/>
    <col min="15096" max="15096" width="2" style="23" customWidth="1"/>
    <col min="15097" max="15097" width="65.85546875" style="23" customWidth="1"/>
    <col min="15098" max="15099" width="14.42578125" style="23" customWidth="1"/>
    <col min="15100" max="15350" width="9.140625" style="23"/>
    <col min="15351" max="15351" width="1.85546875" style="23" customWidth="1"/>
    <col min="15352" max="15352" width="2" style="23" customWidth="1"/>
    <col min="15353" max="15353" width="65.85546875" style="23" customWidth="1"/>
    <col min="15354" max="15355" width="14.42578125" style="23" customWidth="1"/>
    <col min="15356" max="15606" width="9.140625" style="23"/>
    <col min="15607" max="15607" width="1.85546875" style="23" customWidth="1"/>
    <col min="15608" max="15608" width="2" style="23" customWidth="1"/>
    <col min="15609" max="15609" width="65.85546875" style="23" customWidth="1"/>
    <col min="15610" max="15611" width="14.42578125" style="23" customWidth="1"/>
    <col min="15612" max="15862" width="9.140625" style="23"/>
    <col min="15863" max="15863" width="1.85546875" style="23" customWidth="1"/>
    <col min="15864" max="15864" width="2" style="23" customWidth="1"/>
    <col min="15865" max="15865" width="65.85546875" style="23" customWidth="1"/>
    <col min="15866" max="15867" width="14.42578125" style="23" customWidth="1"/>
    <col min="15868" max="16118" width="9.140625" style="23"/>
    <col min="16119" max="16119" width="1.85546875" style="23" customWidth="1"/>
    <col min="16120" max="16120" width="2" style="23" customWidth="1"/>
    <col min="16121" max="16121" width="65.85546875" style="23" customWidth="1"/>
    <col min="16122" max="16123" width="14.42578125" style="23" customWidth="1"/>
    <col min="16124" max="16384" width="9.140625" style="23"/>
  </cols>
  <sheetData>
    <row r="2" spans="3:12" ht="20.25" customHeight="1" x14ac:dyDescent="0.3">
      <c r="C2" s="200" t="s">
        <v>77</v>
      </c>
      <c r="D2" s="200"/>
      <c r="E2" s="200"/>
    </row>
    <row r="3" spans="3:12" ht="17.25" customHeight="1" x14ac:dyDescent="0.3">
      <c r="C3" s="200" t="s">
        <v>53</v>
      </c>
      <c r="D3" s="200"/>
      <c r="E3" s="200"/>
    </row>
    <row r="4" spans="3:12" ht="20.25" x14ac:dyDescent="0.3">
      <c r="C4" s="200" t="s">
        <v>202</v>
      </c>
      <c r="D4" s="200"/>
      <c r="E4" s="200"/>
    </row>
    <row r="5" spans="3:12" x14ac:dyDescent="0.2">
      <c r="E5" s="79"/>
    </row>
    <row r="6" spans="3:12" x14ac:dyDescent="0.2">
      <c r="E6" s="79" t="str">
        <f>'Ф1 конс'!C5</f>
        <v>в млн.тенге</v>
      </c>
    </row>
    <row r="7" spans="3:12" ht="42.75" customHeight="1" x14ac:dyDescent="0.2">
      <c r="C7" s="56"/>
      <c r="D7" s="52" t="s">
        <v>203</v>
      </c>
      <c r="E7" s="52" t="s">
        <v>204</v>
      </c>
    </row>
    <row r="8" spans="3:12" ht="25.5" x14ac:dyDescent="0.2">
      <c r="C8" s="35" t="s">
        <v>38</v>
      </c>
      <c r="D8" s="61"/>
      <c r="E8" s="80"/>
    </row>
    <row r="9" spans="3:12" x14ac:dyDescent="0.2">
      <c r="C9" s="36" t="s">
        <v>39</v>
      </c>
      <c r="D9" s="61"/>
      <c r="E9" s="80"/>
    </row>
    <row r="10" spans="3:12" x14ac:dyDescent="0.2">
      <c r="C10" s="37" t="s">
        <v>81</v>
      </c>
      <c r="D10" s="59">
        <v>204490</v>
      </c>
      <c r="E10" s="64">
        <v>173151</v>
      </c>
    </row>
    <row r="11" spans="3:12" x14ac:dyDescent="0.2">
      <c r="C11" s="37" t="s">
        <v>82</v>
      </c>
      <c r="D11" s="59">
        <v>-99912</v>
      </c>
      <c r="E11" s="64">
        <v>-88631</v>
      </c>
    </row>
    <row r="12" spans="3:12" ht="25.5" x14ac:dyDescent="0.2">
      <c r="C12" s="37" t="s">
        <v>83</v>
      </c>
      <c r="D12" s="66">
        <v>-4090</v>
      </c>
      <c r="E12" s="64">
        <v>-3160</v>
      </c>
      <c r="L12" s="55"/>
    </row>
    <row r="13" spans="3:12" x14ac:dyDescent="0.2">
      <c r="C13" s="37" t="s">
        <v>70</v>
      </c>
      <c r="D13" s="59">
        <v>185104</v>
      </c>
      <c r="E13" s="64">
        <v>165225</v>
      </c>
    </row>
    <row r="14" spans="3:12" x14ac:dyDescent="0.2">
      <c r="C14" s="37" t="s">
        <v>71</v>
      </c>
      <c r="D14" s="59">
        <v>-37275</v>
      </c>
      <c r="E14" s="64">
        <v>-25105</v>
      </c>
    </row>
    <row r="15" spans="3:12" x14ac:dyDescent="0.2">
      <c r="C15" s="37" t="s">
        <v>40</v>
      </c>
      <c r="D15" s="59">
        <v>11895</v>
      </c>
      <c r="E15" s="64">
        <v>4274</v>
      </c>
    </row>
    <row r="16" spans="3:12" x14ac:dyDescent="0.2">
      <c r="C16" s="37" t="s">
        <v>84</v>
      </c>
      <c r="D16" s="59">
        <v>-54594</v>
      </c>
      <c r="E16" s="64">
        <v>-48767</v>
      </c>
    </row>
    <row r="17" spans="3:10" ht="25.5" x14ac:dyDescent="0.2">
      <c r="C17" s="38" t="s">
        <v>85</v>
      </c>
      <c r="D17" s="60">
        <f>SUM(D10:D16)</f>
        <v>205618</v>
      </c>
      <c r="E17" s="81">
        <f>SUM(E10:E16)</f>
        <v>176987</v>
      </c>
    </row>
    <row r="18" spans="3:10" s="32" customFormat="1" ht="18.75" customHeight="1" x14ac:dyDescent="0.2">
      <c r="C18" s="39"/>
      <c r="D18" s="62"/>
      <c r="E18" s="82"/>
      <c r="G18" s="55"/>
      <c r="H18" s="55"/>
      <c r="I18" s="55"/>
      <c r="J18" s="23"/>
    </row>
    <row r="19" spans="3:10" ht="15" x14ac:dyDescent="0.25">
      <c r="C19" s="57" t="s">
        <v>41</v>
      </c>
      <c r="D19" s="61"/>
      <c r="E19" s="80"/>
    </row>
    <row r="20" spans="3:10" x14ac:dyDescent="0.2">
      <c r="C20" s="38" t="s">
        <v>42</v>
      </c>
      <c r="D20" s="62"/>
      <c r="E20" s="82"/>
    </row>
    <row r="21" spans="3:10" x14ac:dyDescent="0.2">
      <c r="C21" s="40" t="s">
        <v>2</v>
      </c>
      <c r="D21" s="59">
        <v>-753</v>
      </c>
      <c r="E21" s="64">
        <v>-8351</v>
      </c>
    </row>
    <row r="22" spans="3:10" ht="33" customHeight="1" x14ac:dyDescent="0.2">
      <c r="C22" s="40" t="s">
        <v>43</v>
      </c>
      <c r="D22" s="59">
        <v>6403</v>
      </c>
      <c r="E22" s="64">
        <v>468</v>
      </c>
    </row>
    <row r="23" spans="3:10" x14ac:dyDescent="0.2">
      <c r="C23" s="40" t="s">
        <v>4</v>
      </c>
      <c r="D23" s="59">
        <v>6140</v>
      </c>
      <c r="E23" s="64">
        <v>-15606</v>
      </c>
    </row>
    <row r="24" spans="3:10" x14ac:dyDescent="0.2">
      <c r="C24" s="37" t="s">
        <v>44</v>
      </c>
      <c r="D24" s="59">
        <v>4608</v>
      </c>
      <c r="E24" s="64">
        <v>-171190</v>
      </c>
    </row>
    <row r="25" spans="3:10" x14ac:dyDescent="0.2">
      <c r="C25" s="37" t="s">
        <v>7</v>
      </c>
      <c r="D25" s="59">
        <v>-10118</v>
      </c>
      <c r="E25" s="64">
        <v>-7939</v>
      </c>
    </row>
    <row r="26" spans="3:10" x14ac:dyDescent="0.2">
      <c r="C26" s="38" t="s">
        <v>86</v>
      </c>
      <c r="D26" s="59"/>
      <c r="E26" s="64"/>
    </row>
    <row r="27" spans="3:10" x14ac:dyDescent="0.2">
      <c r="C27" s="40" t="s">
        <v>45</v>
      </c>
      <c r="D27" s="59">
        <v>-3000</v>
      </c>
      <c r="E27" s="64">
        <v>1029</v>
      </c>
    </row>
    <row r="28" spans="3:10" x14ac:dyDescent="0.2">
      <c r="C28" s="40" t="s">
        <v>46</v>
      </c>
      <c r="D28" s="59">
        <v>329893</v>
      </c>
      <c r="E28" s="64">
        <v>273990</v>
      </c>
    </row>
    <row r="29" spans="3:10" ht="27.75" customHeight="1" x14ac:dyDescent="0.2">
      <c r="C29" s="40" t="s">
        <v>47</v>
      </c>
      <c r="D29" s="59">
        <v>-8119</v>
      </c>
      <c r="E29" s="64">
        <v>4075</v>
      </c>
    </row>
    <row r="30" spans="3:10" x14ac:dyDescent="0.2">
      <c r="C30" s="40" t="s">
        <v>15</v>
      </c>
      <c r="D30" s="64">
        <f>10044-3</f>
        <v>10041</v>
      </c>
      <c r="E30" s="64">
        <v>9582</v>
      </c>
    </row>
    <row r="31" spans="3:10" ht="25.5" x14ac:dyDescent="0.2">
      <c r="C31" s="38" t="s">
        <v>115</v>
      </c>
      <c r="D31" s="60">
        <f>SUM(D17:D30)</f>
        <v>540713</v>
      </c>
      <c r="E31" s="81">
        <f>SUM(E17:E30)</f>
        <v>263045</v>
      </c>
    </row>
    <row r="32" spans="3:10" x14ac:dyDescent="0.2">
      <c r="C32" s="56"/>
      <c r="D32" s="61"/>
      <c r="E32" s="80"/>
    </row>
    <row r="33" spans="3:5" x14ac:dyDescent="0.2">
      <c r="C33" s="40" t="s">
        <v>48</v>
      </c>
      <c r="D33" s="59">
        <v>-27837</v>
      </c>
      <c r="E33" s="64">
        <v>-11533</v>
      </c>
    </row>
    <row r="34" spans="3:5" x14ac:dyDescent="0.2">
      <c r="C34" s="56"/>
      <c r="D34" s="61"/>
      <c r="E34" s="80"/>
    </row>
    <row r="35" spans="3:5" ht="25.5" x14ac:dyDescent="0.2">
      <c r="C35" s="41" t="s">
        <v>114</v>
      </c>
      <c r="D35" s="60">
        <f>SUM(D31:D33)</f>
        <v>512876</v>
      </c>
      <c r="E35" s="81">
        <f>SUM(E31:E33)</f>
        <v>251512</v>
      </c>
    </row>
    <row r="36" spans="3:5" x14ac:dyDescent="0.2">
      <c r="C36" s="58"/>
      <c r="D36" s="63"/>
      <c r="E36" s="83"/>
    </row>
    <row r="37" spans="3:5" ht="25.5" x14ac:dyDescent="0.2">
      <c r="C37" s="35" t="s">
        <v>49</v>
      </c>
      <c r="D37" s="62"/>
      <c r="E37" s="82"/>
    </row>
    <row r="38" spans="3:5" x14ac:dyDescent="0.2">
      <c r="C38" s="40" t="s">
        <v>96</v>
      </c>
      <c r="D38" s="59">
        <v>-19392</v>
      </c>
      <c r="E38" s="64">
        <v>-12401</v>
      </c>
    </row>
    <row r="39" spans="3:5" x14ac:dyDescent="0.2">
      <c r="C39" s="40" t="s">
        <v>97</v>
      </c>
      <c r="D39" s="64">
        <v>5486</v>
      </c>
      <c r="E39" s="64">
        <v>256</v>
      </c>
    </row>
    <row r="40" spans="3:5" ht="30" customHeight="1" x14ac:dyDescent="0.2">
      <c r="C40" s="40" t="s">
        <v>98</v>
      </c>
      <c r="D40" s="59">
        <v>340792</v>
      </c>
      <c r="E40" s="64">
        <v>594883</v>
      </c>
    </row>
    <row r="41" spans="3:5" ht="31.5" customHeight="1" x14ac:dyDescent="0.2">
      <c r="C41" s="40" t="s">
        <v>99</v>
      </c>
      <c r="D41" s="59">
        <v>-644804</v>
      </c>
      <c r="E41" s="64">
        <v>-641010</v>
      </c>
    </row>
    <row r="42" spans="3:5" ht="28.5" customHeight="1" x14ac:dyDescent="0.2">
      <c r="C42" s="41" t="s">
        <v>116</v>
      </c>
      <c r="D42" s="60">
        <f>SUM(D38:D41)</f>
        <v>-317918</v>
      </c>
      <c r="E42" s="81">
        <f>SUM(E38:E41)</f>
        <v>-58272</v>
      </c>
    </row>
    <row r="43" spans="3:5" x14ac:dyDescent="0.2">
      <c r="C43" s="56"/>
      <c r="D43" s="61"/>
      <c r="E43" s="80"/>
    </row>
    <row r="44" spans="3:5" ht="26.25" customHeight="1" x14ac:dyDescent="0.2">
      <c r="C44" s="35" t="s">
        <v>50</v>
      </c>
      <c r="D44" s="61"/>
      <c r="E44" s="80"/>
    </row>
    <row r="45" spans="3:5" x14ac:dyDescent="0.2">
      <c r="C45" s="40" t="s">
        <v>100</v>
      </c>
      <c r="D45" s="59">
        <v>-184155</v>
      </c>
      <c r="E45" s="64">
        <v>-85209</v>
      </c>
    </row>
    <row r="46" spans="3:5" x14ac:dyDescent="0.2">
      <c r="C46" s="40" t="s">
        <v>101</v>
      </c>
      <c r="D46" s="59">
        <v>0</v>
      </c>
      <c r="E46" s="64">
        <v>-11368</v>
      </c>
    </row>
    <row r="47" spans="3:5" ht="27" customHeight="1" x14ac:dyDescent="0.2">
      <c r="C47" s="41" t="s">
        <v>117</v>
      </c>
      <c r="D47" s="60">
        <f>SUM(D45:D46)</f>
        <v>-184155</v>
      </c>
      <c r="E47" s="81">
        <f>SUM(E45:E46)</f>
        <v>-96577</v>
      </c>
    </row>
    <row r="48" spans="3:5" x14ac:dyDescent="0.2">
      <c r="C48" s="56"/>
      <c r="D48" s="61"/>
      <c r="E48" s="80"/>
    </row>
    <row r="49" spans="3:9" ht="25.5" x14ac:dyDescent="0.2">
      <c r="C49" s="37" t="s">
        <v>102</v>
      </c>
      <c r="D49" s="59">
        <v>19478</v>
      </c>
      <c r="E49" s="64">
        <v>516</v>
      </c>
    </row>
    <row r="50" spans="3:9" x14ac:dyDescent="0.2">
      <c r="C50" s="56"/>
      <c r="D50" s="61"/>
      <c r="E50" s="80"/>
    </row>
    <row r="51" spans="3:9" ht="25.5" x14ac:dyDescent="0.2">
      <c r="C51" s="42" t="s">
        <v>103</v>
      </c>
      <c r="D51" s="60">
        <f>SUM(D35,D42,D47,D49)</f>
        <v>30281</v>
      </c>
      <c r="E51" s="81">
        <f>SUM(E35,E42,E47,E49)</f>
        <v>97179</v>
      </c>
    </row>
    <row r="52" spans="3:9" x14ac:dyDescent="0.2">
      <c r="C52" s="56"/>
      <c r="D52" s="60"/>
      <c r="E52" s="81"/>
    </row>
    <row r="53" spans="3:9" x14ac:dyDescent="0.2">
      <c r="C53" s="42" t="s">
        <v>51</v>
      </c>
      <c r="D53" s="60">
        <f>'Ф1 конс'!C9</f>
        <v>238603</v>
      </c>
      <c r="E53" s="81">
        <v>168463</v>
      </c>
    </row>
    <row r="54" spans="3:9" x14ac:dyDescent="0.2">
      <c r="C54" s="42" t="s">
        <v>52</v>
      </c>
      <c r="D54" s="60">
        <f>'Ф1 конс'!B9</f>
        <v>268884</v>
      </c>
      <c r="E54" s="81">
        <f>E53+E51</f>
        <v>265642</v>
      </c>
      <c r="F54" s="54"/>
      <c r="G54" s="86"/>
      <c r="H54" s="86"/>
    </row>
    <row r="55" spans="3:9" x14ac:dyDescent="0.2">
      <c r="D55" s="159">
        <f>D51+D53-D54</f>
        <v>0</v>
      </c>
      <c r="E55" s="159">
        <f>E51+E53-E54</f>
        <v>0</v>
      </c>
    </row>
    <row r="56" spans="3:9" s="160" customFormat="1" x14ac:dyDescent="0.2">
      <c r="C56" s="157"/>
      <c r="D56" s="158">
        <f>D53-'Ф1 конс'!C9</f>
        <v>0</v>
      </c>
      <c r="E56" s="159"/>
      <c r="G56" s="161"/>
      <c r="H56" s="161"/>
      <c r="I56" s="161"/>
    </row>
    <row r="57" spans="3:9" s="160" customFormat="1" ht="15" x14ac:dyDescent="0.25">
      <c r="C57" s="8" t="str">
        <f>'Ф1 конс'!A51</f>
        <v>Председатель Правления</v>
      </c>
      <c r="D57" s="8"/>
      <c r="E57" s="85" t="str">
        <f>'Ф1 конс'!C51</f>
        <v>Миронов П.В.</v>
      </c>
      <c r="G57" s="161"/>
      <c r="H57" s="161"/>
      <c r="I57" s="161"/>
    </row>
    <row r="60" spans="3:9" ht="15" x14ac:dyDescent="0.25">
      <c r="C60" s="8" t="str">
        <f>'Ф1 конс'!A54</f>
        <v>Главный бухгалтер</v>
      </c>
      <c r="D60" s="8"/>
      <c r="E60" s="85" t="str">
        <f>'Ф1 конс'!C54</f>
        <v>Уалибекова Н.А.</v>
      </c>
    </row>
    <row r="62" spans="3:9" x14ac:dyDescent="0.2">
      <c r="C62" s="2"/>
      <c r="D62" s="20"/>
      <c r="E62" s="43"/>
    </row>
    <row r="63" spans="3:9" x14ac:dyDescent="0.2">
      <c r="C63" s="2"/>
      <c r="D63" s="20"/>
      <c r="E63" s="43"/>
    </row>
    <row r="64" spans="3:9" x14ac:dyDescent="0.2">
      <c r="C64" s="2"/>
      <c r="D64" s="20"/>
      <c r="E64" s="43"/>
    </row>
    <row r="65" spans="3:5" x14ac:dyDescent="0.2">
      <c r="C65" s="2"/>
      <c r="D65" s="20"/>
      <c r="E65" s="43"/>
    </row>
    <row r="66" spans="3:5" x14ac:dyDescent="0.2">
      <c r="C66" s="2"/>
      <c r="D66" s="20"/>
      <c r="E66" s="43"/>
    </row>
    <row r="67" spans="3:5" x14ac:dyDescent="0.2">
      <c r="C67" s="9"/>
      <c r="D67" s="20"/>
      <c r="E67" s="43"/>
    </row>
    <row r="68" spans="3:5" x14ac:dyDescent="0.2">
      <c r="C68" s="9"/>
      <c r="D68" s="20"/>
      <c r="E68" s="43"/>
    </row>
  </sheetData>
  <mergeCells count="3">
    <mergeCell ref="C4:E4"/>
    <mergeCell ref="C2:E2"/>
    <mergeCell ref="C3:E3"/>
  </mergeCells>
  <conditionalFormatting sqref="D56:E56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S78"/>
  <sheetViews>
    <sheetView topLeftCell="A10" zoomScale="80" zoomScaleNormal="80" workbookViewId="0">
      <selection activeCell="P24" sqref="P24"/>
    </sheetView>
  </sheetViews>
  <sheetFormatPr defaultColWidth="9.140625" defaultRowHeight="12.75" x14ac:dyDescent="0.2"/>
  <cols>
    <col min="1" max="1" width="9.140625" style="23"/>
    <col min="2" max="2" width="34.7109375" style="23" customWidth="1"/>
    <col min="3" max="3" width="15" style="23" customWidth="1"/>
    <col min="4" max="6" width="17" style="22" customWidth="1"/>
    <col min="7" max="7" width="16.7109375" style="22" customWidth="1"/>
    <col min="8" max="8" width="19.140625" style="22" customWidth="1"/>
    <col min="9" max="9" width="17" style="22" customWidth="1"/>
    <col min="10" max="11" width="9.140625" style="23"/>
    <col min="12" max="12" width="12.28515625" style="23" bestFit="1" customWidth="1"/>
    <col min="13" max="14" width="9.42578125" style="23" bestFit="1" customWidth="1"/>
    <col min="15" max="15" width="11.7109375" style="23" bestFit="1" customWidth="1"/>
    <col min="16" max="16" width="11.140625" style="23" bestFit="1" customWidth="1"/>
    <col min="17" max="17" width="9.28515625" style="23" bestFit="1" customWidth="1"/>
    <col min="18" max="18" width="12.28515625" style="23" bestFit="1" customWidth="1"/>
    <col min="19" max="19" width="13.28515625" style="23" bestFit="1" customWidth="1"/>
    <col min="20" max="16384" width="9.140625" style="23"/>
  </cols>
  <sheetData>
    <row r="2" spans="2:19" ht="18" customHeight="1" x14ac:dyDescent="0.3">
      <c r="B2" s="200" t="s">
        <v>76</v>
      </c>
      <c r="C2" s="200"/>
      <c r="D2" s="200"/>
      <c r="E2" s="200"/>
      <c r="F2" s="200"/>
      <c r="G2" s="200"/>
      <c r="H2" s="200"/>
      <c r="I2" s="200"/>
    </row>
    <row r="3" spans="2:19" ht="18" customHeight="1" x14ac:dyDescent="0.3">
      <c r="B3" s="200" t="s">
        <v>202</v>
      </c>
      <c r="C3" s="200"/>
      <c r="D3" s="200"/>
      <c r="E3" s="200"/>
      <c r="F3" s="200"/>
      <c r="G3" s="200"/>
      <c r="H3" s="200"/>
      <c r="I3" s="200"/>
    </row>
    <row r="4" spans="2:19" ht="18" customHeight="1" x14ac:dyDescent="0.3">
      <c r="B4" s="195"/>
      <c r="C4" s="195"/>
      <c r="D4" s="195"/>
      <c r="E4" s="195"/>
      <c r="F4" s="195"/>
      <c r="G4" s="195"/>
      <c r="H4" s="195"/>
      <c r="I4" s="195"/>
    </row>
    <row r="5" spans="2:19" ht="18" customHeight="1" x14ac:dyDescent="0.25">
      <c r="B5" s="21"/>
      <c r="C5" s="21"/>
      <c r="I5" s="24" t="str">
        <f>'Ф1 конс'!C5</f>
        <v>в млн.тенге</v>
      </c>
    </row>
    <row r="6" spans="2:19" ht="127.5" x14ac:dyDescent="0.2">
      <c r="B6" s="25"/>
      <c r="C6" s="201" t="s">
        <v>32</v>
      </c>
      <c r="D6" s="202" t="s">
        <v>19</v>
      </c>
      <c r="E6" s="47" t="s">
        <v>20</v>
      </c>
      <c r="F6" s="47" t="s">
        <v>105</v>
      </c>
      <c r="G6" s="47" t="s">
        <v>21</v>
      </c>
      <c r="H6" s="47" t="s">
        <v>33</v>
      </c>
      <c r="I6" s="47" t="s">
        <v>34</v>
      </c>
    </row>
    <row r="7" spans="2:19" ht="31.5" customHeight="1" x14ac:dyDescent="0.2">
      <c r="B7" s="25"/>
      <c r="C7" s="25" t="s">
        <v>35</v>
      </c>
      <c r="D7" s="26" t="s">
        <v>36</v>
      </c>
      <c r="E7" s="27"/>
      <c r="F7" s="27"/>
      <c r="G7" s="27"/>
      <c r="H7" s="27"/>
      <c r="I7" s="27"/>
    </row>
    <row r="8" spans="2:19" s="72" customFormat="1" x14ac:dyDescent="0.2">
      <c r="B8" s="30" t="s">
        <v>104</v>
      </c>
      <c r="C8" s="60">
        <v>8653</v>
      </c>
      <c r="D8" s="60">
        <v>-144</v>
      </c>
      <c r="E8" s="60">
        <v>1308</v>
      </c>
      <c r="F8" s="60">
        <v>1865</v>
      </c>
      <c r="G8" s="60">
        <v>1661</v>
      </c>
      <c r="H8" s="60">
        <v>196717</v>
      </c>
      <c r="I8" s="60">
        <f>SUM(C8:H8)</f>
        <v>210060</v>
      </c>
      <c r="L8" s="73"/>
      <c r="M8" s="73"/>
      <c r="N8" s="73"/>
      <c r="O8" s="73"/>
      <c r="P8" s="73"/>
      <c r="Q8" s="73"/>
      <c r="R8" s="73"/>
      <c r="S8" s="73"/>
    </row>
    <row r="9" spans="2:19" x14ac:dyDescent="0.2">
      <c r="B9" s="46" t="s">
        <v>37</v>
      </c>
      <c r="C9" s="59"/>
      <c r="D9" s="59"/>
      <c r="E9" s="59"/>
      <c r="F9" s="59"/>
      <c r="G9" s="59"/>
      <c r="H9" s="59">
        <v>123136</v>
      </c>
      <c r="I9" s="60">
        <f>SUM(C9:H9)</f>
        <v>123136</v>
      </c>
      <c r="L9" s="54"/>
      <c r="M9" s="54"/>
      <c r="N9" s="54"/>
      <c r="O9" s="54"/>
      <c r="P9" s="54"/>
      <c r="Q9" s="54"/>
      <c r="R9" s="54"/>
      <c r="S9" s="54"/>
    </row>
    <row r="10" spans="2:19" ht="25.5" x14ac:dyDescent="0.2">
      <c r="B10" s="29" t="s">
        <v>55</v>
      </c>
      <c r="C10" s="59"/>
      <c r="D10" s="59"/>
      <c r="E10" s="59"/>
      <c r="F10" s="65">
        <v>-3181</v>
      </c>
      <c r="G10" s="59"/>
      <c r="H10" s="59"/>
      <c r="I10" s="60">
        <f>SUM(C10:H10)</f>
        <v>-3181</v>
      </c>
      <c r="L10" s="54"/>
      <c r="M10" s="54"/>
      <c r="N10" s="54"/>
      <c r="O10" s="54"/>
      <c r="P10" s="54"/>
      <c r="Q10" s="54"/>
      <c r="R10" s="54"/>
      <c r="S10" s="54"/>
    </row>
    <row r="11" spans="2:19" x14ac:dyDescent="0.2">
      <c r="B11" s="46" t="s">
        <v>57</v>
      </c>
      <c r="C11" s="60">
        <f>SUM(C9:C10)</f>
        <v>0</v>
      </c>
      <c r="D11" s="60">
        <f t="shared" ref="D11:H11" si="0">SUM(D9:D10)</f>
        <v>0</v>
      </c>
      <c r="E11" s="60">
        <f t="shared" si="0"/>
        <v>0</v>
      </c>
      <c r="F11" s="60">
        <f t="shared" ref="F11" si="1">SUM(F9:F10)</f>
        <v>-3181</v>
      </c>
      <c r="G11" s="60">
        <f t="shared" si="0"/>
        <v>0</v>
      </c>
      <c r="H11" s="60">
        <f t="shared" si="0"/>
        <v>123136</v>
      </c>
      <c r="I11" s="60">
        <f>SUM(C11:H11)</f>
        <v>119955</v>
      </c>
      <c r="L11" s="54"/>
      <c r="M11" s="54"/>
      <c r="N11" s="54"/>
      <c r="O11" s="54"/>
      <c r="P11" s="54"/>
      <c r="Q11" s="54"/>
      <c r="R11" s="54"/>
      <c r="S11" s="54"/>
    </row>
    <row r="12" spans="2:19" ht="25.5" x14ac:dyDescent="0.2">
      <c r="B12" s="29" t="s">
        <v>56</v>
      </c>
      <c r="C12" s="59"/>
      <c r="D12" s="59"/>
      <c r="E12" s="59"/>
      <c r="F12" s="59"/>
      <c r="G12" s="59">
        <v>-29</v>
      </c>
      <c r="H12" s="59">
        <v>29</v>
      </c>
      <c r="I12" s="60">
        <f>ROUND(SUM(C12:H12),0)</f>
        <v>0</v>
      </c>
      <c r="L12" s="54"/>
      <c r="M12" s="54"/>
      <c r="N12" s="54"/>
      <c r="O12" s="54"/>
      <c r="P12" s="54"/>
      <c r="Q12" s="54"/>
      <c r="R12" s="54"/>
      <c r="S12" s="54"/>
    </row>
    <row r="13" spans="2:19" ht="25.5" x14ac:dyDescent="0.2">
      <c r="B13" s="29" t="s">
        <v>106</v>
      </c>
      <c r="C13" s="59"/>
      <c r="D13" s="59"/>
      <c r="E13" s="59"/>
      <c r="F13" s="59"/>
      <c r="G13" s="59"/>
      <c r="H13" s="59"/>
      <c r="I13" s="60">
        <f>ROUND(SUM(C13:H13),0)</f>
        <v>0</v>
      </c>
      <c r="L13" s="54"/>
      <c r="M13" s="54"/>
      <c r="N13" s="54"/>
      <c r="O13" s="54"/>
      <c r="P13" s="54"/>
      <c r="Q13" s="54"/>
      <c r="R13" s="54"/>
      <c r="S13" s="54"/>
    </row>
    <row r="14" spans="2:19" x14ac:dyDescent="0.2">
      <c r="B14" s="29" t="s">
        <v>58</v>
      </c>
      <c r="C14" s="59"/>
      <c r="D14" s="59"/>
      <c r="E14" s="59"/>
      <c r="F14" s="59"/>
      <c r="G14" s="59"/>
      <c r="H14" s="59">
        <v>-86186</v>
      </c>
      <c r="I14" s="60">
        <f>ROUND(SUM(C14:H14),0)</f>
        <v>-86186</v>
      </c>
      <c r="L14" s="54"/>
      <c r="M14" s="54"/>
      <c r="N14" s="54"/>
      <c r="O14" s="54"/>
      <c r="P14" s="54"/>
      <c r="Q14" s="54"/>
      <c r="R14" s="54"/>
      <c r="S14" s="54"/>
    </row>
    <row r="15" spans="2:19" x14ac:dyDescent="0.2">
      <c r="B15" s="29" t="s">
        <v>59</v>
      </c>
      <c r="C15" s="59"/>
      <c r="D15" s="59"/>
      <c r="E15" s="59"/>
      <c r="F15" s="59"/>
      <c r="G15" s="59"/>
      <c r="H15" s="59"/>
      <c r="I15" s="60">
        <f>SUM(C15:H15)</f>
        <v>0</v>
      </c>
      <c r="L15" s="54"/>
      <c r="M15" s="54"/>
      <c r="N15" s="54"/>
      <c r="O15" s="54"/>
      <c r="P15" s="54"/>
      <c r="Q15" s="54"/>
      <c r="R15" s="54"/>
      <c r="S15" s="54"/>
    </row>
    <row r="16" spans="2:19" x14ac:dyDescent="0.2">
      <c r="B16" s="29" t="s">
        <v>60</v>
      </c>
      <c r="C16" s="59"/>
      <c r="D16" s="59"/>
      <c r="E16" s="59"/>
      <c r="F16" s="59"/>
      <c r="G16" s="59"/>
      <c r="H16" s="59"/>
      <c r="I16" s="60">
        <f>SUM(C16:H16)</f>
        <v>0</v>
      </c>
    </row>
    <row r="17" spans="2:11" x14ac:dyDescent="0.2">
      <c r="B17" s="29" t="s">
        <v>61</v>
      </c>
      <c r="C17" s="29"/>
      <c r="D17" s="27"/>
      <c r="E17" s="27"/>
      <c r="F17" s="27"/>
      <c r="G17" s="27"/>
      <c r="H17" s="27"/>
      <c r="I17" s="60">
        <f>SUM(C17:H17)</f>
        <v>0</v>
      </c>
    </row>
    <row r="18" spans="2:11" x14ac:dyDescent="0.2">
      <c r="B18" s="30" t="s">
        <v>205</v>
      </c>
      <c r="C18" s="60">
        <f t="shared" ref="C18:I20" si="2">SUM(C8,C11:C17)</f>
        <v>8653</v>
      </c>
      <c r="D18" s="60">
        <f t="shared" si="2"/>
        <v>-144</v>
      </c>
      <c r="E18" s="60">
        <f t="shared" si="2"/>
        <v>1308</v>
      </c>
      <c r="F18" s="60">
        <f t="shared" si="2"/>
        <v>-1316</v>
      </c>
      <c r="G18" s="60">
        <f t="shared" si="2"/>
        <v>1632</v>
      </c>
      <c r="H18" s="60">
        <f t="shared" si="2"/>
        <v>233696</v>
      </c>
      <c r="I18" s="60">
        <f t="shared" si="2"/>
        <v>243829</v>
      </c>
      <c r="K18" s="22"/>
    </row>
    <row r="19" spans="2:11" x14ac:dyDescent="0.2">
      <c r="B19" s="25"/>
      <c r="C19" s="60"/>
      <c r="D19" s="60"/>
      <c r="E19" s="60"/>
      <c r="F19" s="60"/>
      <c r="G19" s="60"/>
      <c r="H19" s="60"/>
      <c r="I19" s="60"/>
    </row>
    <row r="20" spans="2:11" x14ac:dyDescent="0.2">
      <c r="B20" s="30" t="s">
        <v>111</v>
      </c>
      <c r="C20" s="67">
        <v>8653</v>
      </c>
      <c r="D20" s="67">
        <v>-144</v>
      </c>
      <c r="E20" s="60">
        <f t="shared" si="2"/>
        <v>1308</v>
      </c>
      <c r="F20" s="67">
        <f>ROUND(-1000824.1/1000,0)</f>
        <v>-1001</v>
      </c>
      <c r="G20" s="67">
        <f>ROUND(1623163.9/1000,0)</f>
        <v>1623</v>
      </c>
      <c r="H20" s="67">
        <f>ROUND(252146464.4/1000,0)</f>
        <v>252146</v>
      </c>
      <c r="I20" s="60">
        <f>SUM(C20:H20)</f>
        <v>262585</v>
      </c>
    </row>
    <row r="21" spans="2:11" x14ac:dyDescent="0.2">
      <c r="B21" s="30"/>
      <c r="C21" s="28"/>
      <c r="D21" s="28"/>
      <c r="E21" s="28"/>
      <c r="F21" s="28"/>
      <c r="G21" s="28"/>
      <c r="H21" s="28"/>
      <c r="I21" s="60">
        <f>SUM(C21:H21)</f>
        <v>0</v>
      </c>
    </row>
    <row r="22" spans="2:11" x14ac:dyDescent="0.2">
      <c r="B22" s="46" t="s">
        <v>37</v>
      </c>
      <c r="C22" s="29"/>
      <c r="D22" s="27"/>
      <c r="E22" s="27"/>
      <c r="F22" s="60"/>
      <c r="G22" s="71"/>
      <c r="H22" s="71">
        <f>ROUND(160302517/1000,0)</f>
        <v>160303</v>
      </c>
      <c r="I22" s="60">
        <f>SUM(C22:H22)</f>
        <v>160303</v>
      </c>
    </row>
    <row r="23" spans="2:11" x14ac:dyDescent="0.2">
      <c r="B23" s="29" t="s">
        <v>66</v>
      </c>
      <c r="C23" s="29"/>
      <c r="D23" s="27"/>
      <c r="E23" s="27"/>
      <c r="F23" s="65">
        <f>ROUND(4226371/1000,0)+1</f>
        <v>4227</v>
      </c>
      <c r="G23" s="71"/>
      <c r="H23" s="71">
        <v>0</v>
      </c>
      <c r="I23" s="60">
        <f>SUM(C23:H23)</f>
        <v>4227</v>
      </c>
    </row>
    <row r="24" spans="2:11" x14ac:dyDescent="0.2">
      <c r="B24" s="46" t="s">
        <v>57</v>
      </c>
      <c r="C24" s="60">
        <f>SUM(C22:C23)</f>
        <v>0</v>
      </c>
      <c r="D24" s="60">
        <f t="shared" ref="D24:I24" si="3">SUM(D22:D23)</f>
        <v>0</v>
      </c>
      <c r="E24" s="60">
        <f t="shared" si="3"/>
        <v>0</v>
      </c>
      <c r="F24" s="60">
        <f t="shared" si="3"/>
        <v>4227</v>
      </c>
      <c r="G24" s="60">
        <f t="shared" si="3"/>
        <v>0</v>
      </c>
      <c r="H24" s="60">
        <f t="shared" si="3"/>
        <v>160303</v>
      </c>
      <c r="I24" s="60">
        <f t="shared" si="3"/>
        <v>164530</v>
      </c>
    </row>
    <row r="25" spans="2:11" ht="25.5" x14ac:dyDescent="0.2">
      <c r="B25" s="29" t="s">
        <v>56</v>
      </c>
      <c r="C25" s="59"/>
      <c r="D25" s="59"/>
      <c r="E25" s="59"/>
      <c r="F25" s="65"/>
      <c r="G25" s="59">
        <v>-29</v>
      </c>
      <c r="H25" s="59">
        <f>-G25</f>
        <v>29</v>
      </c>
      <c r="I25" s="60">
        <f>ROUND(SUM(C25:H25),0)</f>
        <v>0</v>
      </c>
    </row>
    <row r="26" spans="2:11" x14ac:dyDescent="0.2">
      <c r="B26" s="29" t="s">
        <v>58</v>
      </c>
      <c r="C26" s="59"/>
      <c r="D26" s="59"/>
      <c r="E26" s="59"/>
      <c r="F26" s="65"/>
      <c r="G26" s="59"/>
      <c r="H26" s="59">
        <f>ROUND(-185017167/1000,0)</f>
        <v>-185017</v>
      </c>
      <c r="I26" s="60">
        <f>SUM(C26:H26)</f>
        <v>-185017</v>
      </c>
    </row>
    <row r="27" spans="2:11" x14ac:dyDescent="0.2">
      <c r="B27" s="29" t="s">
        <v>59</v>
      </c>
      <c r="C27" s="59"/>
      <c r="D27" s="59"/>
      <c r="E27" s="59"/>
      <c r="F27" s="59"/>
      <c r="G27" s="59"/>
      <c r="H27" s="59"/>
      <c r="I27" s="60">
        <f>SUM(C27:H27)</f>
        <v>0</v>
      </c>
    </row>
    <row r="28" spans="2:11" x14ac:dyDescent="0.2">
      <c r="B28" s="53" t="s">
        <v>60</v>
      </c>
      <c r="C28" s="59"/>
      <c r="D28" s="59"/>
      <c r="E28" s="59"/>
      <c r="F28" s="59"/>
      <c r="G28" s="59"/>
      <c r="H28" s="59"/>
      <c r="I28" s="60">
        <f>SUM(C28:H28)</f>
        <v>0</v>
      </c>
    </row>
    <row r="29" spans="2:11" x14ac:dyDescent="0.2">
      <c r="B29" s="53" t="s">
        <v>61</v>
      </c>
      <c r="C29" s="59"/>
      <c r="D29" s="59"/>
      <c r="E29" s="59"/>
      <c r="F29" s="59"/>
      <c r="G29" s="59"/>
      <c r="H29" s="59"/>
      <c r="I29" s="60">
        <f>SUM(C29:H29)</f>
        <v>0</v>
      </c>
    </row>
    <row r="30" spans="2:11" x14ac:dyDescent="0.2">
      <c r="B30" s="30" t="s">
        <v>206</v>
      </c>
      <c r="C30" s="60">
        <f>C20+SUM(C24:C29)</f>
        <v>8653</v>
      </c>
      <c r="D30" s="60">
        <f t="shared" ref="D30:G30" si="4">D20+SUM(D24:D29)</f>
        <v>-144</v>
      </c>
      <c r="E30" s="60">
        <f t="shared" si="4"/>
        <v>1308</v>
      </c>
      <c r="F30" s="60">
        <f t="shared" si="4"/>
        <v>3226</v>
      </c>
      <c r="G30" s="60">
        <f t="shared" si="4"/>
        <v>1594</v>
      </c>
      <c r="H30" s="60">
        <f>H20+SUM(H24:H29)</f>
        <v>227461</v>
      </c>
      <c r="I30" s="60">
        <f>I20+SUM(I24:I29)</f>
        <v>242098</v>
      </c>
      <c r="K30" s="54"/>
    </row>
    <row r="31" spans="2:11" hidden="1" x14ac:dyDescent="0.2">
      <c r="B31" s="31"/>
      <c r="C31" s="89">
        <f>C30-'Ф1 конс'!B38+D30</f>
        <v>0</v>
      </c>
      <c r="D31" s="89"/>
      <c r="E31" s="89">
        <f>E30-'Ф1 конс'!B39</f>
        <v>0</v>
      </c>
      <c r="F31" s="89">
        <f>F30-'Ф1 конс'!B40</f>
        <v>0</v>
      </c>
      <c r="G31" s="89">
        <f>G30-'Ф1 конс'!B41</f>
        <v>0</v>
      </c>
      <c r="H31" s="89">
        <f>H30-'Ф1 конс'!B42</f>
        <v>0</v>
      </c>
      <c r="I31" s="90">
        <f>I30-'Ф1 конс'!B44</f>
        <v>0</v>
      </c>
    </row>
    <row r="32" spans="2:11" x14ac:dyDescent="0.2">
      <c r="C32" s="88"/>
      <c r="D32" s="88"/>
      <c r="E32" s="88"/>
      <c r="F32" s="88">
        <f>F30-'Ф1 конс'!B40</f>
        <v>0</v>
      </c>
      <c r="G32" s="88">
        <f>G30-'Ф1 конс'!B41</f>
        <v>0</v>
      </c>
      <c r="H32" s="88">
        <f>H30-'Ф1 конс'!B42</f>
        <v>0</v>
      </c>
      <c r="I32" s="88">
        <f>I30-'Ф1 конс'!B44</f>
        <v>0</v>
      </c>
      <c r="J32" s="33"/>
    </row>
    <row r="33" spans="2:9" ht="15" x14ac:dyDescent="0.25">
      <c r="I33" s="68"/>
    </row>
    <row r="34" spans="2:9" ht="15" x14ac:dyDescent="0.25">
      <c r="B34" s="8" t="str">
        <f>'Ф1 конс'!A51</f>
        <v>Председатель Правления</v>
      </c>
      <c r="C34" s="34"/>
      <c r="G34" s="8" t="str">
        <f>'Ф1 конс'!C51</f>
        <v>Миронов П.В.</v>
      </c>
    </row>
    <row r="36" spans="2:9" ht="15" x14ac:dyDescent="0.25">
      <c r="B36" s="2"/>
      <c r="C36" s="34"/>
      <c r="G36" s="8"/>
    </row>
    <row r="37" spans="2:9" s="22" customFormat="1" ht="15" x14ac:dyDescent="0.25">
      <c r="B37" s="8" t="str">
        <f>'Ф1 конс'!A54</f>
        <v>Главный бухгалтер</v>
      </c>
      <c r="C37" s="34"/>
      <c r="G37" s="8" t="str">
        <f>'Ф1 конс'!C54</f>
        <v>Уалибекова Н.А.</v>
      </c>
    </row>
    <row r="38" spans="2:9" s="22" customFormat="1" x14ac:dyDescent="0.2">
      <c r="B38" s="2"/>
      <c r="C38" s="34"/>
      <c r="D38" s="2"/>
    </row>
    <row r="39" spans="2:9" s="22" customFormat="1" x14ac:dyDescent="0.2">
      <c r="B39" s="2"/>
      <c r="C39" s="34"/>
      <c r="D39" s="2"/>
    </row>
    <row r="40" spans="2:9" s="22" customFormat="1" x14ac:dyDescent="0.2">
      <c r="B40" s="2"/>
      <c r="C40" s="34"/>
      <c r="D40" s="2"/>
    </row>
    <row r="41" spans="2:9" s="22" customFormat="1" x14ac:dyDescent="0.2">
      <c r="B41" s="9"/>
      <c r="C41" s="34"/>
      <c r="D41" s="2"/>
    </row>
    <row r="42" spans="2:9" s="22" customFormat="1" x14ac:dyDescent="0.2">
      <c r="B42" s="9"/>
      <c r="C42" s="34"/>
      <c r="D42" s="2"/>
    </row>
    <row r="63" spans="4:9" x14ac:dyDescent="0.2">
      <c r="D63" s="23"/>
      <c r="E63" s="23"/>
      <c r="F63" s="23"/>
      <c r="G63" s="23"/>
      <c r="H63" s="23"/>
      <c r="I63" s="23"/>
    </row>
    <row r="64" spans="4:9" x14ac:dyDescent="0.2">
      <c r="D64" s="23"/>
      <c r="E64" s="23"/>
      <c r="F64" s="23"/>
      <c r="G64" s="23"/>
      <c r="H64" s="23"/>
      <c r="I64" s="23"/>
    </row>
    <row r="65" spans="4:9" x14ac:dyDescent="0.2">
      <c r="D65" s="23"/>
      <c r="E65" s="23"/>
      <c r="F65" s="23"/>
      <c r="G65" s="23"/>
      <c r="H65" s="23"/>
      <c r="I65" s="23"/>
    </row>
    <row r="66" spans="4:9" x14ac:dyDescent="0.2">
      <c r="D66" s="23"/>
      <c r="E66" s="23"/>
      <c r="F66" s="23"/>
      <c r="G66" s="23"/>
      <c r="H66" s="23"/>
      <c r="I66" s="23"/>
    </row>
    <row r="67" spans="4:9" x14ac:dyDescent="0.2">
      <c r="D67" s="23"/>
      <c r="E67" s="23"/>
      <c r="F67" s="23"/>
      <c r="G67" s="23"/>
      <c r="H67" s="23"/>
      <c r="I67" s="23"/>
    </row>
    <row r="68" spans="4:9" x14ac:dyDescent="0.2">
      <c r="D68" s="23"/>
      <c r="E68" s="23"/>
      <c r="F68" s="23"/>
      <c r="G68" s="23"/>
      <c r="H68" s="23"/>
      <c r="I68" s="23"/>
    </row>
    <row r="69" spans="4:9" x14ac:dyDescent="0.2">
      <c r="D69" s="23"/>
      <c r="E69" s="23"/>
      <c r="F69" s="23"/>
      <c r="G69" s="23"/>
      <c r="H69" s="23"/>
      <c r="I69" s="23"/>
    </row>
    <row r="70" spans="4:9" x14ac:dyDescent="0.2">
      <c r="D70" s="23"/>
      <c r="E70" s="23"/>
      <c r="F70" s="23"/>
      <c r="G70" s="23"/>
      <c r="H70" s="23"/>
      <c r="I70" s="23"/>
    </row>
    <row r="71" spans="4:9" x14ac:dyDescent="0.2">
      <c r="D71" s="23"/>
      <c r="E71" s="23"/>
      <c r="F71" s="23"/>
      <c r="G71" s="23"/>
      <c r="H71" s="23"/>
      <c r="I71" s="23"/>
    </row>
    <row r="72" spans="4:9" x14ac:dyDescent="0.2">
      <c r="D72" s="23"/>
      <c r="E72" s="23"/>
      <c r="F72" s="23"/>
      <c r="G72" s="23"/>
      <c r="H72" s="23"/>
      <c r="I72" s="23"/>
    </row>
    <row r="73" spans="4:9" x14ac:dyDescent="0.2">
      <c r="D73" s="23"/>
      <c r="E73" s="23"/>
      <c r="F73" s="23"/>
      <c r="G73" s="23"/>
      <c r="H73" s="23"/>
      <c r="I73" s="23"/>
    </row>
    <row r="74" spans="4:9" x14ac:dyDescent="0.2">
      <c r="D74" s="23"/>
      <c r="E74" s="23"/>
      <c r="F74" s="23"/>
      <c r="G74" s="23"/>
      <c r="H74" s="23"/>
      <c r="I74" s="23"/>
    </row>
    <row r="75" spans="4:9" x14ac:dyDescent="0.2">
      <c r="D75" s="23"/>
      <c r="E75" s="23"/>
      <c r="F75" s="23"/>
      <c r="G75" s="23"/>
      <c r="H75" s="23"/>
      <c r="I75" s="23"/>
    </row>
    <row r="76" spans="4:9" x14ac:dyDescent="0.2">
      <c r="D76" s="23"/>
      <c r="E76" s="23"/>
      <c r="F76" s="23"/>
      <c r="G76" s="23"/>
      <c r="H76" s="23"/>
      <c r="I76" s="23"/>
    </row>
    <row r="77" spans="4:9" x14ac:dyDescent="0.2">
      <c r="D77" s="23"/>
      <c r="E77" s="23"/>
      <c r="F77" s="23"/>
      <c r="G77" s="23"/>
      <c r="H77" s="23"/>
      <c r="I77" s="23"/>
    </row>
    <row r="78" spans="4:9" x14ac:dyDescent="0.2">
      <c r="D78" s="23"/>
      <c r="E78" s="23"/>
      <c r="F78" s="23"/>
      <c r="G78" s="23"/>
      <c r="H78" s="23"/>
      <c r="I78" s="23"/>
    </row>
  </sheetData>
  <mergeCells count="4">
    <mergeCell ref="B2:I2"/>
    <mergeCell ref="B3:I3"/>
    <mergeCell ref="B4:I4"/>
    <mergeCell ref="C6:D6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3:L195"/>
  <sheetViews>
    <sheetView topLeftCell="A136" zoomScale="90" zoomScaleNormal="90" workbookViewId="0">
      <selection activeCell="C185" sqref="C185:H194"/>
    </sheetView>
  </sheetViews>
  <sheetFormatPr defaultRowHeight="12.75" x14ac:dyDescent="0.2"/>
  <cols>
    <col min="3" max="3" width="42.85546875" customWidth="1"/>
    <col min="4" max="5" width="13.85546875" customWidth="1"/>
    <col min="6" max="6" width="14.85546875" customWidth="1"/>
    <col min="8" max="8" width="13.5703125" bestFit="1" customWidth="1"/>
  </cols>
  <sheetData>
    <row r="3" spans="3:6" ht="14.25" x14ac:dyDescent="0.2">
      <c r="C3" s="102" t="s">
        <v>119</v>
      </c>
    </row>
    <row r="4" spans="3:6" ht="14.25" x14ac:dyDescent="0.2">
      <c r="C4" s="103"/>
    </row>
    <row r="5" spans="3:6" x14ac:dyDescent="0.2">
      <c r="C5" s="209"/>
      <c r="D5" s="92" t="s">
        <v>120</v>
      </c>
      <c r="E5" s="211"/>
      <c r="F5" s="92"/>
    </row>
    <row r="6" spans="3:6" x14ac:dyDescent="0.2">
      <c r="C6" s="209"/>
      <c r="D6" s="92" t="s">
        <v>121</v>
      </c>
      <c r="E6" s="211"/>
      <c r="F6" s="92"/>
    </row>
    <row r="7" spans="3:6" ht="22.5" x14ac:dyDescent="0.2">
      <c r="C7" s="209"/>
      <c r="D7" s="92" t="s">
        <v>122</v>
      </c>
      <c r="E7" s="211"/>
      <c r="F7" s="92" t="s">
        <v>123</v>
      </c>
    </row>
    <row r="8" spans="3:6" ht="13.5" thickBot="1" x14ac:dyDescent="0.25">
      <c r="C8" s="210"/>
      <c r="D8" s="104"/>
      <c r="E8" s="212"/>
      <c r="F8" s="93" t="s">
        <v>124</v>
      </c>
    </row>
    <row r="9" spans="3:6" x14ac:dyDescent="0.2">
      <c r="C9" s="98"/>
      <c r="D9" s="95"/>
      <c r="E9" s="95"/>
      <c r="F9" s="95"/>
    </row>
    <row r="10" spans="3:6" x14ac:dyDescent="0.2">
      <c r="C10" s="181" t="s">
        <v>125</v>
      </c>
      <c r="D10" s="162">
        <v>126889</v>
      </c>
      <c r="E10" s="164"/>
      <c r="F10" s="162">
        <v>102138</v>
      </c>
    </row>
    <row r="11" spans="3:6" x14ac:dyDescent="0.2">
      <c r="C11" s="181" t="s">
        <v>127</v>
      </c>
      <c r="D11" s="162">
        <v>97866</v>
      </c>
      <c r="E11" s="164"/>
      <c r="F11" s="162">
        <v>103852</v>
      </c>
    </row>
    <row r="12" spans="3:6" x14ac:dyDescent="0.2">
      <c r="C12" s="181" t="s">
        <v>126</v>
      </c>
      <c r="D12" s="162">
        <v>32977</v>
      </c>
      <c r="E12" s="164"/>
      <c r="F12" s="162">
        <v>15044</v>
      </c>
    </row>
    <row r="13" spans="3:6" ht="13.5" thickBot="1" x14ac:dyDescent="0.25">
      <c r="C13" s="182" t="s">
        <v>128</v>
      </c>
      <c r="D13" s="162">
        <v>11152</v>
      </c>
      <c r="E13" s="165"/>
      <c r="F13" s="183">
        <v>17569</v>
      </c>
    </row>
    <row r="14" spans="3:6" x14ac:dyDescent="0.2">
      <c r="C14" s="176"/>
      <c r="D14" s="166"/>
      <c r="E14" s="164"/>
      <c r="F14" s="164"/>
    </row>
    <row r="15" spans="3:6" ht="13.5" thickBot="1" x14ac:dyDescent="0.25">
      <c r="C15" s="177" t="s">
        <v>129</v>
      </c>
      <c r="D15" s="180">
        <v>268884</v>
      </c>
      <c r="E15" s="101"/>
      <c r="F15" s="180">
        <v>238603</v>
      </c>
    </row>
    <row r="16" spans="3:6" ht="13.5" thickTop="1" x14ac:dyDescent="0.2"/>
    <row r="17" spans="3:6" x14ac:dyDescent="0.2">
      <c r="D17" s="107">
        <f>SUM(D10:D13)-D15</f>
        <v>0</v>
      </c>
      <c r="E17" s="107"/>
      <c r="F17" s="107">
        <f>SUM(F10:F13)-F15</f>
        <v>0</v>
      </c>
    </row>
    <row r="18" spans="3:6" x14ac:dyDescent="0.2">
      <c r="D18" s="107">
        <f>D15-'Ф1 конс'!B9</f>
        <v>0</v>
      </c>
      <c r="E18" s="107"/>
      <c r="F18" s="107">
        <f>F15-'Ф1 конс'!C9</f>
        <v>0</v>
      </c>
    </row>
    <row r="21" spans="3:6" ht="14.25" x14ac:dyDescent="0.2">
      <c r="C21" s="108" t="s">
        <v>130</v>
      </c>
    </row>
    <row r="22" spans="3:6" ht="14.25" x14ac:dyDescent="0.2">
      <c r="C22" s="103"/>
    </row>
    <row r="23" spans="3:6" x14ac:dyDescent="0.2">
      <c r="C23" s="209"/>
      <c r="D23" s="92" t="s">
        <v>120</v>
      </c>
      <c r="E23" s="211"/>
      <c r="F23" s="92"/>
    </row>
    <row r="24" spans="3:6" x14ac:dyDescent="0.2">
      <c r="C24" s="209"/>
      <c r="D24" s="92" t="s">
        <v>121</v>
      </c>
      <c r="E24" s="211"/>
      <c r="F24" s="92"/>
    </row>
    <row r="25" spans="3:6" ht="22.5" x14ac:dyDescent="0.2">
      <c r="C25" s="209"/>
      <c r="D25" s="92" t="s">
        <v>122</v>
      </c>
      <c r="E25" s="211"/>
      <c r="F25" s="92" t="s">
        <v>123</v>
      </c>
    </row>
    <row r="26" spans="3:6" ht="13.5" thickBot="1" x14ac:dyDescent="0.25">
      <c r="C26" s="210"/>
      <c r="D26" s="104"/>
      <c r="E26" s="212"/>
      <c r="F26" s="93" t="s">
        <v>124</v>
      </c>
    </row>
    <row r="27" spans="3:6" x14ac:dyDescent="0.2">
      <c r="C27" s="98"/>
      <c r="D27" s="95"/>
      <c r="E27" s="95"/>
      <c r="F27" s="95"/>
    </row>
    <row r="28" spans="3:6" ht="25.5" x14ac:dyDescent="0.2">
      <c r="C28" s="109" t="s">
        <v>131</v>
      </c>
      <c r="D28" s="186">
        <v>812067</v>
      </c>
      <c r="E28" s="184"/>
      <c r="F28" s="186">
        <v>473255</v>
      </c>
    </row>
    <row r="29" spans="3:6" ht="26.25" thickBot="1" x14ac:dyDescent="0.25">
      <c r="C29" s="110" t="s">
        <v>132</v>
      </c>
      <c r="D29" s="187">
        <v>8941</v>
      </c>
      <c r="E29" s="185"/>
      <c r="F29" s="187">
        <v>1326</v>
      </c>
    </row>
    <row r="30" spans="3:6" x14ac:dyDescent="0.2">
      <c r="C30" s="181"/>
      <c r="D30" s="184"/>
      <c r="E30" s="184"/>
      <c r="F30" s="184"/>
    </row>
    <row r="31" spans="3:6" ht="23.25" thickBot="1" x14ac:dyDescent="0.25">
      <c r="C31" s="177" t="s">
        <v>133</v>
      </c>
      <c r="D31" s="175">
        <v>821008</v>
      </c>
      <c r="E31" s="178"/>
      <c r="F31" s="175">
        <v>474581</v>
      </c>
    </row>
    <row r="32" spans="3:6" ht="13.5" thickTop="1" x14ac:dyDescent="0.2">
      <c r="D32" s="105">
        <f>SUM(D28:D29)-D31</f>
        <v>0</v>
      </c>
      <c r="F32" s="105">
        <f>SUM(F28:F29)-F31</f>
        <v>0</v>
      </c>
    </row>
    <row r="33" spans="3:6" x14ac:dyDescent="0.2">
      <c r="D33" s="105">
        <f>D31-'Ф1 конс'!B14-'Ф1 конс'!B11</f>
        <v>0</v>
      </c>
      <c r="F33" s="105">
        <f>F31-'Ф1 конс'!C14-'Ф1 конс'!C11</f>
        <v>0</v>
      </c>
    </row>
    <row r="36" spans="3:6" x14ac:dyDescent="0.2">
      <c r="C36" s="213"/>
      <c r="D36" s="111" t="s">
        <v>120</v>
      </c>
      <c r="E36" s="215"/>
      <c r="F36" s="215" t="s">
        <v>135</v>
      </c>
    </row>
    <row r="37" spans="3:6" ht="26.25" thickBot="1" x14ac:dyDescent="0.25">
      <c r="C37" s="214"/>
      <c r="D37" s="112" t="s">
        <v>134</v>
      </c>
      <c r="E37" s="216"/>
      <c r="F37" s="216"/>
    </row>
    <row r="38" spans="3:6" x14ac:dyDescent="0.2">
      <c r="C38" s="109"/>
      <c r="D38" s="113"/>
      <c r="E38" s="113"/>
      <c r="F38" s="113"/>
    </row>
    <row r="39" spans="3:6" x14ac:dyDescent="0.2">
      <c r="C39" s="109" t="s">
        <v>136</v>
      </c>
      <c r="D39" s="114">
        <v>811772</v>
      </c>
      <c r="E39" s="113"/>
      <c r="F39" s="114">
        <v>472943</v>
      </c>
    </row>
    <row r="40" spans="3:6" ht="13.5" thickBot="1" x14ac:dyDescent="0.25">
      <c r="C40" s="110" t="s">
        <v>137</v>
      </c>
      <c r="D40" s="115">
        <v>295</v>
      </c>
      <c r="E40" s="115"/>
      <c r="F40" s="115">
        <v>312</v>
      </c>
    </row>
    <row r="41" spans="3:6" x14ac:dyDescent="0.2">
      <c r="C41" s="109"/>
      <c r="D41" s="113"/>
      <c r="E41" s="113"/>
      <c r="F41" s="113"/>
    </row>
    <row r="42" spans="3:6" ht="26.25" thickBot="1" x14ac:dyDescent="0.25">
      <c r="C42" s="116" t="s">
        <v>131</v>
      </c>
      <c r="D42" s="117">
        <v>812067</v>
      </c>
      <c r="E42" s="118"/>
      <c r="F42" s="117">
        <v>473255</v>
      </c>
    </row>
    <row r="43" spans="3:6" ht="13.5" thickTop="1" x14ac:dyDescent="0.2">
      <c r="D43" s="105">
        <f>SUM(D39:D40)-D42</f>
        <v>0</v>
      </c>
      <c r="F43" s="105">
        <f>SUM(F39:F40)-F42</f>
        <v>0</v>
      </c>
    </row>
    <row r="44" spans="3:6" x14ac:dyDescent="0.2">
      <c r="D44" s="105">
        <f>D42-D28</f>
        <v>0</v>
      </c>
      <c r="F44" s="105">
        <f>F42-F28</f>
        <v>0</v>
      </c>
    </row>
    <row r="48" spans="3:6" x14ac:dyDescent="0.2">
      <c r="C48" s="209"/>
      <c r="D48" s="92" t="s">
        <v>120</v>
      </c>
      <c r="E48" s="211"/>
      <c r="F48" s="92"/>
    </row>
    <row r="49" spans="3:12" x14ac:dyDescent="0.2">
      <c r="C49" s="209"/>
      <c r="D49" s="92" t="s">
        <v>121</v>
      </c>
      <c r="E49" s="211"/>
      <c r="F49" s="92" t="s">
        <v>123</v>
      </c>
    </row>
    <row r="50" spans="3:12" ht="23.25" thickBot="1" x14ac:dyDescent="0.25">
      <c r="C50" s="210"/>
      <c r="D50" s="93" t="s">
        <v>122</v>
      </c>
      <c r="E50" s="212"/>
      <c r="F50" s="93" t="s">
        <v>124</v>
      </c>
    </row>
    <row r="51" spans="3:12" ht="13.5" thickBot="1" x14ac:dyDescent="0.25">
      <c r="C51" s="173" t="s">
        <v>138</v>
      </c>
      <c r="D51" s="188">
        <v>1387808</v>
      </c>
      <c r="E51" s="120"/>
      <c r="F51" s="188">
        <v>1399517</v>
      </c>
    </row>
    <row r="52" spans="3:12" ht="22.5" x14ac:dyDescent="0.2">
      <c r="C52" s="119" t="s">
        <v>139</v>
      </c>
      <c r="D52" s="121">
        <v>1387808</v>
      </c>
      <c r="E52" s="120"/>
      <c r="F52" s="121">
        <v>1399517</v>
      </c>
    </row>
    <row r="53" spans="3:12" x14ac:dyDescent="0.2">
      <c r="C53" s="203" t="s">
        <v>140</v>
      </c>
      <c r="D53" s="205">
        <v>-134109</v>
      </c>
      <c r="E53" s="207"/>
      <c r="F53" s="205">
        <v>-107413</v>
      </c>
    </row>
    <row r="54" spans="3:12" ht="13.5" thickBot="1" x14ac:dyDescent="0.25">
      <c r="C54" s="204"/>
      <c r="D54" s="206"/>
      <c r="E54" s="208"/>
      <c r="F54" s="206"/>
    </row>
    <row r="55" spans="3:12" x14ac:dyDescent="0.2">
      <c r="C55" s="181"/>
      <c r="D55" s="184"/>
      <c r="E55" s="184"/>
      <c r="F55" s="184"/>
    </row>
    <row r="56" spans="3:12" ht="13.5" thickBot="1" x14ac:dyDescent="0.25">
      <c r="C56" s="177" t="s">
        <v>141</v>
      </c>
      <c r="D56" s="175">
        <v>1253699</v>
      </c>
      <c r="E56" s="178"/>
      <c r="F56" s="175">
        <v>1292104</v>
      </c>
    </row>
    <row r="57" spans="3:12" ht="13.5" thickTop="1" x14ac:dyDescent="0.2">
      <c r="D57" s="105">
        <f>D52-D51</f>
        <v>0</v>
      </c>
      <c r="F57" s="105">
        <f>F52-F51</f>
        <v>0</v>
      </c>
    </row>
    <row r="58" spans="3:12" x14ac:dyDescent="0.2">
      <c r="D58" s="105">
        <f>D52+D53-D56</f>
        <v>0</v>
      </c>
      <c r="F58" s="105">
        <f>F52+F53-F56</f>
        <v>0</v>
      </c>
    </row>
    <row r="59" spans="3:12" x14ac:dyDescent="0.2">
      <c r="D59" s="105">
        <f>D56-'Ф1 конс'!B13</f>
        <v>0</v>
      </c>
      <c r="F59" s="105">
        <f>F56-'Ф1 конс'!C13</f>
        <v>0</v>
      </c>
    </row>
    <row r="63" spans="3:12" ht="68.25" thickBot="1" x14ac:dyDescent="0.25">
      <c r="C63" s="96"/>
      <c r="D63" s="93" t="s">
        <v>142</v>
      </c>
      <c r="E63" s="97"/>
      <c r="F63" s="93" t="s">
        <v>143</v>
      </c>
      <c r="G63" s="97"/>
      <c r="H63" s="93" t="s">
        <v>144</v>
      </c>
    </row>
    <row r="64" spans="3:12" ht="13.5" thickBot="1" x14ac:dyDescent="0.25">
      <c r="C64" s="123" t="s">
        <v>138</v>
      </c>
      <c r="D64" s="188">
        <v>110205</v>
      </c>
      <c r="E64" s="173"/>
      <c r="F64" s="188">
        <v>134109</v>
      </c>
      <c r="G64" s="173"/>
      <c r="H64" s="189">
        <v>1.22</v>
      </c>
      <c r="I64" s="105">
        <f>F64+D53</f>
        <v>0</v>
      </c>
      <c r="L64" s="125">
        <f>F64/D64*100</f>
        <v>121.69048591261739</v>
      </c>
    </row>
    <row r="65" spans="3:12" x14ac:dyDescent="0.2">
      <c r="C65" s="123"/>
      <c r="D65" s="173"/>
      <c r="E65" s="173"/>
      <c r="F65" s="173"/>
      <c r="G65" s="173"/>
      <c r="H65" s="173"/>
    </row>
    <row r="66" spans="3:12" ht="22.5" x14ac:dyDescent="0.2">
      <c r="C66" s="176" t="s">
        <v>145</v>
      </c>
      <c r="D66" s="217">
        <v>110205</v>
      </c>
      <c r="E66" s="222"/>
      <c r="F66" s="217">
        <v>134109</v>
      </c>
      <c r="G66" s="209"/>
      <c r="H66" s="220">
        <v>1.22</v>
      </c>
    </row>
    <row r="67" spans="3:12" x14ac:dyDescent="0.2">
      <c r="C67" s="176" t="s">
        <v>146</v>
      </c>
      <c r="D67" s="217"/>
      <c r="E67" s="222"/>
      <c r="F67" s="217"/>
      <c r="G67" s="209"/>
      <c r="H67" s="220"/>
    </row>
    <row r="68" spans="3:12" ht="13.5" thickBot="1" x14ac:dyDescent="0.25">
      <c r="C68" s="177" t="s">
        <v>207</v>
      </c>
      <c r="D68" s="218"/>
      <c r="E68" s="223"/>
      <c r="F68" s="218"/>
      <c r="G68" s="219"/>
      <c r="H68" s="221"/>
    </row>
    <row r="69" spans="3:12" ht="15" thickTop="1" x14ac:dyDescent="0.2">
      <c r="C69" s="103"/>
    </row>
    <row r="70" spans="3:12" ht="68.25" thickBot="1" x14ac:dyDescent="0.25">
      <c r="C70" s="96"/>
      <c r="D70" s="93" t="s">
        <v>142</v>
      </c>
      <c r="E70" s="97"/>
      <c r="F70" s="93" t="s">
        <v>143</v>
      </c>
      <c r="G70" s="97"/>
      <c r="H70" s="93" t="s">
        <v>144</v>
      </c>
    </row>
    <row r="71" spans="3:12" ht="13.5" thickBot="1" x14ac:dyDescent="0.25">
      <c r="C71" s="123" t="s">
        <v>138</v>
      </c>
      <c r="D71" s="124">
        <v>115817</v>
      </c>
      <c r="E71" s="184"/>
      <c r="F71" s="186">
        <v>107413</v>
      </c>
      <c r="G71" s="184"/>
      <c r="H71" s="122">
        <v>0.93</v>
      </c>
      <c r="I71" s="105">
        <f>F71+F53</f>
        <v>0</v>
      </c>
      <c r="L71" s="125">
        <f>F71/D71*100</f>
        <v>92.74372501446247</v>
      </c>
    </row>
    <row r="72" spans="3:12" x14ac:dyDescent="0.2">
      <c r="C72" s="123"/>
      <c r="D72" s="173"/>
      <c r="E72" s="173"/>
      <c r="F72" s="173"/>
      <c r="G72" s="173"/>
      <c r="H72" s="173"/>
    </row>
    <row r="73" spans="3:12" ht="22.5" x14ac:dyDescent="0.2">
      <c r="C73" s="176" t="s">
        <v>145</v>
      </c>
      <c r="D73" s="217">
        <v>115817</v>
      </c>
      <c r="E73" s="222"/>
      <c r="F73" s="217">
        <v>107413</v>
      </c>
      <c r="G73" s="209"/>
      <c r="H73" s="220">
        <v>0.93</v>
      </c>
    </row>
    <row r="74" spans="3:12" x14ac:dyDescent="0.2">
      <c r="C74" s="176" t="s">
        <v>146</v>
      </c>
      <c r="D74" s="217"/>
      <c r="E74" s="222"/>
      <c r="F74" s="217"/>
      <c r="G74" s="209"/>
      <c r="H74" s="220"/>
    </row>
    <row r="75" spans="3:12" ht="13.5" thickBot="1" x14ac:dyDescent="0.25">
      <c r="C75" s="177" t="s">
        <v>111</v>
      </c>
      <c r="D75" s="218"/>
      <c r="E75" s="223"/>
      <c r="F75" s="218"/>
      <c r="G75" s="219"/>
      <c r="H75" s="221"/>
    </row>
    <row r="76" spans="3:12" ht="13.5" thickTop="1" x14ac:dyDescent="0.2"/>
    <row r="81" spans="3:6" ht="22.5" x14ac:dyDescent="0.2">
      <c r="C81" s="209"/>
      <c r="D81" s="92" t="s">
        <v>113</v>
      </c>
      <c r="E81" s="211"/>
      <c r="F81" s="92" t="s">
        <v>112</v>
      </c>
    </row>
    <row r="82" spans="3:6" ht="23.25" thickBot="1" x14ac:dyDescent="0.25">
      <c r="C82" s="210"/>
      <c r="D82" s="93" t="s">
        <v>122</v>
      </c>
      <c r="E82" s="212"/>
      <c r="F82" s="93" t="s">
        <v>147</v>
      </c>
    </row>
    <row r="83" spans="3:6" x14ac:dyDescent="0.2">
      <c r="C83" s="94" t="s">
        <v>148</v>
      </c>
      <c r="D83" s="100"/>
      <c r="E83" s="100"/>
      <c r="F83" s="100"/>
    </row>
    <row r="84" spans="3:6" ht="13.5" thickBot="1" x14ac:dyDescent="0.25">
      <c r="C84" s="98" t="s">
        <v>138</v>
      </c>
      <c r="D84" s="162">
        <v>-32357</v>
      </c>
      <c r="E84" s="184"/>
      <c r="F84" s="162">
        <v>-30624</v>
      </c>
    </row>
    <row r="85" spans="3:6" ht="13.5" thickBot="1" x14ac:dyDescent="0.25">
      <c r="C85" s="172"/>
      <c r="D85" s="190">
        <v>-32357</v>
      </c>
      <c r="E85" s="191"/>
      <c r="F85" s="190">
        <v>-30624</v>
      </c>
    </row>
    <row r="86" spans="3:6" ht="13.5" thickTop="1" x14ac:dyDescent="0.2"/>
    <row r="91" spans="3:6" x14ac:dyDescent="0.2">
      <c r="C91" s="209"/>
      <c r="D91" s="92" t="s">
        <v>118</v>
      </c>
      <c r="E91" s="211"/>
      <c r="F91" s="92" t="s">
        <v>149</v>
      </c>
    </row>
    <row r="92" spans="3:6" ht="13.5" thickBot="1" x14ac:dyDescent="0.25">
      <c r="C92" s="210"/>
      <c r="D92" s="93" t="s">
        <v>121</v>
      </c>
      <c r="E92" s="212"/>
      <c r="F92" s="93" t="s">
        <v>124</v>
      </c>
    </row>
    <row r="93" spans="3:6" x14ac:dyDescent="0.2">
      <c r="C93" s="123" t="s">
        <v>150</v>
      </c>
      <c r="D93" s="192">
        <v>9324</v>
      </c>
      <c r="E93" s="173"/>
      <c r="F93" s="188">
        <v>8902</v>
      </c>
    </row>
    <row r="94" spans="3:6" x14ac:dyDescent="0.2">
      <c r="C94" s="181" t="s">
        <v>151</v>
      </c>
      <c r="D94" s="186">
        <v>6627</v>
      </c>
      <c r="E94" s="184"/>
      <c r="F94" s="186">
        <v>1880</v>
      </c>
    </row>
    <row r="95" spans="3:6" x14ac:dyDescent="0.2">
      <c r="C95" s="181" t="s">
        <v>152</v>
      </c>
      <c r="D95" s="186">
        <v>4493</v>
      </c>
      <c r="E95" s="184"/>
      <c r="F95" s="186">
        <v>1810</v>
      </c>
    </row>
    <row r="96" spans="3:6" ht="13.5" thickBot="1" x14ac:dyDescent="0.25">
      <c r="C96" s="182" t="s">
        <v>153</v>
      </c>
      <c r="D96" s="187">
        <v>3770</v>
      </c>
      <c r="E96" s="185"/>
      <c r="F96" s="187">
        <v>2258</v>
      </c>
    </row>
    <row r="97" spans="3:6" x14ac:dyDescent="0.2">
      <c r="C97" s="181" t="s">
        <v>154</v>
      </c>
      <c r="D97" s="179">
        <v>24214</v>
      </c>
      <c r="E97" s="167"/>
      <c r="F97" s="174">
        <v>14850</v>
      </c>
    </row>
    <row r="98" spans="3:6" ht="23.25" thickBot="1" x14ac:dyDescent="0.25">
      <c r="C98" s="182" t="s">
        <v>155</v>
      </c>
      <c r="D98" s="187">
        <v>-2471</v>
      </c>
      <c r="E98" s="185"/>
      <c r="F98" s="187">
        <v>-2243</v>
      </c>
    </row>
    <row r="99" spans="3:6" x14ac:dyDescent="0.2">
      <c r="C99" s="181"/>
      <c r="D99" s="184"/>
      <c r="E99" s="184"/>
      <c r="F99" s="184"/>
    </row>
    <row r="100" spans="3:6" ht="13.5" thickBot="1" x14ac:dyDescent="0.25">
      <c r="C100" s="182" t="s">
        <v>154</v>
      </c>
      <c r="D100" s="133">
        <v>21743</v>
      </c>
      <c r="E100" s="185"/>
      <c r="F100" s="126">
        <v>12607</v>
      </c>
    </row>
    <row r="101" spans="3:6" x14ac:dyDescent="0.2">
      <c r="C101" s="181"/>
      <c r="D101" s="184"/>
      <c r="E101" s="184"/>
      <c r="F101" s="184"/>
    </row>
    <row r="102" spans="3:6" x14ac:dyDescent="0.2">
      <c r="C102" s="176" t="s">
        <v>156</v>
      </c>
      <c r="D102" s="167"/>
      <c r="E102" s="167"/>
      <c r="F102" s="167"/>
    </row>
    <row r="103" spans="3:6" x14ac:dyDescent="0.2">
      <c r="C103" s="181" t="s">
        <v>157</v>
      </c>
      <c r="D103" s="186">
        <v>28163</v>
      </c>
      <c r="E103" s="167"/>
      <c r="F103" s="186">
        <v>29804</v>
      </c>
    </row>
    <row r="104" spans="3:6" x14ac:dyDescent="0.2">
      <c r="C104" s="181" t="s">
        <v>158</v>
      </c>
      <c r="D104" s="186">
        <v>11148</v>
      </c>
      <c r="E104" s="167"/>
      <c r="F104" s="186">
        <v>9170</v>
      </c>
    </row>
    <row r="105" spans="3:6" x14ac:dyDescent="0.2">
      <c r="C105" s="176" t="s">
        <v>159</v>
      </c>
      <c r="D105" s="174">
        <v>39311</v>
      </c>
      <c r="E105" s="167"/>
      <c r="F105" s="174">
        <v>38974</v>
      </c>
    </row>
    <row r="106" spans="3:6" ht="23.25" thickBot="1" x14ac:dyDescent="0.25">
      <c r="C106" s="182" t="s">
        <v>155</v>
      </c>
      <c r="D106" s="185">
        <v>-175</v>
      </c>
      <c r="E106" s="185"/>
      <c r="F106" s="185">
        <v>-135</v>
      </c>
    </row>
    <row r="107" spans="3:6" ht="13.5" thickBot="1" x14ac:dyDescent="0.25">
      <c r="C107" s="182" t="s">
        <v>159</v>
      </c>
      <c r="D107" s="126">
        <v>39136</v>
      </c>
      <c r="E107" s="185"/>
      <c r="F107" s="126">
        <v>38839</v>
      </c>
    </row>
    <row r="108" spans="3:6" x14ac:dyDescent="0.2">
      <c r="C108" s="181"/>
      <c r="D108" s="184"/>
      <c r="E108" s="184"/>
      <c r="F108" s="184"/>
    </row>
    <row r="109" spans="3:6" ht="13.5" thickBot="1" x14ac:dyDescent="0.25">
      <c r="C109" s="177" t="s">
        <v>160</v>
      </c>
      <c r="D109" s="175">
        <v>60879</v>
      </c>
      <c r="E109" s="178"/>
      <c r="F109" s="175">
        <v>51446</v>
      </c>
    </row>
    <row r="110" spans="3:6" ht="13.5" thickTop="1" x14ac:dyDescent="0.2">
      <c r="D110" s="106">
        <f>SUM(D93:D96)-D97</f>
        <v>0</v>
      </c>
      <c r="E110" s="106"/>
      <c r="F110" s="106">
        <f>SUM(F93:F96)-F97</f>
        <v>0</v>
      </c>
    </row>
    <row r="111" spans="3:6" x14ac:dyDescent="0.2">
      <c r="D111" s="106">
        <f>D97+D98-D100</f>
        <v>0</v>
      </c>
      <c r="E111" s="106"/>
      <c r="F111" s="106">
        <f>F97+F98-F100</f>
        <v>0</v>
      </c>
    </row>
    <row r="112" spans="3:6" x14ac:dyDescent="0.2">
      <c r="D112" s="106">
        <f>SUM(D103:D104)-D105</f>
        <v>0</v>
      </c>
      <c r="E112" s="106"/>
      <c r="F112" s="106">
        <f>SUM(F103:F104)-F105</f>
        <v>0</v>
      </c>
    </row>
    <row r="113" spans="3:6" x14ac:dyDescent="0.2">
      <c r="D113" s="106">
        <f>SUM(D105:D106)-D107</f>
        <v>0</v>
      </c>
      <c r="E113" s="106"/>
      <c r="F113" s="106">
        <f>SUM(F105:F106)-F107</f>
        <v>0</v>
      </c>
    </row>
    <row r="114" spans="3:6" x14ac:dyDescent="0.2">
      <c r="D114" s="106">
        <f>SUM(D107,D100)-D109</f>
        <v>0</v>
      </c>
      <c r="E114" s="106"/>
      <c r="F114" s="106">
        <f>SUM(F107,F100)-F109</f>
        <v>0</v>
      </c>
    </row>
    <row r="115" spans="3:6" x14ac:dyDescent="0.2">
      <c r="D115" s="106">
        <f>D109-'Ф1 конс'!B18-'Ф1 конс'!B17</f>
        <v>0</v>
      </c>
      <c r="E115" s="106"/>
      <c r="F115" s="106">
        <f>F109-'Ф1 конс'!C18-'Ф1 конс'!C17</f>
        <v>0</v>
      </c>
    </row>
    <row r="118" spans="3:6" x14ac:dyDescent="0.2">
      <c r="C118" s="209"/>
      <c r="D118" s="127" t="s">
        <v>118</v>
      </c>
      <c r="E118" s="211"/>
      <c r="F118" s="92" t="s">
        <v>149</v>
      </c>
    </row>
    <row r="119" spans="3:6" x14ac:dyDescent="0.2">
      <c r="C119" s="209"/>
      <c r="D119" s="127" t="s">
        <v>161</v>
      </c>
      <c r="E119" s="211"/>
      <c r="F119" s="92" t="s">
        <v>162</v>
      </c>
    </row>
    <row r="120" spans="3:6" ht="13.5" thickBot="1" x14ac:dyDescent="0.25">
      <c r="C120" s="210"/>
      <c r="D120" s="127" t="s">
        <v>122</v>
      </c>
      <c r="E120" s="212"/>
      <c r="F120" s="128"/>
    </row>
    <row r="121" spans="3:6" x14ac:dyDescent="0.2">
      <c r="C121" s="119" t="s">
        <v>163</v>
      </c>
      <c r="D121" s="129"/>
      <c r="E121" s="166"/>
      <c r="F121" s="166"/>
    </row>
    <row r="122" spans="3:6" x14ac:dyDescent="0.2">
      <c r="C122" s="181" t="s">
        <v>164</v>
      </c>
      <c r="D122" s="130">
        <v>1528663</v>
      </c>
      <c r="E122" s="164"/>
      <c r="F122" s="162">
        <v>1298772</v>
      </c>
    </row>
    <row r="123" spans="3:6" ht="13.5" thickBot="1" x14ac:dyDescent="0.25">
      <c r="C123" s="182" t="s">
        <v>165</v>
      </c>
      <c r="D123" s="131">
        <v>350788</v>
      </c>
      <c r="E123" s="165"/>
      <c r="F123" s="183">
        <v>242206</v>
      </c>
    </row>
    <row r="124" spans="3:6" ht="13.5" thickBot="1" x14ac:dyDescent="0.25">
      <c r="C124" s="99" t="s">
        <v>166</v>
      </c>
      <c r="D124" s="132">
        <v>1879451</v>
      </c>
      <c r="E124" s="169"/>
      <c r="F124" s="133">
        <v>1540978</v>
      </c>
    </row>
    <row r="125" spans="3:6" x14ac:dyDescent="0.2">
      <c r="C125" s="181"/>
      <c r="D125" s="134"/>
      <c r="E125" s="164"/>
      <c r="F125" s="164"/>
    </row>
    <row r="126" spans="3:6" x14ac:dyDescent="0.2">
      <c r="C126" s="176" t="s">
        <v>167</v>
      </c>
      <c r="D126" s="134"/>
      <c r="E126" s="164"/>
      <c r="F126" s="164"/>
    </row>
    <row r="127" spans="3:6" x14ac:dyDescent="0.2">
      <c r="C127" s="176"/>
      <c r="D127" s="134"/>
      <c r="E127" s="164"/>
      <c r="F127" s="164"/>
    </row>
    <row r="128" spans="3:6" x14ac:dyDescent="0.2">
      <c r="C128" s="181" t="s">
        <v>164</v>
      </c>
      <c r="D128" s="130">
        <v>80523</v>
      </c>
      <c r="E128" s="164"/>
      <c r="F128" s="162">
        <v>44118</v>
      </c>
    </row>
    <row r="129" spans="3:6" x14ac:dyDescent="0.2">
      <c r="C129" s="181" t="s">
        <v>165</v>
      </c>
      <c r="D129" s="130">
        <v>59983</v>
      </c>
      <c r="E129" s="164"/>
      <c r="F129" s="162">
        <v>58843</v>
      </c>
    </row>
    <row r="130" spans="3:6" ht="13.5" thickBot="1" x14ac:dyDescent="0.25">
      <c r="C130" s="181"/>
      <c r="D130" s="134"/>
      <c r="E130" s="164"/>
      <c r="F130" s="164"/>
    </row>
    <row r="131" spans="3:6" ht="13.5" thickBot="1" x14ac:dyDescent="0.25">
      <c r="C131" s="135" t="s">
        <v>168</v>
      </c>
      <c r="D131" s="136">
        <v>140506</v>
      </c>
      <c r="E131" s="137"/>
      <c r="F131" s="138">
        <v>102961</v>
      </c>
    </row>
    <row r="132" spans="3:6" x14ac:dyDescent="0.2">
      <c r="C132" s="181"/>
      <c r="D132" s="127"/>
      <c r="E132" s="168"/>
      <c r="F132" s="168"/>
    </row>
    <row r="133" spans="3:6" ht="13.5" thickBot="1" x14ac:dyDescent="0.25">
      <c r="C133" s="177" t="s">
        <v>169</v>
      </c>
      <c r="D133" s="139">
        <v>2019957</v>
      </c>
      <c r="E133" s="101"/>
      <c r="F133" s="180">
        <v>1643939</v>
      </c>
    </row>
    <row r="134" spans="3:6" ht="13.5" thickTop="1" x14ac:dyDescent="0.2">
      <c r="D134" s="106">
        <f>SUM(D122:D123)-D124</f>
        <v>0</v>
      </c>
      <c r="E134" s="106"/>
      <c r="F134" s="106">
        <f>SUM(F122:F123)-F124</f>
        <v>0</v>
      </c>
    </row>
    <row r="135" spans="3:6" x14ac:dyDescent="0.2">
      <c r="D135" s="106">
        <f>SUM(D128:D129)-D131</f>
        <v>0</v>
      </c>
      <c r="E135" s="106"/>
      <c r="F135" s="106">
        <f>SUM(F128:F129)-F131</f>
        <v>0</v>
      </c>
    </row>
    <row r="136" spans="3:6" x14ac:dyDescent="0.2">
      <c r="D136" s="106">
        <f>D131+D124-D133</f>
        <v>0</v>
      </c>
      <c r="E136" s="106"/>
      <c r="F136" s="106">
        <f>F131+F124-F133</f>
        <v>0</v>
      </c>
    </row>
    <row r="137" spans="3:6" x14ac:dyDescent="0.2">
      <c r="D137" s="106">
        <f>D133-'Ф1 конс'!B26</f>
        <v>0</v>
      </c>
      <c r="E137" s="106"/>
      <c r="F137" s="106">
        <f>F133-'Ф1 конс'!C26</f>
        <v>0</v>
      </c>
    </row>
    <row r="140" spans="3:6" x14ac:dyDescent="0.2">
      <c r="C140" s="209"/>
      <c r="D140" s="92" t="s">
        <v>118</v>
      </c>
      <c r="E140" s="211"/>
      <c r="F140" s="92" t="s">
        <v>149</v>
      </c>
    </row>
    <row r="141" spans="3:6" ht="13.5" thickBot="1" x14ac:dyDescent="0.25">
      <c r="C141" s="210"/>
      <c r="D141" s="93" t="s">
        <v>161</v>
      </c>
      <c r="E141" s="212"/>
      <c r="F141" s="93" t="s">
        <v>162</v>
      </c>
    </row>
    <row r="142" spans="3:6" x14ac:dyDescent="0.2">
      <c r="C142" s="119" t="s">
        <v>170</v>
      </c>
      <c r="D142" s="166"/>
      <c r="E142" s="166"/>
      <c r="F142" s="166"/>
    </row>
    <row r="143" spans="3:6" x14ac:dyDescent="0.2">
      <c r="C143" s="181" t="s">
        <v>171</v>
      </c>
      <c r="D143" s="162">
        <v>10211</v>
      </c>
      <c r="E143" s="164"/>
      <c r="F143" s="162">
        <v>11703</v>
      </c>
    </row>
    <row r="144" spans="3:6" x14ac:dyDescent="0.2">
      <c r="C144" s="181" t="s">
        <v>174</v>
      </c>
      <c r="D144" s="162">
        <v>6121</v>
      </c>
      <c r="E144" s="164"/>
      <c r="F144" s="164">
        <v>482</v>
      </c>
    </row>
    <row r="145" spans="3:6" x14ac:dyDescent="0.2">
      <c r="C145" s="181" t="s">
        <v>172</v>
      </c>
      <c r="D145" s="162">
        <v>2197</v>
      </c>
      <c r="E145" s="164"/>
      <c r="F145" s="162">
        <v>1918</v>
      </c>
    </row>
    <row r="146" spans="3:6" x14ac:dyDescent="0.2">
      <c r="C146" s="181" t="s">
        <v>173</v>
      </c>
      <c r="D146" s="162">
        <v>1889</v>
      </c>
      <c r="E146" s="164"/>
      <c r="F146" s="162">
        <v>1028</v>
      </c>
    </row>
    <row r="147" spans="3:6" ht="13.5" thickBot="1" x14ac:dyDescent="0.25">
      <c r="C147" s="182" t="s">
        <v>158</v>
      </c>
      <c r="D147" s="183">
        <v>1675</v>
      </c>
      <c r="E147" s="165"/>
      <c r="F147" s="165">
        <v>174</v>
      </c>
    </row>
    <row r="148" spans="3:6" ht="13.5" thickBot="1" x14ac:dyDescent="0.25">
      <c r="C148" s="177" t="s">
        <v>175</v>
      </c>
      <c r="D148" s="180">
        <v>22093</v>
      </c>
      <c r="E148" s="101"/>
      <c r="F148" s="180">
        <v>15305</v>
      </c>
    </row>
    <row r="149" spans="3:6" ht="14.25" thickTop="1" thickBot="1" x14ac:dyDescent="0.25">
      <c r="C149" s="176" t="s">
        <v>176</v>
      </c>
      <c r="D149" s="164"/>
      <c r="E149" s="164"/>
      <c r="F149" s="164"/>
    </row>
    <row r="150" spans="3:6" ht="13.5" thickTop="1" x14ac:dyDescent="0.2">
      <c r="C150" s="140" t="s">
        <v>179</v>
      </c>
      <c r="D150" s="141">
        <v>5202</v>
      </c>
      <c r="E150" s="142"/>
      <c r="F150" s="141">
        <v>4779</v>
      </c>
    </row>
    <row r="151" spans="3:6" x14ac:dyDescent="0.2">
      <c r="C151" s="181" t="s">
        <v>180</v>
      </c>
      <c r="D151" s="162">
        <v>4320</v>
      </c>
      <c r="E151" s="164"/>
      <c r="F151" s="164">
        <v>705</v>
      </c>
    </row>
    <row r="152" spans="3:6" x14ac:dyDescent="0.2">
      <c r="C152" s="181" t="s">
        <v>177</v>
      </c>
      <c r="D152" s="162">
        <v>2703</v>
      </c>
      <c r="E152" s="164"/>
      <c r="F152" s="162">
        <v>1733</v>
      </c>
    </row>
    <row r="153" spans="3:6" x14ac:dyDescent="0.2">
      <c r="C153" s="181" t="s">
        <v>178</v>
      </c>
      <c r="D153" s="162">
        <v>1511</v>
      </c>
      <c r="E153" s="164"/>
      <c r="F153" s="162">
        <v>1338</v>
      </c>
    </row>
    <row r="154" spans="3:6" x14ac:dyDescent="0.2">
      <c r="C154" s="181" t="s">
        <v>181</v>
      </c>
      <c r="D154" s="164">
        <v>487</v>
      </c>
      <c r="E154" s="168"/>
      <c r="F154" s="164">
        <v>222</v>
      </c>
    </row>
    <row r="155" spans="3:6" ht="13.5" thickBot="1" x14ac:dyDescent="0.25">
      <c r="C155" s="181" t="s">
        <v>158</v>
      </c>
      <c r="D155" s="186">
        <v>8324</v>
      </c>
      <c r="E155" s="184"/>
      <c r="F155" s="186">
        <v>4071</v>
      </c>
    </row>
    <row r="156" spans="3:6" ht="13.5" thickBot="1" x14ac:dyDescent="0.25">
      <c r="C156" s="135" t="s">
        <v>182</v>
      </c>
      <c r="D156" s="138">
        <v>22547</v>
      </c>
      <c r="E156" s="137"/>
      <c r="F156" s="138">
        <v>12848</v>
      </c>
    </row>
    <row r="157" spans="3:6" x14ac:dyDescent="0.2">
      <c r="C157" s="181"/>
      <c r="D157" s="164"/>
      <c r="E157" s="164"/>
      <c r="F157" s="164"/>
    </row>
    <row r="158" spans="3:6" ht="13.5" thickBot="1" x14ac:dyDescent="0.25">
      <c r="C158" s="177" t="s">
        <v>183</v>
      </c>
      <c r="D158" s="180">
        <v>44640</v>
      </c>
      <c r="E158" s="101"/>
      <c r="F158" s="180">
        <v>28153</v>
      </c>
    </row>
    <row r="159" spans="3:6" ht="13.5" thickTop="1" x14ac:dyDescent="0.2">
      <c r="D159" s="106">
        <f>SUM(D143:D147)-D148</f>
        <v>0</v>
      </c>
      <c r="E159" s="106"/>
      <c r="F159" s="106">
        <f>SUM(F143:F147)-F148</f>
        <v>0</v>
      </c>
    </row>
    <row r="160" spans="3:6" x14ac:dyDescent="0.2">
      <c r="D160" s="106">
        <f>SUM(D150:D155)-D156</f>
        <v>0</v>
      </c>
      <c r="E160" s="106"/>
      <c r="F160" s="106">
        <f>SUM(F150:F155)-F156</f>
        <v>0</v>
      </c>
    </row>
    <row r="161" spans="3:9" x14ac:dyDescent="0.2">
      <c r="D161" s="106">
        <f>D156+D148-D158</f>
        <v>0</v>
      </c>
      <c r="E161" s="106"/>
      <c r="F161" s="106">
        <f>F156+F148-F158</f>
        <v>0</v>
      </c>
    </row>
    <row r="162" spans="3:9" x14ac:dyDescent="0.2">
      <c r="D162" s="106">
        <f>D158-'Ф1 конс'!B32-'Ф1 конс'!B30</f>
        <v>0</v>
      </c>
      <c r="E162" s="106"/>
      <c r="F162" s="106">
        <f>F158-'Ф1 конс'!C30-'Ф1 конс'!C32</f>
        <v>0</v>
      </c>
    </row>
    <row r="167" spans="3:9" x14ac:dyDescent="0.2">
      <c r="C167" s="225"/>
      <c r="D167" s="143" t="s">
        <v>118</v>
      </c>
      <c r="E167" s="226"/>
      <c r="F167" s="170" t="s">
        <v>149</v>
      </c>
    </row>
    <row r="168" spans="3:9" x14ac:dyDescent="0.2">
      <c r="C168" s="225"/>
      <c r="D168" s="143" t="s">
        <v>121</v>
      </c>
      <c r="E168" s="226"/>
      <c r="F168" s="170" t="s">
        <v>124</v>
      </c>
    </row>
    <row r="169" spans="3:9" ht="15" x14ac:dyDescent="0.2">
      <c r="C169" s="176" t="s">
        <v>184</v>
      </c>
      <c r="D169" s="227"/>
      <c r="E169" s="227"/>
      <c r="F169" s="227"/>
    </row>
    <row r="170" spans="3:9" x14ac:dyDescent="0.2">
      <c r="C170" s="181" t="s">
        <v>185</v>
      </c>
      <c r="D170" s="130">
        <v>2525068608</v>
      </c>
      <c r="E170" s="164"/>
      <c r="F170" s="162">
        <v>2168905594</v>
      </c>
      <c r="H170" s="125">
        <f>D170/1000-'Ф1 конс'!B20</f>
        <v>-0.39199999999254942</v>
      </c>
      <c r="I170" s="125">
        <f>F170/1000-'Ф1 конс'!C20</f>
        <v>0.59400000004097819</v>
      </c>
    </row>
    <row r="171" spans="3:9" x14ac:dyDescent="0.2">
      <c r="C171" s="181" t="s">
        <v>186</v>
      </c>
      <c r="D171" s="134"/>
      <c r="E171" s="164"/>
      <c r="F171" s="164"/>
      <c r="H171" s="125"/>
      <c r="I171" s="125"/>
    </row>
    <row r="172" spans="3:9" x14ac:dyDescent="0.2">
      <c r="C172" s="181" t="s">
        <v>187</v>
      </c>
      <c r="D172" s="130">
        <v>-8255007</v>
      </c>
      <c r="E172" s="164"/>
      <c r="F172" s="162">
        <v>-7638422</v>
      </c>
      <c r="H172" s="125"/>
      <c r="I172" s="125"/>
    </row>
    <row r="173" spans="3:9" x14ac:dyDescent="0.2">
      <c r="C173" s="181" t="s">
        <v>188</v>
      </c>
      <c r="D173" s="130">
        <v>-2282971680</v>
      </c>
      <c r="E173" s="164"/>
      <c r="F173" s="162">
        <v>-1906320387</v>
      </c>
      <c r="H173" s="125">
        <f>D173/1000+'Ф1 конс'!B35</f>
        <v>-0.68000000016763806</v>
      </c>
      <c r="I173" s="125">
        <f>F173/1000+'Ф1 конс'!C35</f>
        <v>-0.38700000010430813</v>
      </c>
    </row>
    <row r="174" spans="3:9" ht="23.25" thickBot="1" x14ac:dyDescent="0.25">
      <c r="C174" s="181" t="s">
        <v>189</v>
      </c>
      <c r="D174" s="130">
        <v>143562</v>
      </c>
      <c r="E174" s="164"/>
      <c r="F174" s="162">
        <v>143562</v>
      </c>
    </row>
    <row r="175" spans="3:9" x14ac:dyDescent="0.2">
      <c r="C175" s="181"/>
      <c r="D175" s="145"/>
      <c r="E175" s="184"/>
      <c r="F175" s="173"/>
    </row>
    <row r="176" spans="3:9" x14ac:dyDescent="0.2">
      <c r="C176" s="176" t="s">
        <v>190</v>
      </c>
      <c r="D176" s="130">
        <v>233985483</v>
      </c>
      <c r="E176" s="164"/>
      <c r="F176" s="162">
        <v>255090347</v>
      </c>
    </row>
    <row r="177" spans="3:8" x14ac:dyDescent="0.2">
      <c r="C177" s="146"/>
      <c r="D177" s="134"/>
      <c r="E177" s="164"/>
      <c r="F177" s="164"/>
    </row>
    <row r="178" spans="3:8" x14ac:dyDescent="0.2">
      <c r="C178" s="181" t="s">
        <v>191</v>
      </c>
      <c r="D178" s="130">
        <v>18345540</v>
      </c>
      <c r="E178" s="164"/>
      <c r="F178" s="162">
        <v>18345540</v>
      </c>
    </row>
    <row r="179" spans="3:8" x14ac:dyDescent="0.2">
      <c r="C179" s="146"/>
      <c r="D179" s="134"/>
      <c r="E179" s="164"/>
      <c r="F179" s="164"/>
    </row>
    <row r="180" spans="3:8" ht="23.25" thickBot="1" x14ac:dyDescent="0.25">
      <c r="C180" s="176" t="s">
        <v>192</v>
      </c>
      <c r="D180" s="147">
        <v>12754</v>
      </c>
      <c r="E180" s="164"/>
      <c r="F180" s="148">
        <v>13905</v>
      </c>
    </row>
    <row r="181" spans="3:8" ht="13.5" thickTop="1" x14ac:dyDescent="0.2">
      <c r="C181" s="149"/>
    </row>
    <row r="182" spans="3:8" ht="21" x14ac:dyDescent="0.2">
      <c r="C182" s="225"/>
      <c r="D182" s="143" t="s">
        <v>118</v>
      </c>
      <c r="E182" s="226"/>
      <c r="F182" s="226"/>
      <c r="G182" s="144" t="s">
        <v>149</v>
      </c>
      <c r="H182" s="227"/>
    </row>
    <row r="183" spans="3:8" x14ac:dyDescent="0.2">
      <c r="C183" s="225"/>
      <c r="D183" s="143" t="s">
        <v>121</v>
      </c>
      <c r="E183" s="226"/>
      <c r="F183" s="226"/>
      <c r="G183" s="144" t="s">
        <v>124</v>
      </c>
      <c r="H183" s="227"/>
    </row>
    <row r="184" spans="3:8" ht="22.5" x14ac:dyDescent="0.2">
      <c r="C184" s="94" t="s">
        <v>193</v>
      </c>
      <c r="D184" s="150"/>
      <c r="E184" s="151"/>
      <c r="F184" s="228"/>
      <c r="G184" s="228"/>
      <c r="H184" s="228"/>
    </row>
    <row r="185" spans="3:8" ht="22.5" x14ac:dyDescent="0.2">
      <c r="C185" s="181" t="s">
        <v>189</v>
      </c>
      <c r="D185" s="130">
        <v>-143562</v>
      </c>
      <c r="E185" s="164"/>
      <c r="F185" s="224">
        <v>-143562</v>
      </c>
      <c r="G185" s="224"/>
      <c r="H185" s="224"/>
    </row>
    <row r="186" spans="3:8" ht="23.25" thickBot="1" x14ac:dyDescent="0.25">
      <c r="C186" s="181" t="s">
        <v>194</v>
      </c>
      <c r="D186" s="134" t="s">
        <v>195</v>
      </c>
      <c r="E186" s="164"/>
      <c r="F186" s="231" t="s">
        <v>195</v>
      </c>
      <c r="G186" s="231"/>
      <c r="H186" s="231"/>
    </row>
    <row r="187" spans="3:8" x14ac:dyDescent="0.2">
      <c r="C187" s="152"/>
      <c r="D187" s="129"/>
      <c r="E187" s="164"/>
      <c r="F187" s="232"/>
      <c r="G187" s="232"/>
      <c r="H187" s="232"/>
    </row>
    <row r="188" spans="3:8" ht="22.5" x14ac:dyDescent="0.2">
      <c r="C188" s="176" t="s">
        <v>196</v>
      </c>
      <c r="D188" s="130">
        <v>-143562</v>
      </c>
      <c r="E188" s="164"/>
      <c r="F188" s="224">
        <v>-143562</v>
      </c>
      <c r="G188" s="224"/>
      <c r="H188" s="224"/>
    </row>
    <row r="189" spans="3:8" x14ac:dyDescent="0.2">
      <c r="C189" s="176"/>
      <c r="D189" s="134"/>
      <c r="E189" s="164"/>
      <c r="F189" s="230"/>
      <c r="G189" s="230"/>
      <c r="H189" s="230"/>
    </row>
    <row r="190" spans="3:8" ht="22.5" x14ac:dyDescent="0.2">
      <c r="C190" s="176" t="s">
        <v>197</v>
      </c>
      <c r="D190" s="134"/>
      <c r="E190" s="164"/>
      <c r="F190" s="230" t="s">
        <v>195</v>
      </c>
      <c r="G190" s="230"/>
      <c r="H190" s="230"/>
    </row>
    <row r="191" spans="3:8" ht="15" x14ac:dyDescent="0.2">
      <c r="C191" s="146"/>
      <c r="D191" s="134"/>
      <c r="E191" s="164"/>
      <c r="F191" s="230"/>
      <c r="G191" s="230"/>
      <c r="H191" s="171"/>
    </row>
    <row r="192" spans="3:8" ht="15" x14ac:dyDescent="0.2">
      <c r="C192" s="181" t="s">
        <v>198</v>
      </c>
      <c r="D192" s="130">
        <v>372484</v>
      </c>
      <c r="E192" s="164"/>
      <c r="F192" s="224">
        <v>372484</v>
      </c>
      <c r="G192" s="224"/>
      <c r="H192" s="171"/>
    </row>
    <row r="193" spans="3:8" ht="15" x14ac:dyDescent="0.2">
      <c r="C193" s="153"/>
      <c r="D193" s="154"/>
      <c r="E193" s="229"/>
      <c r="F193" s="229"/>
      <c r="G193" s="163"/>
      <c r="H193" s="171"/>
    </row>
    <row r="194" spans="3:8" ht="23.25" thickBot="1" x14ac:dyDescent="0.25">
      <c r="C194" s="176" t="s">
        <v>199</v>
      </c>
      <c r="D194" s="155">
        <v>-385</v>
      </c>
      <c r="E194" s="230"/>
      <c r="F194" s="230"/>
      <c r="G194" s="156">
        <v>-385</v>
      </c>
      <c r="H194" s="171"/>
    </row>
    <row r="195" spans="3:8" ht="13.5" thickTop="1" x14ac:dyDescent="0.2"/>
  </sheetData>
  <mergeCells count="48">
    <mergeCell ref="F192:G192"/>
    <mergeCell ref="E193:F193"/>
    <mergeCell ref="E194:F194"/>
    <mergeCell ref="F186:H186"/>
    <mergeCell ref="F187:H187"/>
    <mergeCell ref="F188:H188"/>
    <mergeCell ref="F189:H189"/>
    <mergeCell ref="F190:H190"/>
    <mergeCell ref="F191:G191"/>
    <mergeCell ref="F185:H185"/>
    <mergeCell ref="C118:C120"/>
    <mergeCell ref="E118:E120"/>
    <mergeCell ref="C140:C141"/>
    <mergeCell ref="E140:E141"/>
    <mergeCell ref="C167:C168"/>
    <mergeCell ref="E167:E168"/>
    <mergeCell ref="D169:F169"/>
    <mergeCell ref="C182:C183"/>
    <mergeCell ref="E182:F183"/>
    <mergeCell ref="H182:H183"/>
    <mergeCell ref="F184:H184"/>
    <mergeCell ref="C81:C82"/>
    <mergeCell ref="E81:E82"/>
    <mergeCell ref="C91:C92"/>
    <mergeCell ref="E91:E92"/>
    <mergeCell ref="D66:D68"/>
    <mergeCell ref="E66:E68"/>
    <mergeCell ref="F66:F68"/>
    <mergeCell ref="G66:G68"/>
    <mergeCell ref="H66:H68"/>
    <mergeCell ref="D73:D75"/>
    <mergeCell ref="E73:E75"/>
    <mergeCell ref="F73:F75"/>
    <mergeCell ref="G73:G75"/>
    <mergeCell ref="H73:H75"/>
    <mergeCell ref="C53:C54"/>
    <mergeCell ref="D53:D54"/>
    <mergeCell ref="E53:E54"/>
    <mergeCell ref="F53:F54"/>
    <mergeCell ref="C5:C8"/>
    <mergeCell ref="E5:E8"/>
    <mergeCell ref="C23:C26"/>
    <mergeCell ref="E23:E26"/>
    <mergeCell ref="C36:C37"/>
    <mergeCell ref="E36:E37"/>
    <mergeCell ref="F36:F37"/>
    <mergeCell ref="C48:C50"/>
    <mergeCell ref="E48:E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Ф1 конс</vt:lpstr>
      <vt:lpstr>Ф2 конс</vt:lpstr>
      <vt:lpstr>Ф3 конс</vt:lpstr>
      <vt:lpstr>Ф4 конс</vt:lpstr>
      <vt:lpstr>footing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Автор</cp:lastModifiedBy>
  <cp:lastPrinted>2020-05-27T04:39:58Z</cp:lastPrinted>
  <dcterms:created xsi:type="dcterms:W3CDTF">2009-10-26T09:06:41Z</dcterms:created>
  <dcterms:modified xsi:type="dcterms:W3CDTF">2020-11-13T10:12:55Z</dcterms:modified>
</cp:coreProperties>
</file>