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5\03-March 2025\KASE\"/>
    </mc:Choice>
  </mc:AlternateContent>
  <xr:revisionPtr revIDLastSave="0" documentId="13_ncr:1_{96DA0DE9-9F99-4770-AF42-FA40EB1D6F16}" xr6:coauthVersionLast="36" xr6:coauthVersionMax="36" xr10:uidLastSave="{00000000-0000-0000-0000-000000000000}"/>
  <bookViews>
    <workbookView xWindow="0" yWindow="0" windowWidth="28800" windowHeight="11385" activeTab="3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_xlnm.Print_Area" localSheetId="0">'Ф1 конс'!$A$1:$D$51</definedName>
    <definedName name="_xlnm.Print_Area" localSheetId="1">'Ф2 конс'!$A$1:$F$45</definedName>
    <definedName name="_xlnm.Print_Area" localSheetId="3">'Ф4 конс'!$A$1:$L$30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E12" i="5" l="1"/>
  <c r="J13" i="5" l="1"/>
  <c r="K9" i="5" l="1"/>
  <c r="J17" i="5" l="1"/>
  <c r="I17" i="5"/>
  <c r="J22" i="5" l="1"/>
  <c r="G21" i="5" l="1"/>
  <c r="G23" i="5" s="1"/>
  <c r="F21" i="5"/>
  <c r="F23" i="5" s="1"/>
  <c r="E21" i="5"/>
  <c r="E23" i="5" s="1"/>
  <c r="D21" i="5"/>
  <c r="D23" i="5" s="1"/>
  <c r="G12" i="5"/>
  <c r="G15" i="5" s="1"/>
  <c r="F12" i="5"/>
  <c r="F15" i="5" s="1"/>
  <c r="E49" i="4" l="1"/>
  <c r="E44" i="4"/>
  <c r="E18" i="4"/>
  <c r="E32" i="4" s="1"/>
  <c r="E36" i="4" s="1"/>
  <c r="D21" i="2"/>
  <c r="D12" i="2"/>
  <c r="D23" i="2" l="1"/>
  <c r="D26" i="2" s="1"/>
  <c r="D30" i="2" s="1"/>
  <c r="D34" i="2" s="1"/>
  <c r="J10" i="5" s="1"/>
  <c r="E53" i="4"/>
  <c r="E56" i="4" s="1"/>
  <c r="K10" i="5" l="1"/>
  <c r="K11" i="5"/>
  <c r="C12" i="5"/>
  <c r="C15" i="5" s="1"/>
  <c r="D12" i="5"/>
  <c r="D15" i="5" s="1"/>
  <c r="E15" i="5"/>
  <c r="H12" i="5"/>
  <c r="H15" i="5" s="1"/>
  <c r="I12" i="5"/>
  <c r="I15" i="5" s="1"/>
  <c r="J12" i="5"/>
  <c r="J15" i="5" s="1"/>
  <c r="K13" i="5"/>
  <c r="K14" i="5"/>
  <c r="D18" i="4"/>
  <c r="D32" i="4" s="1"/>
  <c r="D36" i="4" s="1"/>
  <c r="D44" i="4"/>
  <c r="D49" i="4"/>
  <c r="K12" i="5" l="1"/>
  <c r="K15" i="5" s="1"/>
  <c r="D53" i="4"/>
  <c r="I27" i="5" l="1"/>
  <c r="E59" i="4"/>
  <c r="E38" i="2"/>
  <c r="C32" i="6" l="1"/>
  <c r="D32" i="6"/>
  <c r="E21" i="2" l="1"/>
  <c r="E12" i="2"/>
  <c r="K6" i="5"/>
  <c r="E7" i="4"/>
  <c r="E7" i="2"/>
  <c r="I21" i="5" l="1"/>
  <c r="H21" i="5"/>
  <c r="C21" i="5"/>
  <c r="H23" i="5" l="1"/>
  <c r="I23" i="5"/>
  <c r="H24" i="5" l="1"/>
  <c r="I24" i="5"/>
  <c r="C23" i="5"/>
  <c r="I30" i="5" l="1"/>
  <c r="B30" i="5"/>
  <c r="B27" i="5"/>
  <c r="E62" i="4"/>
  <c r="C62" i="4"/>
  <c r="C59" i="4"/>
  <c r="B38" i="2"/>
  <c r="E42" i="2"/>
  <c r="B42" i="2"/>
  <c r="C41" i="6" l="1"/>
  <c r="D41" i="6"/>
  <c r="C19" i="6"/>
  <c r="D19" i="6"/>
  <c r="D44" i="6" l="1"/>
  <c r="C43" i="6"/>
  <c r="D43" i="6"/>
  <c r="K22" i="5" l="1"/>
  <c r="D56" i="4" l="1"/>
  <c r="E23" i="2" l="1"/>
  <c r="K17" i="5" l="1"/>
  <c r="E26" i="2"/>
  <c r="K20" i="5"/>
  <c r="K18" i="5"/>
  <c r="E30" i="2" l="1"/>
  <c r="C24" i="5" l="1"/>
  <c r="E24" i="5"/>
  <c r="E34" i="2"/>
  <c r="J19" i="5" s="1"/>
  <c r="K19" i="5" l="1"/>
  <c r="K21" i="5" l="1"/>
  <c r="K23" i="5" s="1"/>
  <c r="J21" i="5"/>
  <c r="J23" i="5" s="1"/>
  <c r="K24" i="5"/>
  <c r="J24" i="5" l="1"/>
</calcChain>
</file>

<file path=xl/sharedStrings.xml><?xml version="1.0" encoding="utf-8"?>
<sst xmlns="http://schemas.openxmlformats.org/spreadsheetml/2006/main" count="135" uniqueCount="117">
  <si>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</si>
  <si>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</si>
  <si>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</si>
  <si>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</si>
  <si>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</si>
  <si>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</si>
  <si>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</si>
  <si>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</si>
  <si>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</si>
  <si>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</si>
  <si>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</si>
  <si>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</si>
  <si>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</si>
  <si>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</si>
  <si>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</si>
  <si>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</si>
  <si>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</si>
  <si>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</si>
  <si>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</si>
  <si>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</si>
  <si>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</si>
  <si>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</si>
  <si>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</si>
  <si>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</si>
  <si>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</si>
  <si>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</si>
  <si>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</si>
  <si>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</si>
  <si>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</si>
  <si>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</si>
  <si>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</si>
  <si>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</si>
  <si>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</si>
  <si>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</si>
  <si>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</si>
  <si>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</si>
  <si>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</si>
  <si>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</si>
  <si>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</si>
  <si>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</si>
  <si>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</si>
  <si>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</si>
  <si>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</si>
  <si>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</si>
  <si>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</si>
  <si>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</si>
  <si>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</si>
  <si>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</si>
  <si>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</si>
  <si>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</si>
  <si>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</si>
  <si>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</si>
  <si>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</si>
  <si>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</si>
  <si>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</si>
  <si>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</si>
  <si>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</si>
  <si>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</si>
  <si>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</si>
  <si>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</si>
  <si>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</si>
  <si>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</si>
  <si>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</si>
  <si>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</si>
  <si>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</si>
  <si>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</si>
  <si>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</si>
  <si>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</si>
  <si>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</si>
  <si>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</si>
  <si>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</si>
  <si>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</si>
  <si>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</si>
  <si>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</si>
  <si>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</si>
  <si>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</si>
  <si>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</si>
  <si>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</si>
  <si>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</si>
  <si>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Субординированный долг</t>
  </si>
  <si>
    <t>Средства банков</t>
  </si>
  <si>
    <t>прим.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</si>
  <si>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</si>
  <si>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</si>
  <si>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</si>
  <si>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Прочий совокупный убыток</t>
  </si>
  <si>
    <t>Погашение собственных облигаций</t>
  </si>
  <si>
    <t>АО "KASPI  BANK"</t>
  </si>
  <si>
    <t>Миронов П.В.</t>
  </si>
  <si>
    <t>Председатель Правления</t>
  </si>
  <si>
    <t xml:space="preserve">         Выкупленные акции</t>
  </si>
  <si>
    <t>(Дефицит)/ резерв 
 переоценки финансовых активов, оцениваемых по ССЧПСД</t>
  </si>
  <si>
    <t xml:space="preserve">Резерв переоценки основных средств </t>
  </si>
  <si>
    <t xml:space="preserve"> Промежуточный консолидированный  сокращенный  отчет о финансовом положении</t>
  </si>
  <si>
    <t>Чистая прибыль по операциям с иностранной валютой</t>
  </si>
  <si>
    <t>31 декабря 2023 г.</t>
  </si>
  <si>
    <t>по состоянию на 1 апреля 2025 года</t>
  </si>
  <si>
    <t>по состоянию 
на 01.01.2025 г.</t>
  </si>
  <si>
    <t>по состоянию 
на 01.04.2025 г.
(не аудировано)</t>
  </si>
  <si>
    <t>за 3 месяца, закончившихся 31 марта 2025 г.</t>
  </si>
  <si>
    <t>За 3 месяца, закончившихся 31.03.2024 г.
(не аудировано)</t>
  </si>
  <si>
    <t>За 3 месяца, закончившихся 31.03.2025 г.
(не аудировано)</t>
  </si>
  <si>
    <t>31 марта 2024 г. (не аудировано)</t>
  </si>
  <si>
    <t>31 декабря 2024 г.</t>
  </si>
  <si>
    <t>31 марта 2025 г. (не аудировано)</t>
  </si>
  <si>
    <t>Резерв/(дефицит) переоценки финансовых активов, оцениваемых по справедливой стоимости через прочий совокупный доход</t>
  </si>
  <si>
    <t>Чистая прибыль/(убыток) по операциям с финансовыми инструментами, оцениваемыми по справедливой стоимости через прибыли или убытки</t>
  </si>
  <si>
    <t xml:space="preserve">Чистый убыток от выбытия финансовых активов, оцениваемых по справедливой стоимости через прочий совокупный доход </t>
  </si>
  <si>
    <t>Операционные расходы</t>
  </si>
  <si>
    <t>Доходы по услугам и комиссии</t>
  </si>
  <si>
    <t>Расходы по услугам и комиссии</t>
  </si>
  <si>
    <t>Дивиденды объявленные</t>
  </si>
  <si>
    <t>Отток денежных средств от операционной деятельности до налогооблажения</t>
  </si>
  <si>
    <t>Чистый отток денежных средств от операционной деятельности</t>
  </si>
  <si>
    <t>Чистый приток денежных средств от инвестиционной деятельности</t>
  </si>
  <si>
    <t>Чистый отток денежных средств от финансовой деятельности</t>
  </si>
  <si>
    <t>Чистое уменьшение денежных средств и их эквивалентов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</si>
</sst>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25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6" fillId="0" borderId="6" xfId="0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193" fontId="26" fillId="0" borderId="6" xfId="0" applyNumberFormat="1" applyFont="1" applyFill="1" applyBorder="1" applyAlignment="1">
      <alignment wrapText="1"/>
    </xf>
    <xf numFmtId="0" fontId="26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193" fontId="25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0" fontId="28" fillId="0" borderId="9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3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0" fontId="23" fillId="0" borderId="0" xfId="0" applyFont="1" applyFill="1"/>
    <xf numFmtId="0" fontId="29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0" fillId="0" borderId="0" xfId="1" applyNumberFormat="1" applyFont="1" applyFill="1" applyBorder="1" applyAlignment="1" applyProtection="1"/>
    <xf numFmtId="0" fontId="31" fillId="0" borderId="0" xfId="0" applyFont="1" applyFill="1"/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0" fontId="18" fillId="0" borderId="0" xfId="0" applyFont="1" applyFill="1"/>
    <xf numFmtId="0" fontId="32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wrapText="1"/>
    </xf>
    <xf numFmtId="0" fontId="23" fillId="0" borderId="9" xfId="0" applyFont="1" applyFill="1" applyBorder="1" applyAlignment="1">
      <alignment wrapText="1"/>
    </xf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3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0" fontId="0" fillId="0" borderId="6" xfId="0" applyFill="1" applyBorder="1"/>
    <xf numFmtId="195" fontId="2" fillId="0" borderId="6" xfId="58" applyNumberFormat="1" applyFont="1" applyFill="1" applyBorder="1" applyAlignment="1">
      <alignment horizontal="right"/>
    </xf>
    <xf numFmtId="195" fontId="0" fillId="0" borderId="6" xfId="58" applyNumberFormat="1" applyFont="1" applyFill="1" applyBorder="1" applyAlignment="1">
      <alignment horizontal="right"/>
    </xf>
    <xf numFmtId="195" fontId="2" fillId="0" borderId="6" xfId="60" applyNumberFormat="1" applyFont="1" applyFill="1" applyBorder="1" applyAlignment="1">
      <alignment horizontal="right"/>
    </xf>
    <xf numFmtId="195" fontId="7" fillId="0" borderId="6" xfId="60" applyNumberFormat="1" applyFont="1" applyFill="1" applyBorder="1" applyAlignment="1">
      <alignment horizontal="right"/>
    </xf>
    <xf numFmtId="195" fontId="23" fillId="0" borderId="6" xfId="60" applyNumberFormat="1" applyFont="1" applyFill="1" applyBorder="1" applyAlignment="1">
      <alignment horizontal="right"/>
    </xf>
    <xf numFmtId="195" fontId="0" fillId="0" borderId="6" xfId="0" applyNumberFormat="1" applyFill="1" applyBorder="1"/>
    <xf numFmtId="195" fontId="0" fillId="0" borderId="6" xfId="60" applyNumberFormat="1" applyFont="1" applyFill="1" applyBorder="1"/>
    <xf numFmtId="195" fontId="0" fillId="0" borderId="1" xfId="0" applyNumberFormat="1" applyFill="1" applyBorder="1"/>
    <xf numFmtId="195" fontId="0" fillId="0" borderId="1" xfId="60" applyNumberFormat="1" applyFont="1" applyFill="1" applyBorder="1"/>
    <xf numFmtId="195" fontId="0" fillId="0" borderId="6" xfId="60" applyNumberFormat="1" applyFont="1" applyFill="1" applyBorder="1" applyAlignment="1">
      <alignment horizontal="right"/>
    </xf>
    <xf numFmtId="0" fontId="18" fillId="0" borderId="11" xfId="0" applyFont="1" applyFill="1" applyBorder="1"/>
    <xf numFmtId="0" fontId="18" fillId="0" borderId="12" xfId="0" applyFont="1" applyFill="1" applyBorder="1"/>
    <xf numFmtId="3" fontId="18" fillId="0" borderId="12" xfId="0" applyNumberFormat="1" applyFont="1" applyFill="1" applyBorder="1" applyAlignment="1">
      <alignment wrapText="1"/>
    </xf>
    <xf numFmtId="3" fontId="18" fillId="0" borderId="12" xfId="0" applyNumberFormat="1" applyFont="1" applyFill="1" applyBorder="1" applyAlignment="1">
      <alignment horizontal="center" vertical="center" wrapText="1"/>
    </xf>
    <xf numFmtId="0" fontId="34" fillId="0" borderId="0" xfId="51" applyFont="1" applyFill="1" applyAlignment="1">
      <alignment horizontal="right"/>
    </xf>
    <xf numFmtId="3" fontId="18" fillId="0" borderId="0" xfId="1" applyNumberFormat="1" applyFont="1" applyFill="1" applyBorder="1"/>
    <xf numFmtId="3" fontId="18" fillId="0" borderId="6" xfId="1" applyNumberFormat="1" applyFont="1" applyFill="1" applyBorder="1"/>
    <xf numFmtId="0" fontId="23" fillId="0" borderId="0" xfId="1" applyNumberFormat="1" applyFont="1" applyFill="1" applyBorder="1" applyAlignment="1" applyProtection="1"/>
    <xf numFmtId="0" fontId="18" fillId="0" borderId="6" xfId="1" applyNumberFormat="1" applyFont="1" applyFill="1" applyBorder="1" applyAlignment="1" applyProtection="1"/>
    <xf numFmtId="194" fontId="23" fillId="0" borderId="0" xfId="60" applyNumberFormat="1" applyFont="1" applyFill="1" applyBorder="1"/>
    <xf numFmtId="3" fontId="23" fillId="0" borderId="0" xfId="1" applyNumberFormat="1" applyFont="1" applyFill="1" applyBorder="1" applyAlignment="1">
      <alignment horizontal="right"/>
    </xf>
    <xf numFmtId="0" fontId="35" fillId="0" borderId="0" xfId="1" applyNumberFormat="1" applyFont="1" applyFill="1" applyBorder="1" applyAlignment="1" applyProtection="1"/>
    <xf numFmtId="0" fontId="6" fillId="0" borderId="6" xfId="0" applyFont="1" applyFill="1" applyBorder="1" applyAlignment="1">
      <alignment horizont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/>
    <xf numFmtId="0" fontId="23" fillId="0" borderId="11" xfId="0" applyFont="1" applyFill="1" applyBorder="1" applyAlignment="1">
      <alignment wrapText="1"/>
    </xf>
    <xf numFmtId="3" fontId="23" fillId="0" borderId="12" xfId="0" applyNumberFormat="1" applyFont="1" applyFill="1" applyBorder="1"/>
    <xf numFmtId="3" fontId="23" fillId="0" borderId="18" xfId="0" applyNumberFormat="1" applyFont="1" applyFill="1" applyBorder="1"/>
    <xf numFmtId="41" fontId="18" fillId="0" borderId="6" xfId="1" applyNumberFormat="1" applyFont="1" applyFill="1" applyBorder="1" applyAlignment="1">
      <alignment horizontal="right"/>
    </xf>
    <xf numFmtId="41" fontId="23" fillId="0" borderId="6" xfId="1" applyNumberFormat="1" applyFont="1" applyFill="1" applyBorder="1" applyAlignment="1">
      <alignment horizontal="right"/>
    </xf>
    <xf numFmtId="41" fontId="18" fillId="0" borderId="6" xfId="60" applyNumberFormat="1" applyFont="1" applyFill="1" applyBorder="1" applyAlignment="1">
      <alignment horizontal="right"/>
    </xf>
    <xf numFmtId="41" fontId="23" fillId="0" borderId="6" xfId="6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18" fillId="0" borderId="6" xfId="1" applyNumberFormat="1" applyFont="1" applyFill="1" applyBorder="1" applyAlignment="1" applyProtection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</cellXfs>
  <cellStyles count="61">
    <cellStyle name="%NO SIGN" xfId="2" xr:uid="{00000000-0005-0000-0000-000000000000}"/>
    <cellStyle name="Column_Title" xfId="3" xr:uid="{00000000-0005-0000-0000-000001000000}"/>
    <cellStyle name="Comma" xfId="60" builtinId="3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" xfId="0" builtinId="0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 2" xfId="57" xr:uid="{00000000-0005-0000-0000-00003B000000}"/>
    <cellStyle name="Финансовый 3" xfId="58" xr:uid="{00000000-0005-0000-0000-00003C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  <sheetName val="9m_CMA"/>
      <sheetName val="Q4_CM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8"/>
  <sheetViews>
    <sheetView showGridLines="0" topLeftCell="A19" zoomScale="80" zoomScaleNormal="80" zoomScaleSheetLayoutView="80" workbookViewId="0">
      <selection activeCell="M27" sqref="M27"/>
    </sheetView>
  </sheetViews>
  <sheetFormatPr defaultColWidth="9.140625" defaultRowHeight="12.75" x14ac:dyDescent="0.2"/>
  <cols>
    <col min="1" max="1" width="66.140625" style="65" customWidth="1"/>
    <col min="2" max="2" width="7.28515625" style="65" customWidth="1"/>
    <col min="3" max="3" width="19.85546875" style="65" customWidth="1"/>
    <col min="4" max="4" width="19.85546875" style="86" customWidth="1"/>
    <col min="5" max="16384" width="9.140625" style="65"/>
  </cols>
  <sheetData>
    <row r="1" spans="1:4" x14ac:dyDescent="0.2">
      <c r="A1" s="65" t="s">
        <v>49</v>
      </c>
    </row>
    <row r="2" spans="1:4" ht="39.75" customHeight="1" x14ac:dyDescent="0.3">
      <c r="A2" s="104" t="s">
        <v>93</v>
      </c>
      <c r="B2" s="104"/>
      <c r="C2" s="104"/>
      <c r="D2" s="104"/>
    </row>
    <row r="3" spans="1:4" ht="20.25" x14ac:dyDescent="0.3">
      <c r="A3" s="104" t="s">
        <v>87</v>
      </c>
      <c r="B3" s="104"/>
      <c r="C3" s="104"/>
      <c r="D3" s="104"/>
    </row>
    <row r="4" spans="1:4" ht="20.25" x14ac:dyDescent="0.3">
      <c r="A4" s="105" t="s">
        <v>96</v>
      </c>
      <c r="B4" s="105"/>
      <c r="C4" s="105"/>
      <c r="D4" s="105"/>
    </row>
    <row r="5" spans="1:4" ht="20.25" x14ac:dyDescent="0.3">
      <c r="A5" s="108"/>
      <c r="B5" s="108"/>
      <c r="C5" s="108"/>
      <c r="D5" s="108"/>
    </row>
    <row r="6" spans="1:4" ht="20.25" x14ac:dyDescent="0.3">
      <c r="A6" s="1"/>
      <c r="B6" s="1"/>
      <c r="C6" s="1"/>
      <c r="D6" s="3" t="s">
        <v>58</v>
      </c>
    </row>
    <row r="7" spans="1:4" ht="12.75" customHeight="1" x14ac:dyDescent="0.2">
      <c r="A7" s="109"/>
      <c r="B7" s="110" t="s">
        <v>81</v>
      </c>
      <c r="C7" s="106" t="s">
        <v>97</v>
      </c>
      <c r="D7" s="106" t="s">
        <v>98</v>
      </c>
    </row>
    <row r="8" spans="1:4" ht="26.25" customHeight="1" x14ac:dyDescent="0.2">
      <c r="A8" s="109"/>
      <c r="B8" s="111"/>
      <c r="C8" s="107"/>
      <c r="D8" s="107"/>
    </row>
    <row r="9" spans="1:4" x14ac:dyDescent="0.2">
      <c r="A9" s="8" t="s">
        <v>0</v>
      </c>
      <c r="B9" s="8"/>
      <c r="C9" s="87"/>
      <c r="D9" s="87"/>
    </row>
    <row r="10" spans="1:4" x14ac:dyDescent="0.2">
      <c r="A10" s="9" t="s">
        <v>1</v>
      </c>
      <c r="B10" s="93">
        <v>8</v>
      </c>
      <c r="C10" s="100">
        <v>597739</v>
      </c>
      <c r="D10" s="100">
        <v>572670</v>
      </c>
    </row>
    <row r="11" spans="1:4" x14ac:dyDescent="0.2">
      <c r="A11" s="9" t="s">
        <v>70</v>
      </c>
      <c r="B11" s="93"/>
      <c r="C11" s="100">
        <v>57307</v>
      </c>
      <c r="D11" s="100">
        <v>53475</v>
      </c>
    </row>
    <row r="12" spans="1:4" ht="25.5" x14ac:dyDescent="0.2">
      <c r="A12" s="9" t="s">
        <v>59</v>
      </c>
      <c r="B12" s="93">
        <v>9</v>
      </c>
      <c r="C12" s="100">
        <v>1489682</v>
      </c>
      <c r="D12" s="100">
        <v>1228029</v>
      </c>
    </row>
    <row r="13" spans="1:4" x14ac:dyDescent="0.2">
      <c r="A13" s="9" t="s">
        <v>4</v>
      </c>
      <c r="B13" s="93"/>
      <c r="C13" s="100">
        <v>37785</v>
      </c>
      <c r="D13" s="100">
        <v>34875</v>
      </c>
    </row>
    <row r="14" spans="1:4" x14ac:dyDescent="0.2">
      <c r="A14" s="9" t="s">
        <v>5</v>
      </c>
      <c r="B14" s="93">
        <v>10</v>
      </c>
      <c r="C14" s="100">
        <v>5746586</v>
      </c>
      <c r="D14" s="100">
        <v>6023790</v>
      </c>
    </row>
    <row r="15" spans="1:4" ht="25.5" x14ac:dyDescent="0.2">
      <c r="A15" s="9" t="s">
        <v>3</v>
      </c>
      <c r="B15" s="93">
        <v>9</v>
      </c>
      <c r="C15" s="100">
        <v>17149</v>
      </c>
      <c r="D15" s="100">
        <v>6836</v>
      </c>
    </row>
    <row r="16" spans="1:4" x14ac:dyDescent="0.2">
      <c r="A16" s="9" t="s">
        <v>6</v>
      </c>
      <c r="B16" s="93"/>
      <c r="C16" s="100">
        <v>105787</v>
      </c>
      <c r="D16" s="100">
        <v>114310</v>
      </c>
    </row>
    <row r="17" spans="1:4" x14ac:dyDescent="0.2">
      <c r="A17" s="9" t="s">
        <v>7</v>
      </c>
      <c r="B17" s="93"/>
      <c r="C17" s="100">
        <v>70378</v>
      </c>
      <c r="D17" s="100">
        <v>76110</v>
      </c>
    </row>
    <row r="18" spans="1:4" x14ac:dyDescent="0.2">
      <c r="A18" s="10"/>
      <c r="B18" s="93"/>
      <c r="C18" s="100"/>
      <c r="D18" s="100"/>
    </row>
    <row r="19" spans="1:4" s="88" customFormat="1" x14ac:dyDescent="0.2">
      <c r="A19" s="8" t="s">
        <v>8</v>
      </c>
      <c r="B19" s="44"/>
      <c r="C19" s="101">
        <f>SUM(C10:C18)</f>
        <v>8122413</v>
      </c>
      <c r="D19" s="101">
        <f>SUM(D10:D18)</f>
        <v>8110095</v>
      </c>
    </row>
    <row r="20" spans="1:4" x14ac:dyDescent="0.2">
      <c r="A20" s="10"/>
      <c r="B20" s="93"/>
      <c r="C20" s="100"/>
      <c r="D20" s="102"/>
    </row>
    <row r="21" spans="1:4" x14ac:dyDescent="0.2">
      <c r="A21" s="8" t="s">
        <v>9</v>
      </c>
      <c r="B21" s="44"/>
      <c r="C21" s="100"/>
      <c r="D21" s="102"/>
    </row>
    <row r="22" spans="1:4" x14ac:dyDescent="0.2">
      <c r="A22" s="10"/>
      <c r="B22" s="93"/>
      <c r="C22" s="100"/>
      <c r="D22" s="102"/>
    </row>
    <row r="23" spans="1:4" x14ac:dyDescent="0.2">
      <c r="A23" s="8" t="s">
        <v>10</v>
      </c>
      <c r="B23" s="44"/>
      <c r="C23" s="100"/>
      <c r="D23" s="102"/>
    </row>
    <row r="24" spans="1:4" x14ac:dyDescent="0.2">
      <c r="A24" s="9" t="s">
        <v>80</v>
      </c>
      <c r="B24" s="93"/>
      <c r="C24" s="100">
        <v>24474</v>
      </c>
      <c r="D24" s="100">
        <v>201936</v>
      </c>
    </row>
    <row r="25" spans="1:4" x14ac:dyDescent="0.2">
      <c r="A25" s="9" t="s">
        <v>12</v>
      </c>
      <c r="B25" s="93">
        <v>11</v>
      </c>
      <c r="C25" s="100">
        <v>6912001</v>
      </c>
      <c r="D25" s="100">
        <v>6692651</v>
      </c>
    </row>
    <row r="26" spans="1:4" ht="25.5" x14ac:dyDescent="0.2">
      <c r="A26" s="9" t="s">
        <v>11</v>
      </c>
      <c r="B26" s="93"/>
      <c r="C26" s="100">
        <v>262</v>
      </c>
      <c r="D26" s="100">
        <v>609</v>
      </c>
    </row>
    <row r="27" spans="1:4" x14ac:dyDescent="0.2">
      <c r="A27" s="9" t="s">
        <v>13</v>
      </c>
      <c r="B27" s="9"/>
      <c r="C27" s="100">
        <v>51050</v>
      </c>
      <c r="D27" s="100">
        <v>0</v>
      </c>
    </row>
    <row r="28" spans="1:4" x14ac:dyDescent="0.2">
      <c r="A28" s="9" t="s">
        <v>71</v>
      </c>
      <c r="B28" s="9"/>
      <c r="C28" s="100">
        <v>2543</v>
      </c>
      <c r="D28" s="100">
        <v>2319</v>
      </c>
    </row>
    <row r="29" spans="1:4" x14ac:dyDescent="0.2">
      <c r="A29" s="9" t="s">
        <v>14</v>
      </c>
      <c r="B29" s="9"/>
      <c r="C29" s="100">
        <v>45139</v>
      </c>
      <c r="D29" s="100">
        <v>61824</v>
      </c>
    </row>
    <row r="30" spans="1:4" x14ac:dyDescent="0.2">
      <c r="A30" s="9" t="s">
        <v>79</v>
      </c>
      <c r="B30" s="9"/>
      <c r="C30" s="100">
        <v>62486</v>
      </c>
      <c r="D30" s="100">
        <v>60762</v>
      </c>
    </row>
    <row r="31" spans="1:4" x14ac:dyDescent="0.2">
      <c r="A31" s="10"/>
      <c r="B31" s="10"/>
      <c r="C31" s="100"/>
      <c r="D31" s="102"/>
    </row>
    <row r="32" spans="1:4" s="88" customFormat="1" x14ac:dyDescent="0.2">
      <c r="A32" s="8" t="s">
        <v>15</v>
      </c>
      <c r="B32" s="8"/>
      <c r="C32" s="101">
        <f>SUM(C24:C31)</f>
        <v>7097955</v>
      </c>
      <c r="D32" s="101">
        <f>SUM(D24:D31)</f>
        <v>7020101</v>
      </c>
    </row>
    <row r="33" spans="1:4" x14ac:dyDescent="0.2">
      <c r="A33" s="89"/>
      <c r="B33" s="89"/>
      <c r="C33" s="100"/>
      <c r="D33" s="102"/>
    </row>
    <row r="34" spans="1:4" s="88" customFormat="1" x14ac:dyDescent="0.2">
      <c r="A34" s="8" t="s">
        <v>16</v>
      </c>
      <c r="B34" s="8"/>
      <c r="C34" s="101"/>
      <c r="D34" s="103"/>
    </row>
    <row r="35" spans="1:4" x14ac:dyDescent="0.2">
      <c r="A35" s="9" t="s">
        <v>17</v>
      </c>
      <c r="B35" s="9"/>
      <c r="C35" s="100">
        <v>8099</v>
      </c>
      <c r="D35" s="100">
        <v>8099</v>
      </c>
    </row>
    <row r="36" spans="1:4" x14ac:dyDescent="0.2">
      <c r="A36" s="9" t="s">
        <v>18</v>
      </c>
      <c r="B36" s="9"/>
      <c r="C36" s="100">
        <v>1308</v>
      </c>
      <c r="D36" s="100">
        <v>1308</v>
      </c>
    </row>
    <row r="37" spans="1:4" ht="25.5" x14ac:dyDescent="0.2">
      <c r="A37" s="9" t="s">
        <v>105</v>
      </c>
      <c r="B37" s="9"/>
      <c r="C37" s="100">
        <v>39950</v>
      </c>
      <c r="D37" s="100">
        <v>-22942</v>
      </c>
    </row>
    <row r="38" spans="1:4" x14ac:dyDescent="0.2">
      <c r="A38" s="9" t="s">
        <v>72</v>
      </c>
      <c r="B38" s="9"/>
      <c r="C38" s="100">
        <v>1429</v>
      </c>
      <c r="D38" s="100">
        <v>1419</v>
      </c>
    </row>
    <row r="39" spans="1:4" x14ac:dyDescent="0.2">
      <c r="A39" s="9" t="s">
        <v>19</v>
      </c>
      <c r="B39" s="9"/>
      <c r="C39" s="100">
        <v>973672</v>
      </c>
      <c r="D39" s="100">
        <v>1102110</v>
      </c>
    </row>
    <row r="40" spans="1:4" x14ac:dyDescent="0.2">
      <c r="A40" s="10"/>
      <c r="B40" s="10"/>
      <c r="C40" s="100"/>
      <c r="D40" s="100"/>
    </row>
    <row r="41" spans="1:4" s="88" customFormat="1" x14ac:dyDescent="0.2">
      <c r="A41" s="8" t="s">
        <v>20</v>
      </c>
      <c r="B41" s="8"/>
      <c r="C41" s="101">
        <f>SUM(C35:C40)</f>
        <v>1024458</v>
      </c>
      <c r="D41" s="101">
        <f>SUM(D35:D40)</f>
        <v>1089994</v>
      </c>
    </row>
    <row r="42" spans="1:4" x14ac:dyDescent="0.2">
      <c r="A42" s="10"/>
      <c r="B42" s="10"/>
      <c r="C42" s="100"/>
      <c r="D42" s="100"/>
    </row>
    <row r="43" spans="1:4" s="88" customFormat="1" x14ac:dyDescent="0.2">
      <c r="A43" s="8" t="s">
        <v>21</v>
      </c>
      <c r="B43" s="8"/>
      <c r="C43" s="101">
        <f>SUM(C32,C41)</f>
        <v>8122413</v>
      </c>
      <c r="D43" s="101">
        <f>SUM(D32,D41)</f>
        <v>8110095</v>
      </c>
    </row>
    <row r="44" spans="1:4" s="88" customFormat="1" ht="12.75" hidden="1" customHeight="1" x14ac:dyDescent="0.2">
      <c r="A44" s="4"/>
      <c r="B44" s="4"/>
      <c r="C44" s="4"/>
      <c r="D44" s="90">
        <f>D19-D32-D41</f>
        <v>0</v>
      </c>
    </row>
    <row r="45" spans="1:4" s="88" customFormat="1" x14ac:dyDescent="0.2">
      <c r="A45" s="4"/>
      <c r="B45" s="4"/>
      <c r="C45" s="90"/>
      <c r="D45" s="90"/>
    </row>
    <row r="46" spans="1:4" s="88" customFormat="1" x14ac:dyDescent="0.2">
      <c r="A46" s="4"/>
      <c r="B46" s="4"/>
      <c r="C46" s="4"/>
      <c r="D46" s="91"/>
    </row>
    <row r="48" spans="1:4" ht="15" x14ac:dyDescent="0.25">
      <c r="A48" s="6" t="s">
        <v>89</v>
      </c>
      <c r="B48" s="6"/>
      <c r="C48" s="6"/>
      <c r="D48" s="6" t="s">
        <v>88</v>
      </c>
    </row>
    <row r="50" spans="1:4" ht="15" x14ac:dyDescent="0.25">
      <c r="D50" s="6"/>
    </row>
    <row r="51" spans="1:4" ht="15" x14ac:dyDescent="0.25">
      <c r="A51" s="6" t="s">
        <v>53</v>
      </c>
      <c r="B51" s="6"/>
      <c r="C51" s="6"/>
      <c r="D51" s="6" t="s">
        <v>54</v>
      </c>
    </row>
    <row r="57" spans="1:4" x14ac:dyDescent="0.2">
      <c r="A57" s="92"/>
      <c r="B57" s="92"/>
      <c r="C57" s="92"/>
    </row>
    <row r="58" spans="1:4" s="86" customFormat="1" x14ac:dyDescent="0.2">
      <c r="A58" s="92"/>
      <c r="B58" s="92"/>
      <c r="C58" s="92"/>
    </row>
  </sheetData>
  <mergeCells count="8">
    <mergeCell ref="A2:D2"/>
    <mergeCell ref="A4:D4"/>
    <mergeCell ref="A3:D3"/>
    <mergeCell ref="C7:C8"/>
    <mergeCell ref="A5:D5"/>
    <mergeCell ref="A7:A8"/>
    <mergeCell ref="D7:D8"/>
    <mergeCell ref="B7:B8"/>
  </mergeCells>
  <pageMargins left="1.2598425196850394" right="0.74803149606299213" top="0.98425196850393704" bottom="0.98425196850393704" header="0.51181102362204722" footer="0.51181102362204722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0"/>
  <sheetViews>
    <sheetView showGridLines="0" topLeftCell="A6" zoomScale="80" zoomScaleNormal="80" zoomScaleSheetLayoutView="80" workbookViewId="0">
      <selection activeCell="L16" sqref="L16"/>
    </sheetView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7.85546875" style="2" bestFit="1" customWidth="1"/>
    <col min="5" max="5" width="18" style="11" customWidth="1"/>
    <col min="6" max="16384" width="9.140625" style="2"/>
  </cols>
  <sheetData>
    <row r="2" spans="2:5" ht="48.75" customHeight="1" x14ac:dyDescent="0.3">
      <c r="B2" s="104" t="s">
        <v>82</v>
      </c>
      <c r="C2" s="104"/>
      <c r="D2" s="104"/>
      <c r="E2" s="105"/>
    </row>
    <row r="3" spans="2:5" ht="20.25" x14ac:dyDescent="0.3">
      <c r="B3" s="104" t="s">
        <v>87</v>
      </c>
      <c r="C3" s="104"/>
      <c r="D3" s="104"/>
      <c r="E3" s="105"/>
    </row>
    <row r="4" spans="2:5" ht="20.25" x14ac:dyDescent="0.3">
      <c r="B4" s="105" t="s">
        <v>99</v>
      </c>
      <c r="C4" s="105"/>
      <c r="D4" s="105"/>
      <c r="E4" s="105"/>
    </row>
    <row r="5" spans="2:5" ht="20.25" x14ac:dyDescent="0.3">
      <c r="B5" s="108"/>
      <c r="C5" s="108"/>
      <c r="D5" s="108"/>
      <c r="E5" s="108"/>
    </row>
    <row r="6" spans="2:5" ht="18" x14ac:dyDescent="0.25">
      <c r="B6" s="12"/>
      <c r="C6" s="12"/>
      <c r="D6" s="12"/>
    </row>
    <row r="7" spans="2:5" x14ac:dyDescent="0.2">
      <c r="E7" s="3" t="str">
        <f>'Ф1 конс'!D6</f>
        <v>в млн.тенге</v>
      </c>
    </row>
    <row r="8" spans="2:5" ht="61.5" customHeight="1" x14ac:dyDescent="0.2">
      <c r="B8" s="94"/>
      <c r="C8" s="95" t="s">
        <v>81</v>
      </c>
      <c r="D8" s="95" t="s">
        <v>100</v>
      </c>
      <c r="E8" s="95" t="s">
        <v>101</v>
      </c>
    </row>
    <row r="9" spans="2:5" x14ac:dyDescent="0.2">
      <c r="B9" s="13" t="s">
        <v>67</v>
      </c>
      <c r="C9" s="42">
        <v>5</v>
      </c>
      <c r="D9" s="73">
        <v>240264</v>
      </c>
      <c r="E9" s="73">
        <v>318483</v>
      </c>
    </row>
    <row r="10" spans="2:5" x14ac:dyDescent="0.2">
      <c r="B10" s="13" t="s">
        <v>66</v>
      </c>
      <c r="C10" s="42">
        <v>5</v>
      </c>
      <c r="D10" s="73">
        <v>-152767</v>
      </c>
      <c r="E10" s="73">
        <v>-173973</v>
      </c>
    </row>
    <row r="11" spans="2:5" x14ac:dyDescent="0.2">
      <c r="B11" s="13"/>
      <c r="C11" s="42"/>
      <c r="D11" s="73"/>
      <c r="E11" s="73"/>
    </row>
    <row r="12" spans="2:5" s="5" customFormat="1" x14ac:dyDescent="0.2">
      <c r="B12" s="14" t="s">
        <v>22</v>
      </c>
      <c r="C12" s="43"/>
      <c r="D12" s="74">
        <f>SUM(D9:D10)</f>
        <v>87497</v>
      </c>
      <c r="E12" s="74">
        <f>SUM(E9:E10)</f>
        <v>144510</v>
      </c>
    </row>
    <row r="13" spans="2:5" s="5" customFormat="1" x14ac:dyDescent="0.2">
      <c r="B13" s="14"/>
      <c r="C13" s="43"/>
      <c r="D13" s="74"/>
      <c r="E13" s="74"/>
    </row>
    <row r="14" spans="2:5" ht="25.5" x14ac:dyDescent="0.2">
      <c r="B14" s="13" t="s">
        <v>106</v>
      </c>
      <c r="C14" s="42"/>
      <c r="D14" s="73">
        <v>810</v>
      </c>
      <c r="E14" s="73">
        <v>-13813.442030400009</v>
      </c>
    </row>
    <row r="15" spans="2:5" x14ac:dyDescent="0.2">
      <c r="B15" s="13" t="s">
        <v>94</v>
      </c>
      <c r="C15" s="42">
        <v>6</v>
      </c>
      <c r="D15" s="73">
        <v>5916</v>
      </c>
      <c r="E15" s="73">
        <v>18182.215155660033</v>
      </c>
    </row>
    <row r="16" spans="2:5" x14ac:dyDescent="0.2">
      <c r="B16" s="13" t="s">
        <v>109</v>
      </c>
      <c r="C16" s="42"/>
      <c r="D16" s="73">
        <v>122160</v>
      </c>
      <c r="E16" s="73">
        <v>106248.6216551</v>
      </c>
    </row>
    <row r="17" spans="2:5" x14ac:dyDescent="0.2">
      <c r="B17" s="13" t="s">
        <v>110</v>
      </c>
      <c r="C17" s="42"/>
      <c r="D17" s="73">
        <v>-18546</v>
      </c>
      <c r="E17" s="73">
        <v>-17530.344601969999</v>
      </c>
    </row>
    <row r="18" spans="2:5" ht="25.5" x14ac:dyDescent="0.2">
      <c r="B18" s="13" t="s">
        <v>107</v>
      </c>
      <c r="C18" s="42"/>
      <c r="D18" s="73">
        <v>-424</v>
      </c>
      <c r="E18" s="73">
        <v>-246.71024234000396</v>
      </c>
    </row>
    <row r="19" spans="2:5" x14ac:dyDescent="0.2">
      <c r="B19" s="13" t="s">
        <v>23</v>
      </c>
      <c r="C19" s="42"/>
      <c r="D19" s="73">
        <v>199</v>
      </c>
      <c r="E19" s="73">
        <v>321.13262632000004</v>
      </c>
    </row>
    <row r="20" spans="2:5" x14ac:dyDescent="0.2">
      <c r="B20" s="13"/>
      <c r="C20" s="42"/>
      <c r="D20" s="73"/>
      <c r="E20" s="73"/>
    </row>
    <row r="21" spans="2:5" s="5" customFormat="1" x14ac:dyDescent="0.2">
      <c r="B21" s="14" t="s">
        <v>24</v>
      </c>
      <c r="C21" s="43"/>
      <c r="D21" s="74">
        <f>SUM(D14:D20)</f>
        <v>110115</v>
      </c>
      <c r="E21" s="74">
        <f>SUM(E14:E20)</f>
        <v>93161.472562370021</v>
      </c>
    </row>
    <row r="22" spans="2:5" s="5" customFormat="1" x14ac:dyDescent="0.2">
      <c r="B22" s="14"/>
      <c r="C22" s="43"/>
      <c r="D22" s="74"/>
      <c r="E22" s="74"/>
    </row>
    <row r="23" spans="2:5" s="5" customFormat="1" x14ac:dyDescent="0.2">
      <c r="B23" s="14" t="s">
        <v>25</v>
      </c>
      <c r="C23" s="43"/>
      <c r="D23" s="74">
        <f>SUM(D12,D21)</f>
        <v>197612</v>
      </c>
      <c r="E23" s="74">
        <f>SUM(E12,E21)</f>
        <v>237671.47256237001</v>
      </c>
    </row>
    <row r="24" spans="2:5" x14ac:dyDescent="0.2">
      <c r="B24" s="13" t="s">
        <v>108</v>
      </c>
      <c r="C24" s="42">
        <v>7</v>
      </c>
      <c r="D24" s="73">
        <v>-41424</v>
      </c>
      <c r="E24" s="73">
        <v>-48993.42523067</v>
      </c>
    </row>
    <row r="25" spans="2:5" x14ac:dyDescent="0.2">
      <c r="B25" s="14"/>
      <c r="C25" s="43"/>
      <c r="D25" s="73"/>
      <c r="E25" s="73"/>
    </row>
    <row r="26" spans="2:5" x14ac:dyDescent="0.2">
      <c r="B26" s="8" t="s">
        <v>68</v>
      </c>
      <c r="C26" s="44"/>
      <c r="D26" s="75">
        <f>SUM(D23:D24)</f>
        <v>156188</v>
      </c>
      <c r="E26" s="75">
        <f>SUM(E23:E24)</f>
        <v>188678.04733170001</v>
      </c>
    </row>
    <row r="27" spans="2:5" x14ac:dyDescent="0.2">
      <c r="B27" s="8"/>
      <c r="C27" s="44"/>
      <c r="D27" s="75"/>
      <c r="E27" s="75"/>
    </row>
    <row r="28" spans="2:5" x14ac:dyDescent="0.2">
      <c r="B28" s="13" t="s">
        <v>69</v>
      </c>
      <c r="C28" s="42">
        <v>4</v>
      </c>
      <c r="D28" s="73">
        <v>-25746</v>
      </c>
      <c r="E28" s="73">
        <v>-38055.03179737999</v>
      </c>
    </row>
    <row r="29" spans="2:5" x14ac:dyDescent="0.2">
      <c r="B29" s="13"/>
      <c r="C29" s="42"/>
      <c r="D29" s="73"/>
      <c r="E29" s="73"/>
    </row>
    <row r="30" spans="2:5" s="5" customFormat="1" x14ac:dyDescent="0.2">
      <c r="B30" s="14" t="s">
        <v>57</v>
      </c>
      <c r="C30" s="43"/>
      <c r="D30" s="74">
        <f>SUM(D26:D28)</f>
        <v>130442</v>
      </c>
      <c r="E30" s="74">
        <f>SUM(E26:E28)</f>
        <v>150623.01553432003</v>
      </c>
    </row>
    <row r="31" spans="2:5" s="5" customFormat="1" x14ac:dyDescent="0.2">
      <c r="B31" s="14"/>
      <c r="C31" s="43"/>
      <c r="D31" s="74"/>
      <c r="E31" s="74"/>
    </row>
    <row r="32" spans="2:5" x14ac:dyDescent="0.2">
      <c r="B32" s="13" t="s">
        <v>26</v>
      </c>
      <c r="C32" s="42"/>
      <c r="D32" s="73">
        <v>-17432</v>
      </c>
      <c r="E32" s="73">
        <v>-22194.905828590003</v>
      </c>
    </row>
    <row r="33" spans="2:5" x14ac:dyDescent="0.2">
      <c r="B33" s="13"/>
      <c r="C33" s="42"/>
      <c r="D33" s="73"/>
      <c r="E33" s="73"/>
    </row>
    <row r="34" spans="2:5" s="5" customFormat="1" x14ac:dyDescent="0.2">
      <c r="B34" s="14" t="s">
        <v>27</v>
      </c>
      <c r="C34" s="43"/>
      <c r="D34" s="75">
        <f>SUM(D30:D32)</f>
        <v>113010</v>
      </c>
      <c r="E34" s="75">
        <f>SUM(E30:E32)</f>
        <v>128428.10970573002</v>
      </c>
    </row>
    <row r="35" spans="2:5" x14ac:dyDescent="0.2">
      <c r="E35" s="41"/>
    </row>
    <row r="36" spans="2:5" x14ac:dyDescent="0.2">
      <c r="E36" s="69"/>
    </row>
    <row r="38" spans="2:5" ht="15" x14ac:dyDescent="0.25">
      <c r="B38" s="6" t="str">
        <f>'Ф1 конс'!A48</f>
        <v>Председатель Правления</v>
      </c>
      <c r="C38" s="6"/>
      <c r="D38" s="6"/>
      <c r="E38" s="6" t="str">
        <f>'Ф1 конс'!D48</f>
        <v>Миронов П.В.</v>
      </c>
    </row>
    <row r="41" spans="2:5" ht="15" x14ac:dyDescent="0.25">
      <c r="E41" s="6"/>
    </row>
    <row r="42" spans="2:5" ht="15" x14ac:dyDescent="0.25">
      <c r="B42" s="6" t="str">
        <f>'Ф1 конс'!A51</f>
        <v>Главный бухгалтер</v>
      </c>
      <c r="C42" s="6"/>
      <c r="D42" s="6"/>
      <c r="E42" s="6" t="str">
        <f>'Ф1 конс'!D51</f>
        <v>Уалибекова Н.А.</v>
      </c>
    </row>
    <row r="43" spans="2:5" x14ac:dyDescent="0.2">
      <c r="E43" s="2"/>
    </row>
    <row r="44" spans="2:5" x14ac:dyDescent="0.2">
      <c r="E44" s="15"/>
    </row>
    <row r="45" spans="2:5" x14ac:dyDescent="0.2">
      <c r="E45" s="15"/>
    </row>
    <row r="46" spans="2:5" x14ac:dyDescent="0.2">
      <c r="E46" s="15"/>
    </row>
    <row r="47" spans="2:5" x14ac:dyDescent="0.2">
      <c r="E47" s="15"/>
    </row>
    <row r="48" spans="2:5" x14ac:dyDescent="0.2">
      <c r="B48" s="7"/>
      <c r="C48" s="7"/>
      <c r="D48" s="7"/>
      <c r="E48" s="15"/>
    </row>
    <row r="49" spans="2:5" x14ac:dyDescent="0.2">
      <c r="B49" s="7"/>
      <c r="C49" s="7"/>
      <c r="D49" s="7"/>
      <c r="E49" s="15"/>
    </row>
    <row r="50" spans="2:5" x14ac:dyDescent="0.2">
      <c r="E50" s="15"/>
    </row>
  </sheetData>
  <mergeCells count="4">
    <mergeCell ref="B5:E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E70"/>
  <sheetViews>
    <sheetView showGridLines="0" topLeftCell="A49" zoomScale="80" zoomScaleNormal="80" workbookViewId="0">
      <selection activeCell="H30" sqref="H30"/>
    </sheetView>
  </sheetViews>
  <sheetFormatPr defaultRowHeight="12.75" x14ac:dyDescent="0.2"/>
  <cols>
    <col min="1" max="1" width="1.85546875" style="16" customWidth="1"/>
    <col min="2" max="2" width="2" style="16" customWidth="1"/>
    <col min="3" max="3" width="65.85546875" style="17" customWidth="1"/>
    <col min="4" max="4" width="20.140625" style="37" customWidth="1"/>
    <col min="5" max="5" width="20.140625" style="16" customWidth="1"/>
    <col min="6" max="199" width="9.140625" style="16"/>
    <col min="200" max="200" width="1.85546875" style="16" customWidth="1"/>
    <col min="201" max="201" width="2" style="16" customWidth="1"/>
    <col min="202" max="202" width="65.85546875" style="16" customWidth="1"/>
    <col min="203" max="204" width="14.42578125" style="16" customWidth="1"/>
    <col min="205" max="455" width="9.140625" style="16"/>
    <col min="456" max="456" width="1.85546875" style="16" customWidth="1"/>
    <col min="457" max="457" width="2" style="16" customWidth="1"/>
    <col min="458" max="458" width="65.85546875" style="16" customWidth="1"/>
    <col min="459" max="460" width="14.42578125" style="16" customWidth="1"/>
    <col min="461" max="711" width="9.140625" style="16"/>
    <col min="712" max="712" width="1.85546875" style="16" customWidth="1"/>
    <col min="713" max="713" width="2" style="16" customWidth="1"/>
    <col min="714" max="714" width="65.85546875" style="16" customWidth="1"/>
    <col min="715" max="716" width="14.42578125" style="16" customWidth="1"/>
    <col min="717" max="967" width="9.140625" style="16"/>
    <col min="968" max="968" width="1.85546875" style="16" customWidth="1"/>
    <col min="969" max="969" width="2" style="16" customWidth="1"/>
    <col min="970" max="970" width="65.85546875" style="16" customWidth="1"/>
    <col min="971" max="972" width="14.42578125" style="16" customWidth="1"/>
    <col min="973" max="1223" width="9.140625" style="16"/>
    <col min="1224" max="1224" width="1.85546875" style="16" customWidth="1"/>
    <col min="1225" max="1225" width="2" style="16" customWidth="1"/>
    <col min="1226" max="1226" width="65.85546875" style="16" customWidth="1"/>
    <col min="1227" max="1228" width="14.42578125" style="16" customWidth="1"/>
    <col min="1229" max="1479" width="9.140625" style="16"/>
    <col min="1480" max="1480" width="1.85546875" style="16" customWidth="1"/>
    <col min="1481" max="1481" width="2" style="16" customWidth="1"/>
    <col min="1482" max="1482" width="65.85546875" style="16" customWidth="1"/>
    <col min="1483" max="1484" width="14.42578125" style="16" customWidth="1"/>
    <col min="1485" max="1735" width="9.140625" style="16"/>
    <col min="1736" max="1736" width="1.85546875" style="16" customWidth="1"/>
    <col min="1737" max="1737" width="2" style="16" customWidth="1"/>
    <col min="1738" max="1738" width="65.85546875" style="16" customWidth="1"/>
    <col min="1739" max="1740" width="14.42578125" style="16" customWidth="1"/>
    <col min="1741" max="1991" width="9.140625" style="16"/>
    <col min="1992" max="1992" width="1.85546875" style="16" customWidth="1"/>
    <col min="1993" max="1993" width="2" style="16" customWidth="1"/>
    <col min="1994" max="1994" width="65.85546875" style="16" customWidth="1"/>
    <col min="1995" max="1996" width="14.42578125" style="16" customWidth="1"/>
    <col min="1997" max="2247" width="9.140625" style="16"/>
    <col min="2248" max="2248" width="1.85546875" style="16" customWidth="1"/>
    <col min="2249" max="2249" width="2" style="16" customWidth="1"/>
    <col min="2250" max="2250" width="65.85546875" style="16" customWidth="1"/>
    <col min="2251" max="2252" width="14.42578125" style="16" customWidth="1"/>
    <col min="2253" max="2503" width="9.140625" style="16"/>
    <col min="2504" max="2504" width="1.85546875" style="16" customWidth="1"/>
    <col min="2505" max="2505" width="2" style="16" customWidth="1"/>
    <col min="2506" max="2506" width="65.85546875" style="16" customWidth="1"/>
    <col min="2507" max="2508" width="14.42578125" style="16" customWidth="1"/>
    <col min="2509" max="2759" width="9.140625" style="16"/>
    <col min="2760" max="2760" width="1.85546875" style="16" customWidth="1"/>
    <col min="2761" max="2761" width="2" style="16" customWidth="1"/>
    <col min="2762" max="2762" width="65.85546875" style="16" customWidth="1"/>
    <col min="2763" max="2764" width="14.42578125" style="16" customWidth="1"/>
    <col min="2765" max="3015" width="9.140625" style="16"/>
    <col min="3016" max="3016" width="1.85546875" style="16" customWidth="1"/>
    <col min="3017" max="3017" width="2" style="16" customWidth="1"/>
    <col min="3018" max="3018" width="65.85546875" style="16" customWidth="1"/>
    <col min="3019" max="3020" width="14.42578125" style="16" customWidth="1"/>
    <col min="3021" max="3271" width="9.140625" style="16"/>
    <col min="3272" max="3272" width="1.85546875" style="16" customWidth="1"/>
    <col min="3273" max="3273" width="2" style="16" customWidth="1"/>
    <col min="3274" max="3274" width="65.85546875" style="16" customWidth="1"/>
    <col min="3275" max="3276" width="14.42578125" style="16" customWidth="1"/>
    <col min="3277" max="3527" width="9.140625" style="16"/>
    <col min="3528" max="3528" width="1.85546875" style="16" customWidth="1"/>
    <col min="3529" max="3529" width="2" style="16" customWidth="1"/>
    <col min="3530" max="3530" width="65.85546875" style="16" customWidth="1"/>
    <col min="3531" max="3532" width="14.42578125" style="16" customWidth="1"/>
    <col min="3533" max="3783" width="9.140625" style="16"/>
    <col min="3784" max="3784" width="1.85546875" style="16" customWidth="1"/>
    <col min="3785" max="3785" width="2" style="16" customWidth="1"/>
    <col min="3786" max="3786" width="65.85546875" style="16" customWidth="1"/>
    <col min="3787" max="3788" width="14.42578125" style="16" customWidth="1"/>
    <col min="3789" max="4039" width="9.140625" style="16"/>
    <col min="4040" max="4040" width="1.85546875" style="16" customWidth="1"/>
    <col min="4041" max="4041" width="2" style="16" customWidth="1"/>
    <col min="4042" max="4042" width="65.85546875" style="16" customWidth="1"/>
    <col min="4043" max="4044" width="14.42578125" style="16" customWidth="1"/>
    <col min="4045" max="4295" width="9.140625" style="16"/>
    <col min="4296" max="4296" width="1.85546875" style="16" customWidth="1"/>
    <col min="4297" max="4297" width="2" style="16" customWidth="1"/>
    <col min="4298" max="4298" width="65.85546875" style="16" customWidth="1"/>
    <col min="4299" max="4300" width="14.42578125" style="16" customWidth="1"/>
    <col min="4301" max="4551" width="9.140625" style="16"/>
    <col min="4552" max="4552" width="1.85546875" style="16" customWidth="1"/>
    <col min="4553" max="4553" width="2" style="16" customWidth="1"/>
    <col min="4554" max="4554" width="65.85546875" style="16" customWidth="1"/>
    <col min="4555" max="4556" width="14.42578125" style="16" customWidth="1"/>
    <col min="4557" max="4807" width="9.140625" style="16"/>
    <col min="4808" max="4808" width="1.85546875" style="16" customWidth="1"/>
    <col min="4809" max="4809" width="2" style="16" customWidth="1"/>
    <col min="4810" max="4810" width="65.85546875" style="16" customWidth="1"/>
    <col min="4811" max="4812" width="14.42578125" style="16" customWidth="1"/>
    <col min="4813" max="5063" width="9.140625" style="16"/>
    <col min="5064" max="5064" width="1.85546875" style="16" customWidth="1"/>
    <col min="5065" max="5065" width="2" style="16" customWidth="1"/>
    <col min="5066" max="5066" width="65.85546875" style="16" customWidth="1"/>
    <col min="5067" max="5068" width="14.42578125" style="16" customWidth="1"/>
    <col min="5069" max="5319" width="9.140625" style="16"/>
    <col min="5320" max="5320" width="1.85546875" style="16" customWidth="1"/>
    <col min="5321" max="5321" width="2" style="16" customWidth="1"/>
    <col min="5322" max="5322" width="65.85546875" style="16" customWidth="1"/>
    <col min="5323" max="5324" width="14.42578125" style="16" customWidth="1"/>
    <col min="5325" max="5575" width="9.140625" style="16"/>
    <col min="5576" max="5576" width="1.85546875" style="16" customWidth="1"/>
    <col min="5577" max="5577" width="2" style="16" customWidth="1"/>
    <col min="5578" max="5578" width="65.85546875" style="16" customWidth="1"/>
    <col min="5579" max="5580" width="14.42578125" style="16" customWidth="1"/>
    <col min="5581" max="5831" width="9.140625" style="16"/>
    <col min="5832" max="5832" width="1.85546875" style="16" customWidth="1"/>
    <col min="5833" max="5833" width="2" style="16" customWidth="1"/>
    <col min="5834" max="5834" width="65.85546875" style="16" customWidth="1"/>
    <col min="5835" max="5836" width="14.42578125" style="16" customWidth="1"/>
    <col min="5837" max="6087" width="9.140625" style="16"/>
    <col min="6088" max="6088" width="1.85546875" style="16" customWidth="1"/>
    <col min="6089" max="6089" width="2" style="16" customWidth="1"/>
    <col min="6090" max="6090" width="65.85546875" style="16" customWidth="1"/>
    <col min="6091" max="6092" width="14.42578125" style="16" customWidth="1"/>
    <col min="6093" max="6343" width="9.140625" style="16"/>
    <col min="6344" max="6344" width="1.85546875" style="16" customWidth="1"/>
    <col min="6345" max="6345" width="2" style="16" customWidth="1"/>
    <col min="6346" max="6346" width="65.85546875" style="16" customWidth="1"/>
    <col min="6347" max="6348" width="14.42578125" style="16" customWidth="1"/>
    <col min="6349" max="6599" width="9.140625" style="16"/>
    <col min="6600" max="6600" width="1.85546875" style="16" customWidth="1"/>
    <col min="6601" max="6601" width="2" style="16" customWidth="1"/>
    <col min="6602" max="6602" width="65.85546875" style="16" customWidth="1"/>
    <col min="6603" max="6604" width="14.42578125" style="16" customWidth="1"/>
    <col min="6605" max="6855" width="9.140625" style="16"/>
    <col min="6856" max="6856" width="1.85546875" style="16" customWidth="1"/>
    <col min="6857" max="6857" width="2" style="16" customWidth="1"/>
    <col min="6858" max="6858" width="65.85546875" style="16" customWidth="1"/>
    <col min="6859" max="6860" width="14.42578125" style="16" customWidth="1"/>
    <col min="6861" max="7111" width="9.140625" style="16"/>
    <col min="7112" max="7112" width="1.85546875" style="16" customWidth="1"/>
    <col min="7113" max="7113" width="2" style="16" customWidth="1"/>
    <col min="7114" max="7114" width="65.85546875" style="16" customWidth="1"/>
    <col min="7115" max="7116" width="14.42578125" style="16" customWidth="1"/>
    <col min="7117" max="7367" width="9.140625" style="16"/>
    <col min="7368" max="7368" width="1.85546875" style="16" customWidth="1"/>
    <col min="7369" max="7369" width="2" style="16" customWidth="1"/>
    <col min="7370" max="7370" width="65.85546875" style="16" customWidth="1"/>
    <col min="7371" max="7372" width="14.42578125" style="16" customWidth="1"/>
    <col min="7373" max="7623" width="9.140625" style="16"/>
    <col min="7624" max="7624" width="1.85546875" style="16" customWidth="1"/>
    <col min="7625" max="7625" width="2" style="16" customWidth="1"/>
    <col min="7626" max="7626" width="65.85546875" style="16" customWidth="1"/>
    <col min="7627" max="7628" width="14.42578125" style="16" customWidth="1"/>
    <col min="7629" max="7879" width="9.140625" style="16"/>
    <col min="7880" max="7880" width="1.85546875" style="16" customWidth="1"/>
    <col min="7881" max="7881" width="2" style="16" customWidth="1"/>
    <col min="7882" max="7882" width="65.85546875" style="16" customWidth="1"/>
    <col min="7883" max="7884" width="14.42578125" style="16" customWidth="1"/>
    <col min="7885" max="8135" width="9.140625" style="16"/>
    <col min="8136" max="8136" width="1.85546875" style="16" customWidth="1"/>
    <col min="8137" max="8137" width="2" style="16" customWidth="1"/>
    <col min="8138" max="8138" width="65.85546875" style="16" customWidth="1"/>
    <col min="8139" max="8140" width="14.42578125" style="16" customWidth="1"/>
    <col min="8141" max="8391" width="9.140625" style="16"/>
    <col min="8392" max="8392" width="1.85546875" style="16" customWidth="1"/>
    <col min="8393" max="8393" width="2" style="16" customWidth="1"/>
    <col min="8394" max="8394" width="65.85546875" style="16" customWidth="1"/>
    <col min="8395" max="8396" width="14.42578125" style="16" customWidth="1"/>
    <col min="8397" max="8647" width="9.140625" style="16"/>
    <col min="8648" max="8648" width="1.85546875" style="16" customWidth="1"/>
    <col min="8649" max="8649" width="2" style="16" customWidth="1"/>
    <col min="8650" max="8650" width="65.85546875" style="16" customWidth="1"/>
    <col min="8651" max="8652" width="14.42578125" style="16" customWidth="1"/>
    <col min="8653" max="8903" width="9.140625" style="16"/>
    <col min="8904" max="8904" width="1.85546875" style="16" customWidth="1"/>
    <col min="8905" max="8905" width="2" style="16" customWidth="1"/>
    <col min="8906" max="8906" width="65.85546875" style="16" customWidth="1"/>
    <col min="8907" max="8908" width="14.42578125" style="16" customWidth="1"/>
    <col min="8909" max="9159" width="9.140625" style="16"/>
    <col min="9160" max="9160" width="1.85546875" style="16" customWidth="1"/>
    <col min="9161" max="9161" width="2" style="16" customWidth="1"/>
    <col min="9162" max="9162" width="65.85546875" style="16" customWidth="1"/>
    <col min="9163" max="9164" width="14.42578125" style="16" customWidth="1"/>
    <col min="9165" max="9415" width="9.140625" style="16"/>
    <col min="9416" max="9416" width="1.85546875" style="16" customWidth="1"/>
    <col min="9417" max="9417" width="2" style="16" customWidth="1"/>
    <col min="9418" max="9418" width="65.85546875" style="16" customWidth="1"/>
    <col min="9419" max="9420" width="14.42578125" style="16" customWidth="1"/>
    <col min="9421" max="9671" width="9.140625" style="16"/>
    <col min="9672" max="9672" width="1.85546875" style="16" customWidth="1"/>
    <col min="9673" max="9673" width="2" style="16" customWidth="1"/>
    <col min="9674" max="9674" width="65.85546875" style="16" customWidth="1"/>
    <col min="9675" max="9676" width="14.42578125" style="16" customWidth="1"/>
    <col min="9677" max="9927" width="9.140625" style="16"/>
    <col min="9928" max="9928" width="1.85546875" style="16" customWidth="1"/>
    <col min="9929" max="9929" width="2" style="16" customWidth="1"/>
    <col min="9930" max="9930" width="65.85546875" style="16" customWidth="1"/>
    <col min="9931" max="9932" width="14.42578125" style="16" customWidth="1"/>
    <col min="9933" max="10183" width="9.140625" style="16"/>
    <col min="10184" max="10184" width="1.85546875" style="16" customWidth="1"/>
    <col min="10185" max="10185" width="2" style="16" customWidth="1"/>
    <col min="10186" max="10186" width="65.85546875" style="16" customWidth="1"/>
    <col min="10187" max="10188" width="14.42578125" style="16" customWidth="1"/>
    <col min="10189" max="10439" width="9.140625" style="16"/>
    <col min="10440" max="10440" width="1.85546875" style="16" customWidth="1"/>
    <col min="10441" max="10441" width="2" style="16" customWidth="1"/>
    <col min="10442" max="10442" width="65.85546875" style="16" customWidth="1"/>
    <col min="10443" max="10444" width="14.42578125" style="16" customWidth="1"/>
    <col min="10445" max="10695" width="9.140625" style="16"/>
    <col min="10696" max="10696" width="1.85546875" style="16" customWidth="1"/>
    <col min="10697" max="10697" width="2" style="16" customWidth="1"/>
    <col min="10698" max="10698" width="65.85546875" style="16" customWidth="1"/>
    <col min="10699" max="10700" width="14.42578125" style="16" customWidth="1"/>
    <col min="10701" max="10951" width="9.140625" style="16"/>
    <col min="10952" max="10952" width="1.85546875" style="16" customWidth="1"/>
    <col min="10953" max="10953" width="2" style="16" customWidth="1"/>
    <col min="10954" max="10954" width="65.85546875" style="16" customWidth="1"/>
    <col min="10955" max="10956" width="14.42578125" style="16" customWidth="1"/>
    <col min="10957" max="11207" width="9.140625" style="16"/>
    <col min="11208" max="11208" width="1.85546875" style="16" customWidth="1"/>
    <col min="11209" max="11209" width="2" style="16" customWidth="1"/>
    <col min="11210" max="11210" width="65.85546875" style="16" customWidth="1"/>
    <col min="11211" max="11212" width="14.42578125" style="16" customWidth="1"/>
    <col min="11213" max="11463" width="9.140625" style="16"/>
    <col min="11464" max="11464" width="1.85546875" style="16" customWidth="1"/>
    <col min="11465" max="11465" width="2" style="16" customWidth="1"/>
    <col min="11466" max="11466" width="65.85546875" style="16" customWidth="1"/>
    <col min="11467" max="11468" width="14.42578125" style="16" customWidth="1"/>
    <col min="11469" max="11719" width="9.140625" style="16"/>
    <col min="11720" max="11720" width="1.85546875" style="16" customWidth="1"/>
    <col min="11721" max="11721" width="2" style="16" customWidth="1"/>
    <col min="11722" max="11722" width="65.85546875" style="16" customWidth="1"/>
    <col min="11723" max="11724" width="14.42578125" style="16" customWidth="1"/>
    <col min="11725" max="11975" width="9.140625" style="16"/>
    <col min="11976" max="11976" width="1.85546875" style="16" customWidth="1"/>
    <col min="11977" max="11977" width="2" style="16" customWidth="1"/>
    <col min="11978" max="11978" width="65.85546875" style="16" customWidth="1"/>
    <col min="11979" max="11980" width="14.42578125" style="16" customWidth="1"/>
    <col min="11981" max="12231" width="9.140625" style="16"/>
    <col min="12232" max="12232" width="1.85546875" style="16" customWidth="1"/>
    <col min="12233" max="12233" width="2" style="16" customWidth="1"/>
    <col min="12234" max="12234" width="65.85546875" style="16" customWidth="1"/>
    <col min="12235" max="12236" width="14.42578125" style="16" customWidth="1"/>
    <col min="12237" max="12487" width="9.140625" style="16"/>
    <col min="12488" max="12488" width="1.85546875" style="16" customWidth="1"/>
    <col min="12489" max="12489" width="2" style="16" customWidth="1"/>
    <col min="12490" max="12490" width="65.85546875" style="16" customWidth="1"/>
    <col min="12491" max="12492" width="14.42578125" style="16" customWidth="1"/>
    <col min="12493" max="12743" width="9.140625" style="16"/>
    <col min="12744" max="12744" width="1.85546875" style="16" customWidth="1"/>
    <col min="12745" max="12745" width="2" style="16" customWidth="1"/>
    <col min="12746" max="12746" width="65.85546875" style="16" customWidth="1"/>
    <col min="12747" max="12748" width="14.42578125" style="16" customWidth="1"/>
    <col min="12749" max="12999" width="9.140625" style="16"/>
    <col min="13000" max="13000" width="1.85546875" style="16" customWidth="1"/>
    <col min="13001" max="13001" width="2" style="16" customWidth="1"/>
    <col min="13002" max="13002" width="65.85546875" style="16" customWidth="1"/>
    <col min="13003" max="13004" width="14.42578125" style="16" customWidth="1"/>
    <col min="13005" max="13255" width="9.140625" style="16"/>
    <col min="13256" max="13256" width="1.85546875" style="16" customWidth="1"/>
    <col min="13257" max="13257" width="2" style="16" customWidth="1"/>
    <col min="13258" max="13258" width="65.85546875" style="16" customWidth="1"/>
    <col min="13259" max="13260" width="14.42578125" style="16" customWidth="1"/>
    <col min="13261" max="13511" width="9.140625" style="16"/>
    <col min="13512" max="13512" width="1.85546875" style="16" customWidth="1"/>
    <col min="13513" max="13513" width="2" style="16" customWidth="1"/>
    <col min="13514" max="13514" width="65.85546875" style="16" customWidth="1"/>
    <col min="13515" max="13516" width="14.42578125" style="16" customWidth="1"/>
    <col min="13517" max="13767" width="9.140625" style="16"/>
    <col min="13768" max="13768" width="1.85546875" style="16" customWidth="1"/>
    <col min="13769" max="13769" width="2" style="16" customWidth="1"/>
    <col min="13770" max="13770" width="65.85546875" style="16" customWidth="1"/>
    <col min="13771" max="13772" width="14.42578125" style="16" customWidth="1"/>
    <col min="13773" max="14023" width="9.140625" style="16"/>
    <col min="14024" max="14024" width="1.85546875" style="16" customWidth="1"/>
    <col min="14025" max="14025" width="2" style="16" customWidth="1"/>
    <col min="14026" max="14026" width="65.85546875" style="16" customWidth="1"/>
    <col min="14027" max="14028" width="14.42578125" style="16" customWidth="1"/>
    <col min="14029" max="14279" width="9.140625" style="16"/>
    <col min="14280" max="14280" width="1.85546875" style="16" customWidth="1"/>
    <col min="14281" max="14281" width="2" style="16" customWidth="1"/>
    <col min="14282" max="14282" width="65.85546875" style="16" customWidth="1"/>
    <col min="14283" max="14284" width="14.42578125" style="16" customWidth="1"/>
    <col min="14285" max="14535" width="9.140625" style="16"/>
    <col min="14536" max="14536" width="1.85546875" style="16" customWidth="1"/>
    <col min="14537" max="14537" width="2" style="16" customWidth="1"/>
    <col min="14538" max="14538" width="65.85546875" style="16" customWidth="1"/>
    <col min="14539" max="14540" width="14.42578125" style="16" customWidth="1"/>
    <col min="14541" max="14791" width="9.140625" style="16"/>
    <col min="14792" max="14792" width="1.85546875" style="16" customWidth="1"/>
    <col min="14793" max="14793" width="2" style="16" customWidth="1"/>
    <col min="14794" max="14794" width="65.85546875" style="16" customWidth="1"/>
    <col min="14795" max="14796" width="14.42578125" style="16" customWidth="1"/>
    <col min="14797" max="15047" width="9.140625" style="16"/>
    <col min="15048" max="15048" width="1.85546875" style="16" customWidth="1"/>
    <col min="15049" max="15049" width="2" style="16" customWidth="1"/>
    <col min="15050" max="15050" width="65.85546875" style="16" customWidth="1"/>
    <col min="15051" max="15052" width="14.42578125" style="16" customWidth="1"/>
    <col min="15053" max="15303" width="9.140625" style="16"/>
    <col min="15304" max="15304" width="1.85546875" style="16" customWidth="1"/>
    <col min="15305" max="15305" width="2" style="16" customWidth="1"/>
    <col min="15306" max="15306" width="65.85546875" style="16" customWidth="1"/>
    <col min="15307" max="15308" width="14.42578125" style="16" customWidth="1"/>
    <col min="15309" max="15559" width="9.140625" style="16"/>
    <col min="15560" max="15560" width="1.85546875" style="16" customWidth="1"/>
    <col min="15561" max="15561" width="2" style="16" customWidth="1"/>
    <col min="15562" max="15562" width="65.85546875" style="16" customWidth="1"/>
    <col min="15563" max="15564" width="14.42578125" style="16" customWidth="1"/>
    <col min="15565" max="15815" width="9.140625" style="16"/>
    <col min="15816" max="15816" width="1.85546875" style="16" customWidth="1"/>
    <col min="15817" max="15817" width="2" style="16" customWidth="1"/>
    <col min="15818" max="15818" width="65.85546875" style="16" customWidth="1"/>
    <col min="15819" max="15820" width="14.42578125" style="16" customWidth="1"/>
    <col min="15821" max="16071" width="9.140625" style="16"/>
    <col min="16072" max="16072" width="1.85546875" style="16" customWidth="1"/>
    <col min="16073" max="16073" width="2" style="16" customWidth="1"/>
    <col min="16074" max="16074" width="65.85546875" style="16" customWidth="1"/>
    <col min="16075" max="16076" width="14.42578125" style="16" customWidth="1"/>
    <col min="16077" max="16384" width="9.140625" style="16"/>
  </cols>
  <sheetData>
    <row r="2" spans="3:5" ht="20.25" customHeight="1" x14ac:dyDescent="0.2">
      <c r="C2" s="104" t="s">
        <v>83</v>
      </c>
      <c r="D2" s="104"/>
    </row>
    <row r="3" spans="3:5" ht="17.25" customHeight="1" x14ac:dyDescent="0.2">
      <c r="C3" s="112"/>
      <c r="D3" s="112"/>
    </row>
    <row r="4" spans="3:5" ht="21" customHeight="1" x14ac:dyDescent="0.3">
      <c r="C4" s="104" t="s">
        <v>87</v>
      </c>
      <c r="D4" s="105"/>
      <c r="E4" s="105"/>
    </row>
    <row r="5" spans="3:5" ht="20.25" x14ac:dyDescent="0.3">
      <c r="C5" s="105" t="s">
        <v>99</v>
      </c>
      <c r="D5" s="105"/>
      <c r="E5" s="105"/>
    </row>
    <row r="6" spans="3:5" x14ac:dyDescent="0.2">
      <c r="D6" s="35"/>
    </row>
    <row r="7" spans="3:5" x14ac:dyDescent="0.2">
      <c r="E7" s="35" t="str">
        <f>'Ф1 конс'!D6</f>
        <v>в млн.тенге</v>
      </c>
    </row>
    <row r="8" spans="3:5" ht="60.75" customHeight="1" x14ac:dyDescent="0.2">
      <c r="C8" s="29"/>
      <c r="D8" s="95" t="s">
        <v>100</v>
      </c>
      <c r="E8" s="95" t="s">
        <v>101</v>
      </c>
    </row>
    <row r="9" spans="3:5" ht="25.5" x14ac:dyDescent="0.2">
      <c r="C9" s="19" t="s">
        <v>34</v>
      </c>
      <c r="D9" s="36"/>
      <c r="E9" s="70"/>
    </row>
    <row r="10" spans="3:5" x14ac:dyDescent="0.2">
      <c r="C10" s="20" t="s">
        <v>35</v>
      </c>
      <c r="D10" s="45"/>
      <c r="E10" s="70"/>
    </row>
    <row r="11" spans="3:5" x14ac:dyDescent="0.2">
      <c r="C11" s="21" t="s">
        <v>60</v>
      </c>
      <c r="D11" s="71">
        <v>230787</v>
      </c>
      <c r="E11" s="71">
        <v>355838</v>
      </c>
    </row>
    <row r="12" spans="3:5" x14ac:dyDescent="0.2">
      <c r="C12" s="21" t="s">
        <v>61</v>
      </c>
      <c r="D12" s="72">
        <v>-155355</v>
      </c>
      <c r="E12" s="71">
        <v>-174531</v>
      </c>
    </row>
    <row r="13" spans="3:5" x14ac:dyDescent="0.2">
      <c r="C13" s="96" t="s">
        <v>62</v>
      </c>
      <c r="D13" s="71">
        <v>-3370</v>
      </c>
      <c r="E13" s="71">
        <v>-3758</v>
      </c>
    </row>
    <row r="14" spans="3:5" x14ac:dyDescent="0.2">
      <c r="C14" s="21" t="s">
        <v>55</v>
      </c>
      <c r="D14" s="71">
        <v>126210</v>
      </c>
      <c r="E14" s="71">
        <v>109845</v>
      </c>
    </row>
    <row r="15" spans="3:5" x14ac:dyDescent="0.2">
      <c r="C15" s="21" t="s">
        <v>56</v>
      </c>
      <c r="D15" s="71">
        <v>-20871</v>
      </c>
      <c r="E15" s="71">
        <v>-17427.467000000001</v>
      </c>
    </row>
    <row r="16" spans="3:5" x14ac:dyDescent="0.2">
      <c r="C16" s="21" t="s">
        <v>36</v>
      </c>
      <c r="D16" s="71">
        <v>6468</v>
      </c>
      <c r="E16" s="71">
        <v>8809</v>
      </c>
    </row>
    <row r="17" spans="3:5" x14ac:dyDescent="0.2">
      <c r="C17" s="21" t="s">
        <v>63</v>
      </c>
      <c r="D17" s="71">
        <v>-32749</v>
      </c>
      <c r="E17" s="71">
        <v>-37958</v>
      </c>
    </row>
    <row r="18" spans="3:5" ht="25.5" x14ac:dyDescent="0.2">
      <c r="C18" s="22" t="s">
        <v>64</v>
      </c>
      <c r="D18" s="74">
        <f>SUM(D10:D17)</f>
        <v>151120</v>
      </c>
      <c r="E18" s="32">
        <f>SUM(E11:E17)</f>
        <v>240817.533</v>
      </c>
    </row>
    <row r="19" spans="3:5" s="18" customFormat="1" ht="18.75" customHeight="1" x14ac:dyDescent="0.2">
      <c r="C19" s="23"/>
      <c r="D19" s="77"/>
      <c r="E19" s="76"/>
    </row>
    <row r="20" spans="3:5" ht="15" x14ac:dyDescent="0.25">
      <c r="C20" s="30" t="s">
        <v>37</v>
      </c>
      <c r="D20" s="77"/>
      <c r="E20" s="76"/>
    </row>
    <row r="21" spans="3:5" x14ac:dyDescent="0.2">
      <c r="C21" s="22" t="s">
        <v>38</v>
      </c>
      <c r="D21" s="77"/>
      <c r="E21" s="76"/>
    </row>
    <row r="22" spans="3:5" x14ac:dyDescent="0.2">
      <c r="C22" s="24" t="s">
        <v>2</v>
      </c>
      <c r="D22" s="71">
        <v>-3064</v>
      </c>
      <c r="E22" s="71">
        <v>3832</v>
      </c>
    </row>
    <row r="23" spans="3:5" ht="25.5" x14ac:dyDescent="0.2">
      <c r="C23" s="24" t="s">
        <v>39</v>
      </c>
      <c r="D23" s="71">
        <v>367</v>
      </c>
      <c r="E23" s="71">
        <v>-3499</v>
      </c>
    </row>
    <row r="24" spans="3:5" x14ac:dyDescent="0.2">
      <c r="C24" s="24" t="s">
        <v>4</v>
      </c>
      <c r="D24" s="71">
        <v>325</v>
      </c>
      <c r="E24" s="71">
        <v>4215</v>
      </c>
    </row>
    <row r="25" spans="3:5" x14ac:dyDescent="0.2">
      <c r="C25" s="21" t="s">
        <v>40</v>
      </c>
      <c r="D25" s="71">
        <v>-305785</v>
      </c>
      <c r="E25" s="71">
        <v>-337598</v>
      </c>
    </row>
    <row r="26" spans="3:5" x14ac:dyDescent="0.2">
      <c r="C26" s="21" t="s">
        <v>7</v>
      </c>
      <c r="D26" s="71">
        <v>-5619</v>
      </c>
      <c r="E26" s="71">
        <v>-4242</v>
      </c>
    </row>
    <row r="27" spans="3:5" x14ac:dyDescent="0.2">
      <c r="C27" s="22" t="s">
        <v>65</v>
      </c>
      <c r="D27" s="71"/>
      <c r="E27" s="71"/>
    </row>
    <row r="28" spans="3:5" x14ac:dyDescent="0.2">
      <c r="C28" s="24" t="s">
        <v>41</v>
      </c>
      <c r="D28" s="71">
        <v>103732</v>
      </c>
      <c r="E28" s="71">
        <v>177190</v>
      </c>
    </row>
    <row r="29" spans="3:5" x14ac:dyDescent="0.2">
      <c r="C29" s="24" t="s">
        <v>42</v>
      </c>
      <c r="D29" s="71">
        <v>-2425</v>
      </c>
      <c r="E29" s="71">
        <v>-198921</v>
      </c>
    </row>
    <row r="30" spans="3:5" ht="27.75" customHeight="1" x14ac:dyDescent="0.2">
      <c r="C30" s="24" t="s">
        <v>43</v>
      </c>
      <c r="D30" s="71">
        <v>350</v>
      </c>
      <c r="E30" s="71">
        <v>347</v>
      </c>
    </row>
    <row r="31" spans="3:5" x14ac:dyDescent="0.2">
      <c r="C31" s="24" t="s">
        <v>14</v>
      </c>
      <c r="D31" s="72">
        <v>-37513</v>
      </c>
      <c r="E31" s="72">
        <v>12031</v>
      </c>
    </row>
    <row r="32" spans="3:5" ht="25.5" x14ac:dyDescent="0.2">
      <c r="C32" s="22" t="s">
        <v>112</v>
      </c>
      <c r="D32" s="74">
        <f>SUM(D18:D31)</f>
        <v>-98512</v>
      </c>
      <c r="E32" s="32">
        <f>SUM(E18:E31)</f>
        <v>-105827.467</v>
      </c>
    </row>
    <row r="33" spans="3:5" x14ac:dyDescent="0.2">
      <c r="C33" s="29"/>
      <c r="D33" s="77"/>
      <c r="E33" s="76"/>
    </row>
    <row r="34" spans="3:5" x14ac:dyDescent="0.2">
      <c r="C34" s="24" t="s">
        <v>44</v>
      </c>
      <c r="D34" s="71">
        <v>-18104</v>
      </c>
      <c r="E34" s="71">
        <v>-23642</v>
      </c>
    </row>
    <row r="35" spans="3:5" x14ac:dyDescent="0.2">
      <c r="C35" s="29"/>
      <c r="D35" s="77"/>
      <c r="E35" s="76"/>
    </row>
    <row r="36" spans="3:5" x14ac:dyDescent="0.2">
      <c r="C36" s="25" t="s">
        <v>113</v>
      </c>
      <c r="D36" s="74">
        <f>SUM(D32:D34)</f>
        <v>-116616</v>
      </c>
      <c r="E36" s="32">
        <f>SUM(E32:E34)</f>
        <v>-129469.467</v>
      </c>
    </row>
    <row r="37" spans="3:5" x14ac:dyDescent="0.2">
      <c r="C37" s="31"/>
      <c r="D37" s="79"/>
      <c r="E37" s="78"/>
    </row>
    <row r="38" spans="3:5" ht="25.5" x14ac:dyDescent="0.2">
      <c r="C38" s="19" t="s">
        <v>45</v>
      </c>
      <c r="D38" s="77"/>
      <c r="E38" s="76"/>
    </row>
    <row r="39" spans="3:5" x14ac:dyDescent="0.2">
      <c r="C39" s="24" t="s">
        <v>73</v>
      </c>
      <c r="D39" s="71">
        <v>-3182</v>
      </c>
      <c r="E39" s="71">
        <v>-13569.468999999999</v>
      </c>
    </row>
    <row r="40" spans="3:5" x14ac:dyDescent="0.2">
      <c r="C40" s="24" t="s">
        <v>74</v>
      </c>
      <c r="D40" s="72">
        <v>36</v>
      </c>
      <c r="E40" s="72">
        <v>80.605000000000004</v>
      </c>
    </row>
    <row r="41" spans="3:5" ht="30" customHeight="1" x14ac:dyDescent="0.2">
      <c r="C41" s="24" t="s">
        <v>75</v>
      </c>
      <c r="D41" s="71">
        <v>395838</v>
      </c>
      <c r="E41" s="71">
        <v>186901.63500000001</v>
      </c>
    </row>
    <row r="42" spans="3:5" ht="31.5" customHeight="1" x14ac:dyDescent="0.2">
      <c r="C42" s="24" t="s">
        <v>76</v>
      </c>
      <c r="D42" s="71">
        <v>-299312</v>
      </c>
      <c r="E42" s="71">
        <v>-9849.9770000000008</v>
      </c>
    </row>
    <row r="43" spans="3:5" x14ac:dyDescent="0.2">
      <c r="C43" s="24"/>
      <c r="D43" s="71"/>
      <c r="E43" s="71"/>
    </row>
    <row r="44" spans="3:5" ht="28.5" customHeight="1" x14ac:dyDescent="0.2">
      <c r="C44" s="25" t="s">
        <v>114</v>
      </c>
      <c r="D44" s="74">
        <f>SUM(D39:D43)</f>
        <v>93380</v>
      </c>
      <c r="E44" s="32">
        <f>SUM(E39:E43)</f>
        <v>163562.79399999999</v>
      </c>
    </row>
    <row r="45" spans="3:5" x14ac:dyDescent="0.2">
      <c r="C45" s="29"/>
      <c r="D45" s="77"/>
      <c r="E45" s="76"/>
    </row>
    <row r="46" spans="3:5" ht="26.25" customHeight="1" x14ac:dyDescent="0.2">
      <c r="C46" s="19" t="s">
        <v>46</v>
      </c>
      <c r="D46" s="77"/>
      <c r="E46" s="76"/>
    </row>
    <row r="47" spans="3:5" x14ac:dyDescent="0.2">
      <c r="C47" s="24" t="s">
        <v>77</v>
      </c>
      <c r="D47" s="71">
        <v>-74534</v>
      </c>
      <c r="E47" s="71">
        <v>-357</v>
      </c>
    </row>
    <row r="48" spans="3:5" x14ac:dyDescent="0.2">
      <c r="C48" s="24" t="s">
        <v>86</v>
      </c>
      <c r="D48" s="80">
        <v>-41788</v>
      </c>
      <c r="E48" s="71">
        <v>-48996</v>
      </c>
    </row>
    <row r="49" spans="3:5" ht="27" customHeight="1" x14ac:dyDescent="0.2">
      <c r="C49" s="25" t="s">
        <v>115</v>
      </c>
      <c r="D49" s="75">
        <f>SUM(D47:D48)</f>
        <v>-116322</v>
      </c>
      <c r="E49" s="32">
        <f>SUM(E47:E48)</f>
        <v>-49353</v>
      </c>
    </row>
    <row r="50" spans="3:5" x14ac:dyDescent="0.2">
      <c r="C50" s="29"/>
      <c r="D50" s="77"/>
      <c r="E50" s="76"/>
    </row>
    <row r="51" spans="3:5" ht="25.5" x14ac:dyDescent="0.2">
      <c r="C51" s="21" t="s">
        <v>78</v>
      </c>
      <c r="D51" s="71">
        <v>-6141</v>
      </c>
      <c r="E51" s="71">
        <v>-9808.9689999999991</v>
      </c>
    </row>
    <row r="52" spans="3:5" x14ac:dyDescent="0.2">
      <c r="C52" s="29"/>
      <c r="D52" s="77"/>
      <c r="E52" s="76"/>
    </row>
    <row r="53" spans="3:5" x14ac:dyDescent="0.2">
      <c r="C53" s="26" t="s">
        <v>116</v>
      </c>
      <c r="D53" s="74">
        <f>SUM(D36,D44,D49,D51)</f>
        <v>-145699</v>
      </c>
      <c r="E53" s="32">
        <f>SUM(E36,E44,E49,E51)</f>
        <v>-25068.642000000007</v>
      </c>
    </row>
    <row r="54" spans="3:5" x14ac:dyDescent="0.2">
      <c r="C54" s="29"/>
      <c r="D54" s="74"/>
      <c r="E54" s="32"/>
    </row>
    <row r="55" spans="3:5" x14ac:dyDescent="0.2">
      <c r="C55" s="26" t="s">
        <v>47</v>
      </c>
      <c r="D55" s="74">
        <v>806610</v>
      </c>
      <c r="E55" s="32">
        <v>597739</v>
      </c>
    </row>
    <row r="56" spans="3:5" x14ac:dyDescent="0.2">
      <c r="C56" s="26" t="s">
        <v>48</v>
      </c>
      <c r="D56" s="74">
        <f>D55+D53</f>
        <v>660911</v>
      </c>
      <c r="E56" s="74">
        <f>E55+E53</f>
        <v>572670.35800000001</v>
      </c>
    </row>
    <row r="57" spans="3:5" s="39" customFormat="1" x14ac:dyDescent="0.2">
      <c r="C57" s="66"/>
      <c r="D57" s="67"/>
      <c r="E57" s="67"/>
    </row>
    <row r="58" spans="3:5" s="39" customFormat="1" x14ac:dyDescent="0.2">
      <c r="C58" s="66"/>
      <c r="D58" s="67"/>
      <c r="E58" s="68"/>
    </row>
    <row r="59" spans="3:5" s="39" customFormat="1" ht="15" x14ac:dyDescent="0.25">
      <c r="C59" s="6" t="str">
        <f>'Ф1 конс'!A48</f>
        <v>Председатель Правления</v>
      </c>
      <c r="E59" s="38" t="str">
        <f>'Ф1 конс'!D48</f>
        <v>Миронов П.В.</v>
      </c>
    </row>
    <row r="60" spans="3:5" x14ac:dyDescent="0.2">
      <c r="E60" s="37"/>
    </row>
    <row r="61" spans="3:5" x14ac:dyDescent="0.2">
      <c r="E61" s="37"/>
    </row>
    <row r="62" spans="3:5" ht="15" x14ac:dyDescent="0.25">
      <c r="C62" s="6" t="str">
        <f>'Ф1 конс'!A51</f>
        <v>Главный бухгалтер</v>
      </c>
      <c r="E62" s="38" t="str">
        <f>'Ф1 конс'!D51</f>
        <v>Уалибекова Н.А.</v>
      </c>
    </row>
    <row r="64" spans="3:5" x14ac:dyDescent="0.2">
      <c r="C64" s="2"/>
      <c r="D64" s="27"/>
      <c r="E64" s="15"/>
    </row>
    <row r="65" spans="3:5" x14ac:dyDescent="0.2">
      <c r="C65" s="2"/>
      <c r="D65" s="27"/>
      <c r="E65" s="15"/>
    </row>
    <row r="66" spans="3:5" x14ac:dyDescent="0.2">
      <c r="C66" s="2"/>
      <c r="D66" s="27"/>
      <c r="E66" s="15"/>
    </row>
    <row r="67" spans="3:5" x14ac:dyDescent="0.2">
      <c r="C67" s="2"/>
      <c r="D67" s="27"/>
      <c r="E67" s="15"/>
    </row>
    <row r="68" spans="3:5" x14ac:dyDescent="0.2">
      <c r="C68" s="2"/>
      <c r="D68" s="27"/>
      <c r="E68" s="15"/>
    </row>
    <row r="69" spans="3:5" x14ac:dyDescent="0.2">
      <c r="C69" s="7"/>
      <c r="D69" s="27"/>
      <c r="E69" s="15"/>
    </row>
    <row r="70" spans="3:5" x14ac:dyDescent="0.2">
      <c r="C70" s="7"/>
      <c r="D70" s="27"/>
      <c r="E70" s="15"/>
    </row>
  </sheetData>
  <mergeCells count="3">
    <mergeCell ref="C2:D3"/>
    <mergeCell ref="C4:E4"/>
    <mergeCell ref="C5:E5"/>
  </mergeCells>
  <conditionalFormatting sqref="D58">
    <cfRule type="cellIs" dxfId="1" priority="3" operator="notEqual">
      <formula>0</formula>
    </cfRule>
  </conditionalFormatting>
  <conditionalFormatting sqref="E58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69"/>
  <sheetViews>
    <sheetView showGridLines="0" tabSelected="1" zoomScale="90" zoomScaleNormal="90" zoomScaleSheetLayoutView="80" workbookViewId="0">
      <selection activeCell="F32" sqref="F32"/>
    </sheetView>
  </sheetViews>
  <sheetFormatPr defaultColWidth="9.140625" defaultRowHeight="12.75" x14ac:dyDescent="0.2"/>
  <cols>
    <col min="1" max="1" width="9.140625" style="46"/>
    <col min="2" max="2" width="38.28515625" style="46" customWidth="1"/>
    <col min="3" max="3" width="15" style="46" customWidth="1"/>
    <col min="4" max="4" width="20.28515625" style="48" customWidth="1"/>
    <col min="5" max="6" width="17" style="48" customWidth="1"/>
    <col min="7" max="7" width="21.85546875" style="48" customWidth="1"/>
    <col min="8" max="8" width="26.28515625" style="48" customWidth="1"/>
    <col min="9" max="9" width="16.7109375" style="48" customWidth="1"/>
    <col min="10" max="10" width="19.140625" style="48" customWidth="1"/>
    <col min="11" max="11" width="17" style="48" customWidth="1"/>
    <col min="12" max="16384" width="9.140625" style="46"/>
  </cols>
  <sheetData>
    <row r="2" spans="2:11" ht="18" customHeight="1" x14ac:dyDescent="0.3">
      <c r="B2" s="105" t="s">
        <v>84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2:11" ht="18" customHeight="1" x14ac:dyDescent="0.3">
      <c r="B3" s="105" t="s">
        <v>87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2:11" ht="18" customHeight="1" x14ac:dyDescent="0.3">
      <c r="B4" s="105" t="s">
        <v>99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ht="18" customHeigh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2:11" ht="18" customHeight="1" x14ac:dyDescent="0.25">
      <c r="B6" s="47"/>
      <c r="C6" s="47"/>
      <c r="K6" s="85" t="str">
        <f>'Ф1 конс'!D6</f>
        <v>в млн.тенге</v>
      </c>
    </row>
    <row r="7" spans="2:11" ht="76.5" customHeight="1" x14ac:dyDescent="0.2">
      <c r="B7" s="81"/>
      <c r="C7" s="114" t="s">
        <v>28</v>
      </c>
      <c r="D7" s="116"/>
      <c r="E7" s="115"/>
      <c r="F7" s="114" t="s">
        <v>90</v>
      </c>
      <c r="G7" s="115" t="s">
        <v>17</v>
      </c>
      <c r="H7" s="117" t="s">
        <v>91</v>
      </c>
      <c r="I7" s="119" t="s">
        <v>92</v>
      </c>
      <c r="J7" s="119" t="s">
        <v>29</v>
      </c>
      <c r="K7" s="119" t="s">
        <v>30</v>
      </c>
    </row>
    <row r="8" spans="2:11" ht="25.5" x14ac:dyDescent="0.2">
      <c r="B8" s="49"/>
      <c r="C8" s="82" t="s">
        <v>31</v>
      </c>
      <c r="D8" s="83" t="s">
        <v>32</v>
      </c>
      <c r="E8" s="84" t="s">
        <v>18</v>
      </c>
      <c r="F8" s="49" t="s">
        <v>31</v>
      </c>
      <c r="G8" s="50" t="s">
        <v>32</v>
      </c>
      <c r="H8" s="118"/>
      <c r="I8" s="120"/>
      <c r="J8" s="120"/>
      <c r="K8" s="120"/>
    </row>
    <row r="9" spans="2:11" s="34" customFormat="1" x14ac:dyDescent="0.2">
      <c r="B9" s="51" t="s">
        <v>95</v>
      </c>
      <c r="C9" s="32">
        <v>17791</v>
      </c>
      <c r="D9" s="32">
        <v>409</v>
      </c>
      <c r="E9" s="32">
        <v>1308</v>
      </c>
      <c r="F9" s="32">
        <v>-9548</v>
      </c>
      <c r="G9" s="32">
        <v>-553</v>
      </c>
      <c r="H9" s="32">
        <v>8533</v>
      </c>
      <c r="I9" s="32">
        <v>1468</v>
      </c>
      <c r="J9" s="32">
        <v>731088</v>
      </c>
      <c r="K9" s="32">
        <f t="shared" ref="K9:K14" si="0">SUM(C9:J9)</f>
        <v>750496</v>
      </c>
    </row>
    <row r="10" spans="2:11" x14ac:dyDescent="0.2">
      <c r="B10" s="28" t="s">
        <v>33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f>'Ф2 конс'!D34</f>
        <v>113010</v>
      </c>
      <c r="K10" s="32">
        <f t="shared" si="0"/>
        <v>113010</v>
      </c>
    </row>
    <row r="11" spans="2:11" x14ac:dyDescent="0.2">
      <c r="B11" s="52" t="s">
        <v>52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31879</v>
      </c>
      <c r="I11" s="33">
        <v>0</v>
      </c>
      <c r="J11" s="33">
        <v>0</v>
      </c>
      <c r="K11" s="32">
        <f t="shared" si="0"/>
        <v>31879</v>
      </c>
    </row>
    <row r="12" spans="2:11" x14ac:dyDescent="0.2">
      <c r="B12" s="28" t="s">
        <v>51</v>
      </c>
      <c r="C12" s="32">
        <f>SUM(C10:C11)</f>
        <v>0</v>
      </c>
      <c r="D12" s="32">
        <f t="shared" ref="D12:J12" si="1">SUM(D10:D11)</f>
        <v>0</v>
      </c>
      <c r="E12" s="32">
        <f>SUM(E10:E11)</f>
        <v>0</v>
      </c>
      <c r="F12" s="32">
        <f>SUM(F10:F11)</f>
        <v>0</v>
      </c>
      <c r="G12" s="32">
        <f>SUM(G10:G11)</f>
        <v>0</v>
      </c>
      <c r="H12" s="32">
        <f t="shared" ref="H12" si="2">SUM(H10:H11)</f>
        <v>31879</v>
      </c>
      <c r="I12" s="32">
        <f t="shared" si="1"/>
        <v>0</v>
      </c>
      <c r="J12" s="32">
        <f t="shared" si="1"/>
        <v>113010</v>
      </c>
      <c r="K12" s="32">
        <f t="shared" si="0"/>
        <v>144889</v>
      </c>
    </row>
    <row r="13" spans="2:11" ht="25.5" x14ac:dyDescent="0.2">
      <c r="B13" s="52" t="s">
        <v>50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-10</v>
      </c>
      <c r="J13" s="33">
        <f>-I13</f>
        <v>10</v>
      </c>
      <c r="K13" s="32">
        <f t="shared" si="0"/>
        <v>0</v>
      </c>
    </row>
    <row r="14" spans="2:11" x14ac:dyDescent="0.2">
      <c r="B14" s="52" t="s">
        <v>111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-74862</v>
      </c>
      <c r="K14" s="32">
        <f t="shared" si="0"/>
        <v>-74862</v>
      </c>
    </row>
    <row r="15" spans="2:11" x14ac:dyDescent="0.2">
      <c r="B15" s="51" t="s">
        <v>102</v>
      </c>
      <c r="C15" s="32">
        <f t="shared" ref="C15:K15" si="3">SUM(C9,C12:C14)</f>
        <v>17791</v>
      </c>
      <c r="D15" s="32">
        <f t="shared" si="3"/>
        <v>409</v>
      </c>
      <c r="E15" s="32">
        <f t="shared" si="3"/>
        <v>1308</v>
      </c>
      <c r="F15" s="32">
        <f t="shared" si="3"/>
        <v>-9548</v>
      </c>
      <c r="G15" s="32">
        <f t="shared" si="3"/>
        <v>-553</v>
      </c>
      <c r="H15" s="32">
        <f t="shared" si="3"/>
        <v>40412</v>
      </c>
      <c r="I15" s="32">
        <f t="shared" si="3"/>
        <v>1458</v>
      </c>
      <c r="J15" s="32">
        <f t="shared" si="3"/>
        <v>769246</v>
      </c>
      <c r="K15" s="32">
        <f t="shared" si="3"/>
        <v>820523</v>
      </c>
    </row>
    <row r="16" spans="2:11" x14ac:dyDescent="0.2">
      <c r="B16" s="49"/>
      <c r="C16" s="32"/>
      <c r="D16" s="32"/>
      <c r="E16" s="32"/>
      <c r="F16" s="32"/>
      <c r="G16" s="32"/>
      <c r="H16" s="32"/>
      <c r="I16" s="32"/>
      <c r="J16" s="32"/>
      <c r="K16" s="32"/>
    </row>
    <row r="17" spans="2:12" x14ac:dyDescent="0.2">
      <c r="B17" s="97" t="s">
        <v>103</v>
      </c>
      <c r="C17" s="32">
        <v>17791.058000000001</v>
      </c>
      <c r="D17" s="32">
        <v>409.15</v>
      </c>
      <c r="E17" s="32">
        <v>1307.509</v>
      </c>
      <c r="F17" s="32">
        <v>-9548.277</v>
      </c>
      <c r="G17" s="32">
        <v>-552.71199999999999</v>
      </c>
      <c r="H17" s="32">
        <v>39950.381999999998</v>
      </c>
      <c r="I17" s="32">
        <f>'Ф1 конс'!C38</f>
        <v>1429</v>
      </c>
      <c r="J17" s="32">
        <f>'Ф1 конс'!C39</f>
        <v>973672</v>
      </c>
      <c r="K17" s="32">
        <f>SUM(C17:J17)</f>
        <v>1024458.11</v>
      </c>
    </row>
    <row r="18" spans="2:12" x14ac:dyDescent="0.2">
      <c r="B18" s="51"/>
      <c r="C18" s="98"/>
      <c r="D18" s="98"/>
      <c r="E18" s="98"/>
      <c r="F18" s="99"/>
      <c r="G18" s="99"/>
      <c r="H18" s="98"/>
      <c r="I18" s="53"/>
      <c r="J18" s="53"/>
      <c r="K18" s="32">
        <f>SUM(C18:J18)</f>
        <v>0</v>
      </c>
    </row>
    <row r="19" spans="2:12" x14ac:dyDescent="0.2">
      <c r="B19" s="28" t="s">
        <v>33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54">
        <f>'Ф2 конс'!E34</f>
        <v>128428.10970573002</v>
      </c>
      <c r="K19" s="32">
        <f>SUM(C19:J19)</f>
        <v>128428.10970573002</v>
      </c>
    </row>
    <row r="20" spans="2:12" x14ac:dyDescent="0.2">
      <c r="B20" s="52" t="s">
        <v>85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-62892.345999999998</v>
      </c>
      <c r="I20" s="54"/>
      <c r="J20" s="54">
        <v>0</v>
      </c>
      <c r="K20" s="32">
        <f>SUM(C20:J20)</f>
        <v>-62892.345999999998</v>
      </c>
    </row>
    <row r="21" spans="2:12" x14ac:dyDescent="0.2">
      <c r="B21" s="28" t="s">
        <v>51</v>
      </c>
      <c r="C21" s="32">
        <f>SUM(C19:C20)</f>
        <v>0</v>
      </c>
      <c r="D21" s="32">
        <f t="shared" ref="D21:G21" si="4">SUM(D19:D20)</f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ref="H21:K21" si="5">SUM(H19:H20)</f>
        <v>-62892.345999999998</v>
      </c>
      <c r="I21" s="32">
        <f t="shared" si="5"/>
        <v>0</v>
      </c>
      <c r="J21" s="32">
        <f t="shared" si="5"/>
        <v>128428.10970573002</v>
      </c>
      <c r="K21" s="32">
        <f t="shared" si="5"/>
        <v>65535.763705730024</v>
      </c>
    </row>
    <row r="22" spans="2:12" ht="25.5" x14ac:dyDescent="0.2">
      <c r="B22" s="52" t="s">
        <v>50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-10</v>
      </c>
      <c r="J22" s="33">
        <f>-I22</f>
        <v>10</v>
      </c>
      <c r="K22" s="32">
        <f>ROUND(SUM(C22:J22),0)</f>
        <v>0</v>
      </c>
    </row>
    <row r="23" spans="2:12" x14ac:dyDescent="0.2">
      <c r="B23" s="51" t="s">
        <v>104</v>
      </c>
      <c r="C23" s="32">
        <f t="shared" ref="C23:K23" si="6">C17+SUM(C21:C22)</f>
        <v>17791.058000000001</v>
      </c>
      <c r="D23" s="32">
        <f t="shared" si="6"/>
        <v>409.15</v>
      </c>
      <c r="E23" s="32">
        <f t="shared" si="6"/>
        <v>1307.509</v>
      </c>
      <c r="F23" s="32">
        <f t="shared" si="6"/>
        <v>-9548.277</v>
      </c>
      <c r="G23" s="32">
        <f t="shared" si="6"/>
        <v>-552.71199999999999</v>
      </c>
      <c r="H23" s="40">
        <f t="shared" si="6"/>
        <v>-22941.964</v>
      </c>
      <c r="I23" s="40">
        <f t="shared" si="6"/>
        <v>1419</v>
      </c>
      <c r="J23" s="32">
        <f t="shared" si="6"/>
        <v>1102110.1097057301</v>
      </c>
      <c r="K23" s="32">
        <f t="shared" si="6"/>
        <v>1089993.8737057301</v>
      </c>
    </row>
    <row r="24" spans="2:12" hidden="1" x14ac:dyDescent="0.2">
      <c r="B24" s="55"/>
      <c r="C24" s="56">
        <f>C23-'Ф1 конс'!D35+D23</f>
        <v>10101.208000000001</v>
      </c>
      <c r="D24" s="57"/>
      <c r="E24" s="57">
        <f>E23-'Ф1 конс'!D36</f>
        <v>-0.49099999999998545</v>
      </c>
      <c r="F24" s="57"/>
      <c r="G24" s="57"/>
      <c r="H24" s="57">
        <f>H23-'Ф1 конс'!D37</f>
        <v>3.6000000000058208E-2</v>
      </c>
      <c r="I24" s="57">
        <f>I23-'Ф1 конс'!D38</f>
        <v>0</v>
      </c>
      <c r="J24" s="57">
        <f>J23-'Ф1 конс'!D39</f>
        <v>0.10970573010854423</v>
      </c>
      <c r="K24" s="58">
        <f>K23-'Ф1 конс'!D41</f>
        <v>-0.12629426992498338</v>
      </c>
    </row>
    <row r="25" spans="2:12" s="62" customFormat="1" x14ac:dyDescent="0.2">
      <c r="B25" s="59"/>
      <c r="C25" s="60"/>
      <c r="D25" s="61"/>
      <c r="E25" s="61"/>
      <c r="F25" s="61"/>
      <c r="G25" s="61"/>
      <c r="H25" s="61"/>
      <c r="I25" s="61"/>
      <c r="J25" s="61"/>
      <c r="K25" s="61"/>
      <c r="L25" s="60"/>
    </row>
    <row r="26" spans="2:12" ht="15" x14ac:dyDescent="0.25">
      <c r="K26" s="63"/>
    </row>
    <row r="27" spans="2:12" ht="15" x14ac:dyDescent="0.25">
      <c r="B27" s="6" t="str">
        <f>'Ф1 конс'!A48</f>
        <v>Председатель Правления</v>
      </c>
      <c r="C27" s="64"/>
      <c r="I27" s="6" t="str">
        <f>'Ф1 конс'!D48</f>
        <v>Миронов П.В.</v>
      </c>
    </row>
    <row r="29" spans="2:12" ht="15" x14ac:dyDescent="0.25">
      <c r="B29" s="65"/>
      <c r="C29" s="64"/>
      <c r="I29" s="6"/>
    </row>
    <row r="30" spans="2:12" s="48" customFormat="1" ht="15" x14ac:dyDescent="0.25">
      <c r="B30" s="6" t="str">
        <f>'Ф1 конс'!A51</f>
        <v>Главный бухгалтер</v>
      </c>
      <c r="C30" s="64"/>
      <c r="I30" s="6" t="str">
        <f>'Ф1 конс'!D51</f>
        <v>Уалибекова Н.А.</v>
      </c>
    </row>
    <row r="31" spans="2:12" s="48" customFormat="1" x14ac:dyDescent="0.2">
      <c r="B31" s="65"/>
      <c r="C31" s="64"/>
      <c r="D31" s="65"/>
    </row>
    <row r="32" spans="2:12" s="48" customFormat="1" x14ac:dyDescent="0.2">
      <c r="B32" s="65"/>
      <c r="C32" s="64"/>
      <c r="D32" s="65"/>
    </row>
    <row r="33" spans="2:4" s="48" customFormat="1" x14ac:dyDescent="0.2">
      <c r="B33" s="65"/>
      <c r="C33" s="64"/>
      <c r="D33" s="65"/>
    </row>
    <row r="54" spans="4:11" x14ac:dyDescent="0.2">
      <c r="D54" s="46"/>
      <c r="E54" s="46"/>
      <c r="F54" s="46"/>
      <c r="G54" s="46"/>
      <c r="H54" s="46"/>
      <c r="I54" s="46"/>
      <c r="J54" s="46"/>
      <c r="K54" s="46"/>
    </row>
    <row r="55" spans="4:11" x14ac:dyDescent="0.2">
      <c r="D55" s="46"/>
      <c r="E55" s="46"/>
      <c r="F55" s="46"/>
      <c r="G55" s="46"/>
      <c r="H55" s="46"/>
      <c r="I55" s="46"/>
      <c r="J55" s="46"/>
      <c r="K55" s="46"/>
    </row>
    <row r="56" spans="4:11" x14ac:dyDescent="0.2">
      <c r="D56" s="46"/>
      <c r="E56" s="46"/>
      <c r="F56" s="46"/>
      <c r="G56" s="46"/>
      <c r="H56" s="46"/>
      <c r="I56" s="46"/>
      <c r="J56" s="46"/>
      <c r="K56" s="46"/>
    </row>
    <row r="57" spans="4:11" x14ac:dyDescent="0.2">
      <c r="D57" s="46"/>
      <c r="E57" s="46"/>
      <c r="F57" s="46"/>
      <c r="G57" s="46"/>
      <c r="H57" s="46"/>
      <c r="I57" s="46"/>
      <c r="J57" s="46"/>
      <c r="K57" s="46"/>
    </row>
    <row r="58" spans="4:11" x14ac:dyDescent="0.2">
      <c r="D58" s="46"/>
      <c r="E58" s="46"/>
      <c r="F58" s="46"/>
      <c r="G58" s="46"/>
      <c r="H58" s="46"/>
      <c r="I58" s="46"/>
      <c r="J58" s="46"/>
      <c r="K58" s="46"/>
    </row>
    <row r="59" spans="4:11" x14ac:dyDescent="0.2">
      <c r="D59" s="46"/>
      <c r="E59" s="46"/>
      <c r="F59" s="46"/>
      <c r="G59" s="46"/>
      <c r="H59" s="46"/>
      <c r="I59" s="46"/>
      <c r="J59" s="46"/>
      <c r="K59" s="46"/>
    </row>
    <row r="60" spans="4:11" x14ac:dyDescent="0.2">
      <c r="D60" s="46"/>
      <c r="E60" s="46"/>
      <c r="F60" s="46"/>
      <c r="G60" s="46"/>
      <c r="H60" s="46"/>
      <c r="I60" s="46"/>
      <c r="J60" s="46"/>
      <c r="K60" s="46"/>
    </row>
    <row r="61" spans="4:11" x14ac:dyDescent="0.2">
      <c r="D61" s="46"/>
      <c r="E61" s="46"/>
      <c r="F61" s="46"/>
      <c r="G61" s="46"/>
      <c r="H61" s="46"/>
      <c r="I61" s="46"/>
      <c r="J61" s="46"/>
      <c r="K61" s="46"/>
    </row>
    <row r="62" spans="4:11" x14ac:dyDescent="0.2">
      <c r="D62" s="46"/>
      <c r="E62" s="46"/>
      <c r="F62" s="46"/>
      <c r="G62" s="46"/>
      <c r="H62" s="46"/>
      <c r="I62" s="46"/>
      <c r="J62" s="46"/>
      <c r="K62" s="46"/>
    </row>
    <row r="63" spans="4:11" x14ac:dyDescent="0.2">
      <c r="D63" s="46"/>
      <c r="E63" s="46"/>
      <c r="F63" s="46"/>
      <c r="G63" s="46"/>
      <c r="H63" s="46"/>
      <c r="I63" s="46"/>
      <c r="J63" s="46"/>
      <c r="K63" s="46"/>
    </row>
    <row r="64" spans="4:11" x14ac:dyDescent="0.2">
      <c r="D64" s="46"/>
      <c r="E64" s="46"/>
      <c r="F64" s="46"/>
      <c r="G64" s="46"/>
      <c r="H64" s="46"/>
      <c r="I64" s="46"/>
      <c r="J64" s="46"/>
      <c r="K64" s="46"/>
    </row>
    <row r="65" spans="4:11" x14ac:dyDescent="0.2">
      <c r="D65" s="46"/>
      <c r="E65" s="46"/>
      <c r="F65" s="46"/>
      <c r="G65" s="46"/>
      <c r="H65" s="46"/>
      <c r="I65" s="46"/>
      <c r="J65" s="46"/>
      <c r="K65" s="46"/>
    </row>
    <row r="66" spans="4:11" x14ac:dyDescent="0.2">
      <c r="D66" s="46"/>
      <c r="E66" s="46"/>
      <c r="F66" s="46"/>
      <c r="G66" s="46"/>
      <c r="H66" s="46"/>
      <c r="I66" s="46"/>
      <c r="J66" s="46"/>
      <c r="K66" s="46"/>
    </row>
    <row r="67" spans="4:11" x14ac:dyDescent="0.2">
      <c r="D67" s="46"/>
      <c r="E67" s="46"/>
      <c r="F67" s="46"/>
      <c r="G67" s="46"/>
      <c r="H67" s="46"/>
      <c r="I67" s="46"/>
      <c r="J67" s="46"/>
      <c r="K67" s="46"/>
    </row>
    <row r="68" spans="4:11" x14ac:dyDescent="0.2">
      <c r="D68" s="46"/>
      <c r="E68" s="46"/>
      <c r="F68" s="46"/>
      <c r="G68" s="46"/>
      <c r="H68" s="46"/>
      <c r="I68" s="46"/>
      <c r="J68" s="46"/>
      <c r="K68" s="46"/>
    </row>
    <row r="69" spans="4:11" x14ac:dyDescent="0.2">
      <c r="D69" s="46"/>
      <c r="E69" s="46"/>
      <c r="F69" s="46"/>
      <c r="G69" s="46"/>
      <c r="H69" s="46"/>
      <c r="I69" s="46"/>
      <c r="J69" s="46"/>
      <c r="K69" s="46"/>
    </row>
  </sheetData>
  <mergeCells count="10">
    <mergeCell ref="B2:K2"/>
    <mergeCell ref="B4:K4"/>
    <mergeCell ref="B5:K5"/>
    <mergeCell ref="B3:K3"/>
    <mergeCell ref="F7:G7"/>
    <mergeCell ref="C7:E7"/>
    <mergeCell ref="H7:H8"/>
    <mergeCell ref="I7:I8"/>
    <mergeCell ref="J7:J8"/>
    <mergeCell ref="K7:K8"/>
  </mergeCells>
  <pageMargins left="0.74803149606299213" right="0.74803149606299213" top="0.98425196850393704" bottom="0.98425196850393704" header="0.51181102362204722" footer="0.51181102362204722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Ф1 конс</vt:lpstr>
      <vt:lpstr>Ф2 конс</vt:lpstr>
      <vt:lpstr>Ф3 конс</vt:lpstr>
      <vt:lpstr>Ф4 конс</vt:lpstr>
      <vt:lpstr>'Ф1 конс'!Print_Area</vt:lpstr>
      <vt:lpstr>'Ф2 конс'!Print_Area</vt:lpstr>
      <vt:lpstr>'Ф4 конс'!Print_Area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Шакирова Айнур Ерболатовна</cp:lastModifiedBy>
  <cp:lastPrinted>2025-05-26T07:43:08Z</cp:lastPrinted>
  <dcterms:created xsi:type="dcterms:W3CDTF">2009-10-26T09:06:41Z</dcterms:created>
  <dcterms:modified xsi:type="dcterms:W3CDTF">2025-05-29T10:52:12Z</dcterms:modified>
</cp:coreProperties>
</file>