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БИРЖА KASE\2024\"/>
    </mc:Choice>
  </mc:AlternateContent>
  <bookViews>
    <workbookView xWindow="-120" yWindow="-120" windowWidth="20730" windowHeight="11040"/>
  </bookViews>
  <sheets>
    <sheet name="ОФП" sheetId="9" r:id="rId1"/>
    <sheet name="ОСУ" sheetId="10" r:id="rId2"/>
    <sheet name="ОДДС" sheetId="11" r:id="rId3"/>
    <sheet name="ОДК" sheetId="12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1" l="1"/>
  <c r="D45" i="11"/>
  <c r="D20" i="11"/>
  <c r="D34" i="11" s="1"/>
  <c r="D39" i="11" s="1"/>
  <c r="D52" i="11" s="1"/>
  <c r="D56" i="11" s="1"/>
  <c r="F22" i="12" l="1"/>
  <c r="F24" i="12" s="1"/>
  <c r="G24" i="12" s="1"/>
  <c r="G21" i="12"/>
  <c r="G19" i="12"/>
  <c r="F17" i="12"/>
  <c r="G17" i="12" s="1"/>
  <c r="F15" i="12"/>
  <c r="G15" i="12" s="1"/>
  <c r="G14" i="12"/>
  <c r="G13" i="12"/>
  <c r="G11" i="12"/>
  <c r="E51" i="11"/>
  <c r="E45" i="11"/>
  <c r="E34" i="11"/>
  <c r="E39" i="11" s="1"/>
  <c r="E52" i="11" s="1"/>
  <c r="E56" i="11" s="1"/>
  <c r="E20" i="11"/>
  <c r="E56" i="9"/>
  <c r="E57" i="9" s="1"/>
  <c r="D56" i="9"/>
  <c r="D57" i="9" s="1"/>
  <c r="E45" i="9"/>
  <c r="D45" i="9"/>
  <c r="E38" i="9"/>
  <c r="D38" i="9"/>
  <c r="D30" i="9"/>
  <c r="E26" i="9"/>
  <c r="E30" i="9" s="1"/>
  <c r="E19" i="9"/>
  <c r="D13" i="9"/>
  <c r="D11" i="9"/>
  <c r="D19" i="9" s="1"/>
  <c r="D31" i="9" s="1"/>
  <c r="D17" i="10"/>
  <c r="D22" i="10" s="1"/>
  <c r="E11" i="10"/>
  <c r="E17" i="10" s="1"/>
  <c r="E22" i="10" s="1"/>
  <c r="E25" i="10" s="1"/>
  <c r="E27" i="10" s="1"/>
  <c r="E29" i="10" s="1"/>
  <c r="D11" i="10"/>
  <c r="G22" i="12" l="1"/>
  <c r="E31" i="9"/>
  <c r="D29" i="10" l="1"/>
  <c r="D27" i="10"/>
  <c r="D25" i="10"/>
  <c r="D24" i="10"/>
</calcChain>
</file>

<file path=xl/sharedStrings.xml><?xml version="1.0" encoding="utf-8"?>
<sst xmlns="http://schemas.openxmlformats.org/spreadsheetml/2006/main" count="205" uniqueCount="126">
  <si>
    <t>Род А.И.</t>
  </si>
  <si>
    <t xml:space="preserve"> </t>
  </si>
  <si>
    <t>Капитал</t>
  </si>
  <si>
    <t>–</t>
  </si>
  <si>
    <t>-</t>
  </si>
  <si>
    <t>________________________</t>
  </si>
  <si>
    <t>Сайзинұлы Д.</t>
  </si>
  <si>
    <t>капитал</t>
  </si>
  <si>
    <t>"Кристалл Менеджмент" АҚ</t>
  </si>
  <si>
    <t>Аралық қысқартылған шоғырландырылған қаржылық есептілік</t>
  </si>
  <si>
    <t>ҚАРЖЫЛЫҚ ЖАҒДАЙ ТУРАЛЫ АРАЛЫҚ ШОҒЫРЛАНДЫРЫЛҒАН ЕСЕП</t>
  </si>
  <si>
    <t>мың теңгемен</t>
  </si>
  <si>
    <t>Активтер</t>
  </si>
  <si>
    <t>Ескер.</t>
  </si>
  <si>
    <t>Айналымнан тыс активтер</t>
  </si>
  <si>
    <t>Материалдық емес активтер</t>
  </si>
  <si>
    <t>Негізгі құралдар</t>
  </si>
  <si>
    <t>Барлау және бағалау активтері</t>
  </si>
  <si>
    <t>Ұзақ мерзімді активтер үшін берілген аванстар</t>
  </si>
  <si>
    <t>Пайдалануға шектелген ақша қаражаттары</t>
  </si>
  <si>
    <t>Кейінге қалдырылған табыс салығы бойынша активтер</t>
  </si>
  <si>
    <t>Пайдалану құқығы нысанындағы активтер</t>
  </si>
  <si>
    <t>Өтеуге ұзақ мерзімді ҚҚС</t>
  </si>
  <si>
    <t>Айналымдағы активтер</t>
  </si>
  <si>
    <t>Тауарлық-материалдық қорлар</t>
  </si>
  <si>
    <t>Сауда және басқа дебиторлық берешек</t>
  </si>
  <si>
    <t>Берілген аванстар</t>
  </si>
  <si>
    <t>Өтеуге ҚҚС</t>
  </si>
  <si>
    <t>Өтеуге салынатын өзге де салықтар</t>
  </si>
  <si>
    <t>Алуға арналған сыйақылар</t>
  </si>
  <si>
    <t>Басқа айналымдағы қаржылық емес активтер</t>
  </si>
  <si>
    <t xml:space="preserve">Ақша қаражаттары және олардың баламалары </t>
  </si>
  <si>
    <t>Активтер жиыны</t>
  </si>
  <si>
    <t>Капитал және міндеттемелер</t>
  </si>
  <si>
    <t>Акционерлік капитал</t>
  </si>
  <si>
    <t>Қосымша төленген капитал</t>
  </si>
  <si>
    <t>Жинақталған шығын</t>
  </si>
  <si>
    <t>Капитал жиыны</t>
  </si>
  <si>
    <t>Ұзақ мерзімді міндеттемелер</t>
  </si>
  <si>
    <t>Пайыздық қарыздар</t>
  </si>
  <si>
    <t>Жалдау бойынша міндеттемелер</t>
  </si>
  <si>
    <t>Келісімшарт бойынша бағалау міндеттемелері, ұзақ мерзімді бөлім</t>
  </si>
  <si>
    <t>Кейінге қалдырылған табыс салығы бойынша міндеттемелер</t>
  </si>
  <si>
    <t>Ағымдағы міндеттемелер</t>
  </si>
  <si>
    <t>Сауда кредиторлық берешек</t>
  </si>
  <si>
    <t>Сатып алушылармен электр энергиясы және сынақ мұнайы үшін шарттар бойынша міндеттемелер</t>
  </si>
  <si>
    <t>Төлеуге берілетін өзге де салықтар</t>
  </si>
  <si>
    <t>Келісімшарт бойынша бағалау міндеттемелері, қысқа мерзімді бөлім</t>
  </si>
  <si>
    <t>Жалдау міндеттемелерінің ағымдағы бөлігі</t>
  </si>
  <si>
    <t>Басқа да ағымдағы міндеттемелер</t>
  </si>
  <si>
    <t>Капитал және міндеттемелер жиыны</t>
  </si>
  <si>
    <t>Бас директор</t>
  </si>
  <si>
    <t>Бас бухгалтер</t>
  </si>
  <si>
    <t>ЖИЫНТЫҚ КІРІС ТУРАЛЫ АРАЛЫҚ ШОҒЫРЛАНДЫРЫЛҒАН ЕСЕП</t>
  </si>
  <si>
    <t>2023 жыл (аудит жүргізілмеген)</t>
  </si>
  <si>
    <t>Сатып алушылармен жасалған шарттар бойынша түсім</t>
  </si>
  <si>
    <t>Өткізудің өзіндік құны</t>
  </si>
  <si>
    <t>Жалпы пайда</t>
  </si>
  <si>
    <t>Жалпы және әкімшілік шығыстар</t>
  </si>
  <si>
    <t>Іске асыру бойынша шығыстар</t>
  </si>
  <si>
    <t>Басқа кірістер</t>
  </si>
  <si>
    <t>Басқа шығындар</t>
  </si>
  <si>
    <t>Операциялық қызметтен шығын</t>
  </si>
  <si>
    <t>Қаржылық кірістер</t>
  </si>
  <si>
    <t>Қаржылық шығындар</t>
  </si>
  <si>
    <t>Бағамдық айырмашылық, нетто</t>
  </si>
  <si>
    <t>Салық салуға дейінгі шығын</t>
  </si>
  <si>
    <t>Кезең ішіндегі таза шығын</t>
  </si>
  <si>
    <t>Табыс салығын шегергендегі бір жылдағы жиынтық залалдың жиынтығы</t>
  </si>
  <si>
    <t>Акцияға шаққандағы пайда/шығын</t>
  </si>
  <si>
    <t>ШОҒЫРЛАНДЫРЫЛҒАН ЕСЕП</t>
  </si>
  <si>
    <t xml:space="preserve">АҚША ҚАРАЖАТТАРЫНЫҢ ҚОЗҒАЛЫСЫ ТУРАЛЫ АРАЛЫҚ </t>
  </si>
  <si>
    <t>ескер.</t>
  </si>
  <si>
    <t>Операциялық қызметтен ақша ағындары</t>
  </si>
  <si>
    <t>Келесілерге түзетулер:</t>
  </si>
  <si>
    <t>Тозу және амортизацияға</t>
  </si>
  <si>
    <t>Пайдаланылмаған демалыс бойынша резерв</t>
  </si>
  <si>
    <t>Іске асырылмаған бағамдық айырмашылық, нетто</t>
  </si>
  <si>
    <t>Негізгі құралдардың шығуынан болған шығын</t>
  </si>
  <si>
    <t>Операциялық қызметтен айналым капиталындағы өзгерістерге дейінгі ақша ағындары</t>
  </si>
  <si>
    <t>Басқа қысқа мерзімді активтер</t>
  </si>
  <si>
    <t>Операциялық активтерді (ұлғайту)/азайту</t>
  </si>
  <si>
    <t>Операциялық міндеттемелерді ұлғайту/(азайту)</t>
  </si>
  <si>
    <t>Сауда және өзге де кредиторлық берешек</t>
  </si>
  <si>
    <t>Сатып алушылармен жасалған шарттар бойынша міндеттемелер</t>
  </si>
  <si>
    <t>Операциялық қызметтен алынған ақша қаражаты</t>
  </si>
  <si>
    <t>Алынған пайыздар</t>
  </si>
  <si>
    <t xml:space="preserve">Төленген пайыздар </t>
  </si>
  <si>
    <t>Төленген салықтар</t>
  </si>
  <si>
    <t>Операциялық қызметтен алынған таза ақша ағындары</t>
  </si>
  <si>
    <t>Инвестициялық қызметтен ақша ағындары</t>
  </si>
  <si>
    <t>Негізгі құралдарды сатып алу</t>
  </si>
  <si>
    <t>Барлау және бағалау бойынша активтерді сатып алу</t>
  </si>
  <si>
    <t>Түсімдер /(Орналастыру)</t>
  </si>
  <si>
    <t>Инвестициялық қызметте пайдаланылған таза ақша ағындары</t>
  </si>
  <si>
    <t>Қаржылық қызметтен түсетін ақша ағындары</t>
  </si>
  <si>
    <t>Жарғылық капиталға жарналар</t>
  </si>
  <si>
    <t>Қарыз алу</t>
  </si>
  <si>
    <t>Қарыздарды өтеу</t>
  </si>
  <si>
    <t>Қаржылық қызметтен алынған / (пайдаланылған) таза ақша ағындары</t>
  </si>
  <si>
    <t>Ақша қаражаттары мен олардың баламаларының таза өзгеруі</t>
  </si>
  <si>
    <t>Ақша қаражаттары мен олардың баламалары бойынша айырбас бағамындағы өзгерістердің әсері</t>
  </si>
  <si>
    <t>1 қаңтардағы ақша қаражаттары және олардың баламалары</t>
  </si>
  <si>
    <t>Кезең соңындағы ақша қаражаттары және олардың баламалары</t>
  </si>
  <si>
    <t xml:space="preserve">МЕНШІКТІ КАПИТАЛДАҒЫ ӨЗГЕРІСТЕР ТУРАЛЫ АРАЛЫҚ </t>
  </si>
  <si>
    <t>Мың теңгемен</t>
  </si>
  <si>
    <t>Акционерлік</t>
  </si>
  <si>
    <t>шығын</t>
  </si>
  <si>
    <t>Жиыны</t>
  </si>
  <si>
    <t>Бір жылдағы таза шығын</t>
  </si>
  <si>
    <t>Басқа операциялар</t>
  </si>
  <si>
    <t>Бір жылдағы жиынтық шығынның жиыны</t>
  </si>
  <si>
    <t>Жинақталған</t>
  </si>
  <si>
    <t>Мұнайгаз активтері</t>
  </si>
  <si>
    <t>Үнемдеу/ табыс салығы бойынша шығыстар</t>
  </si>
  <si>
    <t>2024 жылғы 31 наурызда аяқталған 3 ай үшін</t>
  </si>
  <si>
    <t>31 наурызда аяқталған үш айлық кезең үшін</t>
  </si>
  <si>
    <t>2024 жыл (аудит жүргізілмеген)</t>
  </si>
  <si>
    <t>Төлемге корпоративтік табыс салығы</t>
  </si>
  <si>
    <t xml:space="preserve">1 қаңтар 2023 жылға </t>
  </si>
  <si>
    <t>31 наурыз 2023 жылға</t>
  </si>
  <si>
    <t xml:space="preserve"> 1 қаңтар 2024 жылға </t>
  </si>
  <si>
    <t>31 наурыз 2024 жыл</t>
  </si>
  <si>
    <t>31 наурыз 2024 жылға</t>
  </si>
  <si>
    <t>31 наурыз 2024 жыл (аудит жүргізілмеген)</t>
  </si>
  <si>
    <t>31 желтоқсан 2023 жыл (аудит жүргізілген)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</si>
</sst>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_);_(@_)"/>
    <numFmt numFmtId="168" formatCode="_(* #,##0_);_(* \(#,##0\);_(* &quot;-&quot;??_);_(@_)"/>
    <numFmt numFmtId="169" formatCode="_(* #,##0.000_);_(* \(#,##0.000\);_(* &quot;-&quot;_);_(@_)"/>
    <numFmt numFmtId="170" formatCode="* #,##0_);* \(#,##0\);&quot;-&quot;??_);@"/>
  </numFmts>
  <fonts count="2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Times New Roman"/>
      <family val="1"/>
    </font>
    <font>
      <sz val="10"/>
      <color theme="1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horizontal="left"/>
    </xf>
    <xf numFmtId="165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170" fontId="20" fillId="0" borderId="0" applyFill="0" applyBorder="0" applyProtection="0"/>
    <xf numFmtId="164" fontId="21" fillId="0" borderId="0" applyFont="0" applyFill="0" applyBorder="0" applyAlignment="0" applyProtection="0"/>
  </cellStyleXfs>
  <cellXfs count="140">
    <xf numFmtId="0" fontId="0" fillId="0" borderId="0" xfId="0"/>
    <xf numFmtId="37" fontId="7" fillId="0" borderId="0" xfId="3" applyNumberFormat="1" applyFont="1" applyFill="1" applyAlignment="1">
      <alignment horizontal="left"/>
    </xf>
    <xf numFmtId="0" fontId="8" fillId="0" borderId="0" xfId="0" applyNumberFormat="1" applyFont="1" applyAlignment="1">
      <alignment horizontal="center"/>
    </xf>
    <xf numFmtId="0" fontId="2" fillId="0" borderId="0" xfId="0" applyFont="1"/>
    <xf numFmtId="0" fontId="6" fillId="0" borderId="0" xfId="0" applyFont="1"/>
    <xf numFmtId="167" fontId="3" fillId="0" borderId="2" xfId="0" applyNumberFormat="1" applyFont="1" applyBorder="1"/>
    <xf numFmtId="167" fontId="12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15" fontId="9" fillId="2" borderId="2" xfId="0" applyNumberFormat="1" applyFont="1" applyFill="1" applyBorder="1" applyAlignment="1">
      <alignment horizontal="center"/>
    </xf>
    <xf numFmtId="0" fontId="9" fillId="0" borderId="2" xfId="0" applyFont="1" applyBorder="1"/>
    <xf numFmtId="0" fontId="6" fillId="0" borderId="1" xfId="0" applyFont="1" applyBorder="1"/>
    <xf numFmtId="0" fontId="9" fillId="0" borderId="0" xfId="0" applyFont="1" applyBorder="1"/>
    <xf numFmtId="0" fontId="6" fillId="0" borderId="0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15" fontId="14" fillId="2" borderId="2" xfId="0" applyNumberFormat="1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9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68" fontId="9" fillId="0" borderId="2" xfId="2" applyNumberFormat="1" applyFont="1" applyFill="1" applyBorder="1"/>
    <xf numFmtId="168" fontId="9" fillId="0" borderId="0" xfId="2" applyNumberFormat="1" applyFont="1" applyFill="1" applyBorder="1"/>
    <xf numFmtId="168" fontId="9" fillId="0" borderId="2" xfId="0" applyNumberFormat="1" applyFont="1" applyFill="1" applyBorder="1"/>
    <xf numFmtId="168" fontId="9" fillId="0" borderId="0" xfId="0" applyNumberFormat="1" applyFont="1" applyFill="1" applyBorder="1"/>
    <xf numFmtId="0" fontId="6" fillId="0" borderId="0" xfId="4" applyNumberFormat="1" applyFont="1" applyFill="1"/>
    <xf numFmtId="168" fontId="9" fillId="0" borderId="2" xfId="4" applyNumberFormat="1" applyFont="1" applyFill="1" applyBorder="1"/>
    <xf numFmtId="168" fontId="9" fillId="0" borderId="0" xfId="4" applyNumberFormat="1" applyFont="1" applyFill="1" applyBorder="1"/>
    <xf numFmtId="0" fontId="6" fillId="0" borderId="2" xfId="0" applyFont="1" applyFill="1" applyBorder="1"/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15" fontId="9" fillId="2" borderId="2" xfId="0" applyNumberFormat="1" applyFont="1" applyFill="1" applyBorder="1" applyAlignment="1">
      <alignment horizontal="center" wrapText="1"/>
    </xf>
    <xf numFmtId="15" fontId="6" fillId="2" borderId="2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7" fontId="3" fillId="0" borderId="1" xfId="0" applyNumberFormat="1" applyFont="1" applyBorder="1"/>
    <xf numFmtId="0" fontId="18" fillId="0" borderId="0" xfId="0" applyFont="1" applyBorder="1" applyAlignment="1">
      <alignment vertical="center" wrapText="1"/>
    </xf>
    <xf numFmtId="0" fontId="2" fillId="0" borderId="1" xfId="0" applyNumberFormat="1" applyFont="1" applyBorder="1"/>
    <xf numFmtId="0" fontId="9" fillId="0" borderId="1" xfId="0" applyFont="1" applyBorder="1"/>
    <xf numFmtId="167" fontId="2" fillId="0" borderId="1" xfId="0" applyNumberFormat="1" applyFont="1" applyBorder="1"/>
    <xf numFmtId="0" fontId="18" fillId="0" borderId="1" xfId="0" applyFont="1" applyBorder="1" applyAlignment="1">
      <alignment vertical="center" wrapText="1"/>
    </xf>
    <xf numFmtId="169" fontId="5" fillId="0" borderId="1" xfId="0" applyNumberFormat="1" applyFont="1" applyBorder="1"/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0" xfId="0" applyNumberFormat="1"/>
    <xf numFmtId="167" fontId="0" fillId="0" borderId="0" xfId="0" applyNumberFormat="1"/>
    <xf numFmtId="3" fontId="6" fillId="0" borderId="0" xfId="0" applyNumberFormat="1" applyFont="1" applyAlignment="1">
      <alignment horizontal="right" vertical="center" wrapText="1"/>
    </xf>
    <xf numFmtId="167" fontId="3" fillId="0" borderId="5" xfId="0" applyNumberFormat="1" applyFont="1" applyBorder="1" applyAlignment="1">
      <alignment vertical="center"/>
    </xf>
    <xf numFmtId="0" fontId="0" fillId="0" borderId="0" xfId="0" applyBorder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vertical="center" wrapText="1"/>
    </xf>
    <xf numFmtId="167" fontId="2" fillId="0" borderId="4" xfId="0" applyNumberFormat="1" applyFont="1" applyBorder="1"/>
    <xf numFmtId="3" fontId="17" fillId="0" borderId="3" xfId="0" applyNumberFormat="1" applyFont="1" applyBorder="1" applyAlignment="1">
      <alignment vertical="center" wrapText="1"/>
    </xf>
    <xf numFmtId="167" fontId="2" fillId="0" borderId="3" xfId="0" applyNumberFormat="1" applyFont="1" applyBorder="1"/>
    <xf numFmtId="167" fontId="22" fillId="0" borderId="4" xfId="0" applyNumberFormat="1" applyFont="1" applyBorder="1"/>
    <xf numFmtId="167" fontId="22" fillId="0" borderId="3" xfId="0" applyNumberFormat="1" applyFont="1" applyBorder="1"/>
    <xf numFmtId="0" fontId="17" fillId="0" borderId="0" xfId="0" applyFont="1" applyBorder="1" applyAlignment="1">
      <alignment vertical="center" wrapText="1"/>
    </xf>
    <xf numFmtId="167" fontId="23" fillId="0" borderId="3" xfId="0" applyNumberFormat="1" applyFont="1" applyBorder="1"/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3" fillId="0" borderId="0" xfId="0" applyNumberFormat="1" applyFont="1"/>
    <xf numFmtId="167" fontId="3" fillId="0" borderId="0" xfId="0" applyNumberFormat="1" applyFont="1" applyAlignment="1">
      <alignment vertical="center"/>
    </xf>
    <xf numFmtId="167" fontId="23" fillId="0" borderId="4" xfId="0" applyNumberFormat="1" applyFont="1" applyBorder="1"/>
    <xf numFmtId="167" fontId="2" fillId="0" borderId="0" xfId="0" applyNumberFormat="1" applyFont="1"/>
    <xf numFmtId="3" fontId="17" fillId="0" borderId="0" xfId="0" applyNumberFormat="1" applyFont="1" applyAlignment="1">
      <alignment vertical="center" wrapText="1"/>
    </xf>
    <xf numFmtId="0" fontId="9" fillId="2" borderId="2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8" fillId="0" borderId="0" xfId="0" applyFont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7" fontId="3" fillId="0" borderId="0" xfId="0" applyNumberFormat="1" applyFont="1" applyFill="1" applyBorder="1"/>
    <xf numFmtId="3" fontId="9" fillId="0" borderId="0" xfId="0" applyNumberFormat="1" applyFont="1" applyFill="1" applyAlignment="1">
      <alignment vertical="center" wrapText="1"/>
    </xf>
    <xf numFmtId="167" fontId="3" fillId="0" borderId="0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 wrapText="1"/>
    </xf>
    <xf numFmtId="167" fontId="3" fillId="0" borderId="4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 wrapText="1"/>
    </xf>
    <xf numFmtId="167" fontId="3" fillId="0" borderId="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3" fontId="9" fillId="0" borderId="4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167" fontId="3" fillId="0" borderId="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</cellXfs>
  <cellStyles count="9">
    <cellStyle name="Comma 2" xfId="4"/>
    <cellStyle name="Comma 2 11" xfId="3"/>
    <cellStyle name="Comma 28" xfId="8"/>
    <cellStyle name="Comma 3" xfId="5"/>
    <cellStyle name="Debit" xfId="7"/>
    <cellStyle name="Normal_Worksheet in 2262 Illustrative Financial Statements - Excel" xfId="6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2"/>
  <sheetViews>
    <sheetView tabSelected="1" topLeftCell="A7" zoomScale="70" zoomScaleNormal="70" workbookViewId="0">
      <selection activeCell="E8" sqref="E8"/>
    </sheetView>
  </sheetViews>
  <sheetFormatPr defaultRowHeight="15" x14ac:dyDescent="0.25"/>
  <cols>
    <col min="2" max="2" width="48.140625" customWidth="1"/>
    <col min="3" max="3" width="12.42578125" customWidth="1"/>
    <col min="4" max="4" width="29.42578125" customWidth="1"/>
    <col min="5" max="5" width="27.7109375" customWidth="1"/>
  </cols>
  <sheetData>
    <row r="1" spans="2:5" ht="15.75" x14ac:dyDescent="0.25">
      <c r="B1" s="17" t="s">
        <v>8</v>
      </c>
      <c r="C1" s="13"/>
      <c r="D1" s="13"/>
      <c r="E1" s="14" t="s">
        <v>9</v>
      </c>
    </row>
    <row r="3" spans="2:5" ht="18.75" x14ac:dyDescent="0.3">
      <c r="B3" s="16" t="s">
        <v>10</v>
      </c>
    </row>
    <row r="4" spans="2:5" ht="18.75" x14ac:dyDescent="0.3">
      <c r="B4" s="16"/>
    </row>
    <row r="5" spans="2:5" ht="15.75" x14ac:dyDescent="0.25">
      <c r="B5" s="17" t="s">
        <v>123</v>
      </c>
    </row>
    <row r="6" spans="2:5" x14ac:dyDescent="0.25">
      <c r="B6" s="1"/>
      <c r="C6" s="1"/>
      <c r="D6" s="2"/>
      <c r="E6" s="2"/>
    </row>
    <row r="7" spans="2:5" ht="44.25" customHeight="1" x14ac:dyDescent="0.25">
      <c r="B7" s="15" t="s">
        <v>11</v>
      </c>
      <c r="C7" s="8" t="s">
        <v>13</v>
      </c>
      <c r="D7" s="45" t="s">
        <v>124</v>
      </c>
      <c r="E7" s="45" t="s">
        <v>125</v>
      </c>
    </row>
    <row r="8" spans="2:5" x14ac:dyDescent="0.25">
      <c r="B8" s="32" t="s">
        <v>12</v>
      </c>
      <c r="C8" s="18"/>
      <c r="D8" s="3"/>
      <c r="E8" s="33"/>
    </row>
    <row r="9" spans="2:5" x14ac:dyDescent="0.25">
      <c r="B9" s="32" t="s">
        <v>14</v>
      </c>
      <c r="C9" s="18"/>
      <c r="D9" s="3"/>
      <c r="E9" s="33"/>
    </row>
    <row r="10" spans="2:5" x14ac:dyDescent="0.25">
      <c r="B10" s="33" t="s">
        <v>15</v>
      </c>
      <c r="C10" s="88">
        <v>5</v>
      </c>
      <c r="D10" s="37">
        <v>86657</v>
      </c>
      <c r="E10" s="39">
        <v>86657</v>
      </c>
    </row>
    <row r="11" spans="2:5" x14ac:dyDescent="0.25">
      <c r="B11" s="33" t="s">
        <v>16</v>
      </c>
      <c r="C11" s="89">
        <v>6</v>
      </c>
      <c r="D11" s="37">
        <f>36189311-17837210+128556</f>
        <v>18480657</v>
      </c>
      <c r="E11" s="39">
        <v>17578833</v>
      </c>
    </row>
    <row r="12" spans="2:5" x14ac:dyDescent="0.25">
      <c r="B12" s="33" t="s">
        <v>17</v>
      </c>
      <c r="C12" s="89">
        <v>7</v>
      </c>
      <c r="D12" s="37">
        <v>10430206</v>
      </c>
      <c r="E12" s="39">
        <v>10410374</v>
      </c>
    </row>
    <row r="13" spans="2:5" x14ac:dyDescent="0.25">
      <c r="B13" s="127" t="s">
        <v>113</v>
      </c>
      <c r="C13" s="110"/>
      <c r="D13" s="37">
        <f>17837210-128556</f>
        <v>17708654</v>
      </c>
      <c r="E13" s="39">
        <v>17557883</v>
      </c>
    </row>
    <row r="14" spans="2:5" x14ac:dyDescent="0.25">
      <c r="B14" s="33" t="s">
        <v>18</v>
      </c>
      <c r="C14" s="19"/>
      <c r="D14" s="37">
        <v>0</v>
      </c>
      <c r="E14" s="96">
        <v>809988</v>
      </c>
    </row>
    <row r="15" spans="2:5" x14ac:dyDescent="0.25">
      <c r="B15" s="33" t="s">
        <v>19</v>
      </c>
      <c r="C15" s="19"/>
      <c r="D15" s="37">
        <v>413413</v>
      </c>
      <c r="E15" s="39">
        <v>355071</v>
      </c>
    </row>
    <row r="16" spans="2:5" ht="25.5" x14ac:dyDescent="0.25">
      <c r="B16" s="33" t="s">
        <v>20</v>
      </c>
      <c r="C16" s="20"/>
      <c r="D16" s="37">
        <v>3222990</v>
      </c>
      <c r="E16" s="39">
        <v>3222990</v>
      </c>
    </row>
    <row r="17" spans="2:5" x14ac:dyDescent="0.25">
      <c r="B17" s="33" t="s">
        <v>21</v>
      </c>
      <c r="C17" s="20"/>
      <c r="D17" s="37">
        <v>80982</v>
      </c>
      <c r="E17" s="39">
        <v>90173</v>
      </c>
    </row>
    <row r="18" spans="2:5" x14ac:dyDescent="0.25">
      <c r="B18" s="33" t="s">
        <v>22</v>
      </c>
      <c r="C18" s="19"/>
      <c r="D18" s="43" t="s">
        <v>3</v>
      </c>
      <c r="E18" s="41" t="s">
        <v>3</v>
      </c>
    </row>
    <row r="19" spans="2:5" x14ac:dyDescent="0.25">
      <c r="B19" s="34"/>
      <c r="C19" s="21"/>
      <c r="D19" s="38">
        <f>SUM(D10:D18)</f>
        <v>50423559</v>
      </c>
      <c r="E19" s="40">
        <f>SUM(E10:E18)</f>
        <v>50111969</v>
      </c>
    </row>
    <row r="20" spans="2:5" x14ac:dyDescent="0.25">
      <c r="B20" s="32" t="s">
        <v>1</v>
      </c>
      <c r="C20" s="22"/>
      <c r="D20" s="37"/>
      <c r="E20" s="33"/>
    </row>
    <row r="21" spans="2:5" x14ac:dyDescent="0.25">
      <c r="B21" s="32" t="s">
        <v>23</v>
      </c>
      <c r="C21" s="18"/>
      <c r="D21" s="37"/>
      <c r="E21" s="33"/>
    </row>
    <row r="22" spans="2:5" x14ac:dyDescent="0.25">
      <c r="B22" s="33" t="s">
        <v>24</v>
      </c>
      <c r="C22" s="89">
        <v>8</v>
      </c>
      <c r="D22" s="37">
        <v>780476</v>
      </c>
      <c r="E22" s="39">
        <v>655470</v>
      </c>
    </row>
    <row r="23" spans="2:5" x14ac:dyDescent="0.25">
      <c r="B23" s="33" t="s">
        <v>25</v>
      </c>
      <c r="C23" s="19"/>
      <c r="D23" s="37">
        <v>721584</v>
      </c>
      <c r="E23" s="39">
        <v>350452</v>
      </c>
    </row>
    <row r="24" spans="2:5" x14ac:dyDescent="0.25">
      <c r="B24" s="33" t="s">
        <v>26</v>
      </c>
      <c r="C24" s="19"/>
      <c r="D24" s="37">
        <v>289093</v>
      </c>
      <c r="E24" s="39">
        <v>117343</v>
      </c>
    </row>
    <row r="25" spans="2:5" x14ac:dyDescent="0.25">
      <c r="B25" s="33" t="s">
        <v>27</v>
      </c>
      <c r="C25" s="19"/>
      <c r="D25" s="37">
        <v>30360</v>
      </c>
      <c r="E25" s="39">
        <v>30044</v>
      </c>
    </row>
    <row r="26" spans="2:5" x14ac:dyDescent="0.25">
      <c r="B26" s="33" t="s">
        <v>28</v>
      </c>
      <c r="C26" s="19"/>
      <c r="D26" s="37">
        <v>29245</v>
      </c>
      <c r="E26" s="39">
        <f>29391+621</f>
        <v>30012</v>
      </c>
    </row>
    <row r="27" spans="2:5" x14ac:dyDescent="0.25">
      <c r="B27" s="33" t="s">
        <v>29</v>
      </c>
      <c r="C27" s="19"/>
      <c r="D27" s="37">
        <v>7225</v>
      </c>
      <c r="E27" s="39">
        <v>3953</v>
      </c>
    </row>
    <row r="28" spans="2:5" x14ac:dyDescent="0.25">
      <c r="B28" s="33" t="s">
        <v>30</v>
      </c>
      <c r="C28" s="19"/>
      <c r="D28" s="37">
        <v>5035</v>
      </c>
      <c r="E28" s="39">
        <v>10256</v>
      </c>
    </row>
    <row r="29" spans="2:5" x14ac:dyDescent="0.25">
      <c r="B29" s="33" t="s">
        <v>31</v>
      </c>
      <c r="C29" s="89">
        <v>9</v>
      </c>
      <c r="D29" s="37">
        <v>787833</v>
      </c>
      <c r="E29" s="39">
        <v>308685</v>
      </c>
    </row>
    <row r="30" spans="2:5" x14ac:dyDescent="0.25">
      <c r="B30" s="34"/>
      <c r="C30" s="21"/>
      <c r="D30" s="38">
        <f>SUM(D22:D29)</f>
        <v>2650851</v>
      </c>
      <c r="E30" s="40">
        <f>SUM(E22:E29)</f>
        <v>1506215</v>
      </c>
    </row>
    <row r="31" spans="2:5" x14ac:dyDescent="0.25">
      <c r="B31" s="35" t="s">
        <v>32</v>
      </c>
      <c r="C31" s="21"/>
      <c r="D31" s="38">
        <f>SUM(D19,D30)</f>
        <v>53074410</v>
      </c>
      <c r="E31" s="40">
        <f>SUM(E19,E30)</f>
        <v>51618184</v>
      </c>
    </row>
    <row r="32" spans="2:5" x14ac:dyDescent="0.25">
      <c r="B32" s="32" t="s">
        <v>1</v>
      </c>
      <c r="C32" s="22"/>
      <c r="D32" s="37"/>
      <c r="E32" s="33"/>
    </row>
    <row r="33" spans="2:7" x14ac:dyDescent="0.25">
      <c r="B33" s="32" t="s">
        <v>33</v>
      </c>
      <c r="C33" s="18"/>
      <c r="D33" s="37"/>
      <c r="E33" s="33"/>
    </row>
    <row r="34" spans="2:7" x14ac:dyDescent="0.25">
      <c r="B34" s="32" t="s">
        <v>2</v>
      </c>
      <c r="C34" s="19"/>
      <c r="D34" s="37"/>
      <c r="E34" s="33"/>
    </row>
    <row r="35" spans="2:7" x14ac:dyDescent="0.25">
      <c r="B35" s="33" t="s">
        <v>34</v>
      </c>
      <c r="C35" s="89">
        <v>10</v>
      </c>
      <c r="D35" s="37">
        <v>35670200</v>
      </c>
      <c r="E35" s="39">
        <v>35670200</v>
      </c>
    </row>
    <row r="36" spans="2:7" x14ac:dyDescent="0.25">
      <c r="B36" s="33" t="s">
        <v>35</v>
      </c>
      <c r="C36" s="19"/>
      <c r="D36" s="37">
        <v>1617749</v>
      </c>
      <c r="E36" s="39">
        <v>1617749</v>
      </c>
    </row>
    <row r="37" spans="2:7" x14ac:dyDescent="0.25">
      <c r="B37" s="36" t="s">
        <v>36</v>
      </c>
      <c r="C37" s="19"/>
      <c r="D37" s="37">
        <v>-13139723</v>
      </c>
      <c r="E37" s="39">
        <v>-13585873</v>
      </c>
      <c r="G37" s="94"/>
    </row>
    <row r="38" spans="2:7" x14ac:dyDescent="0.25">
      <c r="B38" s="35" t="s">
        <v>37</v>
      </c>
      <c r="C38" s="23"/>
      <c r="D38" s="38">
        <f>SUM(D34:D37)</f>
        <v>24148226</v>
      </c>
      <c r="E38" s="40">
        <f>SUM(E34:E37)</f>
        <v>23702076</v>
      </c>
    </row>
    <row r="39" spans="2:7" x14ac:dyDescent="0.25">
      <c r="B39" s="32" t="s">
        <v>1</v>
      </c>
      <c r="C39" s="24"/>
      <c r="D39" s="37"/>
      <c r="E39" s="33"/>
    </row>
    <row r="40" spans="2:7" x14ac:dyDescent="0.25">
      <c r="B40" s="32" t="s">
        <v>38</v>
      </c>
      <c r="C40" s="18"/>
      <c r="D40" s="37"/>
      <c r="E40" s="33"/>
    </row>
    <row r="41" spans="2:7" x14ac:dyDescent="0.25">
      <c r="B41" s="33" t="s">
        <v>39</v>
      </c>
      <c r="C41" s="91">
        <v>11</v>
      </c>
      <c r="D41" s="41" t="s">
        <v>3</v>
      </c>
      <c r="E41" s="41" t="s">
        <v>3</v>
      </c>
    </row>
    <row r="42" spans="2:7" x14ac:dyDescent="0.25">
      <c r="B42" s="33" t="s">
        <v>40</v>
      </c>
      <c r="C42" s="25"/>
      <c r="D42" s="37">
        <v>56747</v>
      </c>
      <c r="E42" s="39">
        <v>53702</v>
      </c>
    </row>
    <row r="43" spans="2:7" ht="25.5" x14ac:dyDescent="0.25">
      <c r="B43" s="33" t="s">
        <v>41</v>
      </c>
      <c r="C43" s="91">
        <v>12</v>
      </c>
      <c r="D43" s="37">
        <v>628321</v>
      </c>
      <c r="E43" s="39">
        <v>555683</v>
      </c>
    </row>
    <row r="44" spans="2:7" ht="25.5" x14ac:dyDescent="0.25">
      <c r="B44" s="33" t="s">
        <v>42</v>
      </c>
      <c r="C44" s="25"/>
      <c r="D44" s="37">
        <v>2184176</v>
      </c>
      <c r="E44" s="39">
        <v>2184176</v>
      </c>
    </row>
    <row r="45" spans="2:7" x14ac:dyDescent="0.25">
      <c r="B45" s="34"/>
      <c r="C45" s="26"/>
      <c r="D45" s="38">
        <f>SUM(D41:D44)</f>
        <v>2869244</v>
      </c>
      <c r="E45" s="40">
        <f>SUM(E41:E44)</f>
        <v>2793561</v>
      </c>
    </row>
    <row r="46" spans="2:7" x14ac:dyDescent="0.25">
      <c r="B46" s="32" t="s">
        <v>1</v>
      </c>
      <c r="C46" s="27"/>
      <c r="D46" s="37"/>
      <c r="E46" s="33"/>
    </row>
    <row r="47" spans="2:7" x14ac:dyDescent="0.25">
      <c r="B47" s="32" t="s">
        <v>43</v>
      </c>
      <c r="C47" s="18"/>
      <c r="D47" s="37"/>
      <c r="E47" s="33"/>
    </row>
    <row r="48" spans="2:7" x14ac:dyDescent="0.25">
      <c r="B48" s="33" t="s">
        <v>39</v>
      </c>
      <c r="C48" s="89">
        <v>11</v>
      </c>
      <c r="D48" s="37">
        <v>15298940</v>
      </c>
      <c r="E48" s="39">
        <v>15248947</v>
      </c>
    </row>
    <row r="49" spans="2:5" x14ac:dyDescent="0.25">
      <c r="B49" s="33" t="s">
        <v>44</v>
      </c>
      <c r="C49" s="19"/>
      <c r="D49" s="37">
        <v>1488468</v>
      </c>
      <c r="E49" s="39">
        <v>1398478</v>
      </c>
    </row>
    <row r="50" spans="2:5" ht="25.5" x14ac:dyDescent="0.25">
      <c r="B50" s="33" t="s">
        <v>45</v>
      </c>
      <c r="C50" s="19"/>
      <c r="D50" s="44">
        <v>8993045</v>
      </c>
      <c r="E50" s="39">
        <v>8056045</v>
      </c>
    </row>
    <row r="51" spans="2:5" x14ac:dyDescent="0.25">
      <c r="B51" s="33" t="s">
        <v>46</v>
      </c>
      <c r="C51" s="19"/>
      <c r="D51" s="37">
        <v>101985</v>
      </c>
      <c r="E51" s="39">
        <v>161690</v>
      </c>
    </row>
    <row r="52" spans="2:5" x14ac:dyDescent="0.25">
      <c r="B52" s="127" t="s">
        <v>118</v>
      </c>
      <c r="C52" s="4"/>
      <c r="D52" s="37">
        <v>0</v>
      </c>
      <c r="E52" s="39">
        <v>58500</v>
      </c>
    </row>
    <row r="53" spans="2:5" ht="25.5" x14ac:dyDescent="0.25">
      <c r="B53" s="33" t="s">
        <v>47</v>
      </c>
      <c r="C53" s="19"/>
      <c r="D53" s="44" t="s">
        <v>4</v>
      </c>
      <c r="E53" s="39">
        <v>96851</v>
      </c>
    </row>
    <row r="54" spans="2:5" x14ac:dyDescent="0.25">
      <c r="B54" s="33" t="s">
        <v>48</v>
      </c>
      <c r="C54" s="25"/>
      <c r="D54" s="37">
        <v>38689</v>
      </c>
      <c r="E54" s="39">
        <v>51075</v>
      </c>
    </row>
    <row r="55" spans="2:5" x14ac:dyDescent="0.25">
      <c r="B55" s="33" t="s">
        <v>49</v>
      </c>
      <c r="C55" s="19"/>
      <c r="D55" s="37">
        <v>135813</v>
      </c>
      <c r="E55" s="39">
        <v>50961</v>
      </c>
    </row>
    <row r="56" spans="2:5" x14ac:dyDescent="0.25">
      <c r="B56" s="34"/>
      <c r="C56" s="28"/>
      <c r="D56" s="38">
        <f>SUM(D48:D55)</f>
        <v>26056940</v>
      </c>
      <c r="E56" s="40">
        <f>SUM(E48:E55)</f>
        <v>25122547</v>
      </c>
    </row>
    <row r="57" spans="2:5" x14ac:dyDescent="0.25">
      <c r="B57" s="35" t="s">
        <v>50</v>
      </c>
      <c r="C57" s="23"/>
      <c r="D57" s="38">
        <f>SUM(D38,D45,D56)</f>
        <v>53074410</v>
      </c>
      <c r="E57" s="40">
        <f>SUM(E38,E45,E56)</f>
        <v>51618184</v>
      </c>
    </row>
    <row r="58" spans="2:5" x14ac:dyDescent="0.25">
      <c r="B58" s="4"/>
      <c r="C58" s="4"/>
      <c r="D58" s="6"/>
    </row>
    <row r="59" spans="2:5" x14ac:dyDescent="0.25">
      <c r="B59" s="4"/>
      <c r="C59" s="4"/>
      <c r="D59" s="6"/>
      <c r="E59" s="7"/>
    </row>
    <row r="60" spans="2:5" x14ac:dyDescent="0.25">
      <c r="B60" s="4" t="s">
        <v>51</v>
      </c>
      <c r="C60" s="4" t="s">
        <v>5</v>
      </c>
      <c r="D60" s="2"/>
      <c r="E60" s="42" t="s">
        <v>6</v>
      </c>
    </row>
    <row r="62" spans="2:5" x14ac:dyDescent="0.25">
      <c r="B62" s="4" t="s">
        <v>52</v>
      </c>
      <c r="C62" t="s">
        <v>5</v>
      </c>
      <c r="E62" s="42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4"/>
  <sheetViews>
    <sheetView workbookViewId="0">
      <selection activeCell="H11" sqref="H11"/>
    </sheetView>
  </sheetViews>
  <sheetFormatPr defaultRowHeight="15" x14ac:dyDescent="0.25"/>
  <cols>
    <col min="2" max="2" width="42.5703125" customWidth="1"/>
    <col min="3" max="3" width="13.140625" customWidth="1"/>
    <col min="4" max="4" width="29.5703125" customWidth="1"/>
    <col min="5" max="5" width="25.85546875" customWidth="1"/>
  </cols>
  <sheetData>
    <row r="1" spans="2:5" ht="15.75" x14ac:dyDescent="0.25">
      <c r="B1" s="17" t="s">
        <v>8</v>
      </c>
      <c r="C1" s="17"/>
      <c r="D1" s="13"/>
      <c r="E1" s="14" t="s">
        <v>9</v>
      </c>
    </row>
    <row r="3" spans="2:5" ht="18.75" x14ac:dyDescent="0.3">
      <c r="B3" s="16" t="s">
        <v>53</v>
      </c>
      <c r="C3" s="16"/>
    </row>
    <row r="4" spans="2:5" ht="18.75" x14ac:dyDescent="0.3">
      <c r="B4" s="16"/>
      <c r="C4" s="16"/>
    </row>
    <row r="5" spans="2:5" ht="18.75" x14ac:dyDescent="0.3">
      <c r="B5" s="17" t="s">
        <v>115</v>
      </c>
      <c r="C5" s="16"/>
    </row>
    <row r="7" spans="2:5" ht="30" customHeight="1" x14ac:dyDescent="0.25">
      <c r="B7" s="117" t="s">
        <v>11</v>
      </c>
      <c r="C7" s="119" t="s">
        <v>13</v>
      </c>
      <c r="D7" s="116" t="s">
        <v>116</v>
      </c>
      <c r="E7" s="116"/>
    </row>
    <row r="8" spans="2:5" ht="26.25" x14ac:dyDescent="0.25">
      <c r="B8" s="118"/>
      <c r="C8" s="120"/>
      <c r="D8" s="45" t="s">
        <v>117</v>
      </c>
      <c r="E8" s="46" t="s">
        <v>54</v>
      </c>
    </row>
    <row r="9" spans="2:5" ht="24" x14ac:dyDescent="0.25">
      <c r="B9" s="29" t="s">
        <v>55</v>
      </c>
      <c r="C9" s="92">
        <v>13</v>
      </c>
      <c r="D9" s="111">
        <v>2690147</v>
      </c>
      <c r="E9" s="111">
        <v>2506467</v>
      </c>
    </row>
    <row r="10" spans="2:5" x14ac:dyDescent="0.25">
      <c r="B10" s="48" t="s">
        <v>56</v>
      </c>
      <c r="C10" s="93">
        <v>14</v>
      </c>
      <c r="D10" s="49">
        <v>-1443610</v>
      </c>
      <c r="E10" s="49">
        <v>-1597198</v>
      </c>
    </row>
    <row r="11" spans="2:5" x14ac:dyDescent="0.25">
      <c r="B11" s="30" t="s">
        <v>57</v>
      </c>
      <c r="C11" s="11"/>
      <c r="D11" s="111">
        <f>D9+D10</f>
        <v>1246537</v>
      </c>
      <c r="E11" s="111">
        <f>E9+E10</f>
        <v>909269</v>
      </c>
    </row>
    <row r="12" spans="2:5" x14ac:dyDescent="0.25">
      <c r="B12" s="29" t="s">
        <v>1</v>
      </c>
      <c r="C12" s="12"/>
      <c r="D12" s="111"/>
      <c r="E12" s="111"/>
    </row>
    <row r="13" spans="2:5" x14ac:dyDescent="0.25">
      <c r="B13" s="29" t="s">
        <v>58</v>
      </c>
      <c r="C13" s="92">
        <v>15</v>
      </c>
      <c r="D13" s="111">
        <v>-260280</v>
      </c>
      <c r="E13" s="111">
        <v>-192434</v>
      </c>
    </row>
    <row r="14" spans="2:5" x14ac:dyDescent="0.25">
      <c r="B14" s="29" t="s">
        <v>59</v>
      </c>
      <c r="C14" s="92">
        <v>16</v>
      </c>
      <c r="D14" s="111">
        <v>-122154</v>
      </c>
      <c r="E14" s="111">
        <v>-121988</v>
      </c>
    </row>
    <row r="15" spans="2:5" x14ac:dyDescent="0.25">
      <c r="B15" s="29" t="s">
        <v>60</v>
      </c>
      <c r="C15" s="12"/>
      <c r="D15" s="111">
        <v>640</v>
      </c>
      <c r="E15" s="111">
        <v>25</v>
      </c>
    </row>
    <row r="16" spans="2:5" x14ac:dyDescent="0.25">
      <c r="B16" s="48" t="s">
        <v>61</v>
      </c>
      <c r="C16" s="10"/>
      <c r="D16" s="49">
        <v>-21130</v>
      </c>
      <c r="E16" s="49">
        <v>-20648</v>
      </c>
    </row>
    <row r="17" spans="2:5" x14ac:dyDescent="0.25">
      <c r="B17" s="30" t="s">
        <v>62</v>
      </c>
      <c r="C17" s="11"/>
      <c r="D17" s="111">
        <f>SUM(D11:D16)</f>
        <v>843613</v>
      </c>
      <c r="E17" s="111">
        <f>SUM(E11:E16)</f>
        <v>574224</v>
      </c>
    </row>
    <row r="18" spans="2:5" x14ac:dyDescent="0.25">
      <c r="B18" s="29" t="s">
        <v>1</v>
      </c>
      <c r="C18" s="12"/>
      <c r="D18" s="3"/>
      <c r="E18" s="3"/>
    </row>
    <row r="19" spans="2:5" x14ac:dyDescent="0.25">
      <c r="B19" s="29" t="s">
        <v>63</v>
      </c>
      <c r="C19" s="12"/>
      <c r="D19" s="111">
        <v>19056</v>
      </c>
      <c r="E19" s="111">
        <v>25605</v>
      </c>
    </row>
    <row r="20" spans="2:5" x14ac:dyDescent="0.25">
      <c r="B20" s="29" t="s">
        <v>64</v>
      </c>
      <c r="C20" s="12"/>
      <c r="D20" s="111">
        <v>-282556</v>
      </c>
      <c r="E20" s="111">
        <v>-912044</v>
      </c>
    </row>
    <row r="21" spans="2:5" x14ac:dyDescent="0.25">
      <c r="B21" s="48" t="s">
        <v>65</v>
      </c>
      <c r="C21" s="51"/>
      <c r="D21" s="49">
        <v>-3026</v>
      </c>
      <c r="E21" s="49">
        <v>-56</v>
      </c>
    </row>
    <row r="22" spans="2:5" x14ac:dyDescent="0.25">
      <c r="B22" s="50" t="s">
        <v>66</v>
      </c>
      <c r="C22" s="12"/>
      <c r="D22" s="111">
        <f>SUM(D17:D21)</f>
        <v>577087</v>
      </c>
      <c r="E22" s="111">
        <f>SUM(E17:E21)</f>
        <v>-312271</v>
      </c>
    </row>
    <row r="23" spans="2:5" x14ac:dyDescent="0.25">
      <c r="B23" s="29" t="s">
        <v>1</v>
      </c>
      <c r="C23" s="11"/>
      <c r="D23" s="111"/>
      <c r="E23" s="111"/>
    </row>
    <row r="24" spans="2:5" x14ac:dyDescent="0.25">
      <c r="B24" s="48" t="s">
        <v>114</v>
      </c>
      <c r="C24" s="52"/>
      <c r="D24" s="53">
        <f ca="1">ОСУ!$D$24-130937</f>
        <v>-130937</v>
      </c>
      <c r="E24" s="53">
        <v>0</v>
      </c>
    </row>
    <row r="25" spans="2:5" x14ac:dyDescent="0.25">
      <c r="B25" s="30" t="s">
        <v>67</v>
      </c>
      <c r="C25" s="12"/>
      <c r="D25" s="111">
        <f ca="1">SUM(D22:D24)</f>
        <v>446150</v>
      </c>
      <c r="E25" s="111">
        <f>SUM(E22:E24)</f>
        <v>-312271</v>
      </c>
    </row>
    <row r="26" spans="2:5" x14ac:dyDescent="0.25">
      <c r="B26" s="48"/>
      <c r="C26" s="52"/>
      <c r="D26" s="49"/>
      <c r="E26" s="49"/>
    </row>
    <row r="27" spans="2:5" ht="24" x14ac:dyDescent="0.25">
      <c r="B27" s="31" t="s">
        <v>68</v>
      </c>
      <c r="C27" s="9"/>
      <c r="D27" s="5">
        <f ca="1">D25</f>
        <v>446150</v>
      </c>
      <c r="E27" s="5">
        <f>E25</f>
        <v>-312271</v>
      </c>
    </row>
    <row r="29" spans="2:5" x14ac:dyDescent="0.25">
      <c r="B29" s="54" t="s">
        <v>69</v>
      </c>
      <c r="C29" s="90">
        <v>10</v>
      </c>
      <c r="D29" s="55">
        <f ca="1">D27/35670200</f>
        <v>1.2507639430112532E-2</v>
      </c>
      <c r="E29" s="55">
        <f>E27/35670200</f>
        <v>-8.754394424477575E-3</v>
      </c>
    </row>
    <row r="32" spans="2:5" x14ac:dyDescent="0.25">
      <c r="B32" s="4" t="s">
        <v>51</v>
      </c>
      <c r="C32" s="4" t="s">
        <v>5</v>
      </c>
      <c r="D32" s="2"/>
      <c r="E32" s="42" t="s">
        <v>6</v>
      </c>
    </row>
    <row r="34" spans="2:5" x14ac:dyDescent="0.25">
      <c r="B34" s="4" t="s">
        <v>52</v>
      </c>
      <c r="C34" t="s">
        <v>5</v>
      </c>
      <c r="E34" s="42" t="s">
        <v>0</v>
      </c>
    </row>
  </sheetData>
  <mergeCells count="3">
    <mergeCell ref="D7:E7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selection activeCell="D11" sqref="D11:D56"/>
    </sheetView>
  </sheetViews>
  <sheetFormatPr defaultRowHeight="15" x14ac:dyDescent="0.25"/>
  <cols>
    <col min="2" max="2" width="37.28515625" customWidth="1"/>
    <col min="3" max="3" width="12.85546875" customWidth="1"/>
    <col min="4" max="4" width="29" customWidth="1"/>
    <col min="5" max="5" width="25.140625" customWidth="1"/>
  </cols>
  <sheetData>
    <row r="1" spans="2:5" ht="15.75" x14ac:dyDescent="0.25">
      <c r="B1" s="17" t="s">
        <v>8</v>
      </c>
      <c r="C1" s="17"/>
      <c r="D1" s="13"/>
      <c r="E1" s="14" t="s">
        <v>9</v>
      </c>
    </row>
    <row r="3" spans="2:5" ht="18.75" x14ac:dyDescent="0.3">
      <c r="B3" s="109" t="s">
        <v>71</v>
      </c>
      <c r="C3" s="109"/>
    </row>
    <row r="4" spans="2:5" ht="18.75" x14ac:dyDescent="0.3">
      <c r="B4" s="109" t="s">
        <v>70</v>
      </c>
      <c r="C4" s="109"/>
    </row>
    <row r="5" spans="2:5" ht="18.75" x14ac:dyDescent="0.3">
      <c r="B5" s="17" t="s">
        <v>115</v>
      </c>
      <c r="C5" s="16"/>
    </row>
    <row r="7" spans="2:5" ht="27.75" customHeight="1" x14ac:dyDescent="0.25">
      <c r="B7" s="117" t="s">
        <v>11</v>
      </c>
      <c r="C7" s="119" t="s">
        <v>72</v>
      </c>
      <c r="D7" s="116" t="s">
        <v>116</v>
      </c>
      <c r="E7" s="116"/>
    </row>
    <row r="8" spans="2:5" ht="26.25" x14ac:dyDescent="0.25">
      <c r="B8" s="118"/>
      <c r="C8" s="120"/>
      <c r="D8" s="45" t="s">
        <v>117</v>
      </c>
      <c r="E8" s="46" t="s">
        <v>54</v>
      </c>
    </row>
    <row r="9" spans="2:5" x14ac:dyDescent="0.25">
      <c r="B9" s="32" t="s">
        <v>1</v>
      </c>
      <c r="C9" s="69"/>
      <c r="D9" s="32"/>
      <c r="E9" s="33"/>
    </row>
    <row r="10" spans="2:5" ht="25.5" x14ac:dyDescent="0.25">
      <c r="B10" s="32" t="s">
        <v>73</v>
      </c>
      <c r="C10" s="69"/>
      <c r="D10" s="33"/>
      <c r="E10" s="33"/>
    </row>
    <row r="11" spans="2:5" x14ac:dyDescent="0.25">
      <c r="B11" s="33" t="s">
        <v>66</v>
      </c>
      <c r="C11" s="69"/>
      <c r="D11" s="128">
        <v>577087</v>
      </c>
      <c r="E11" s="111">
        <v>-312271</v>
      </c>
    </row>
    <row r="12" spans="2:5" x14ac:dyDescent="0.25">
      <c r="B12" s="32" t="s">
        <v>1</v>
      </c>
      <c r="C12" s="69"/>
      <c r="D12" s="127"/>
      <c r="E12" s="33"/>
    </row>
    <row r="13" spans="2:5" x14ac:dyDescent="0.25">
      <c r="B13" s="32" t="s">
        <v>74</v>
      </c>
      <c r="C13" s="69"/>
      <c r="D13" s="127"/>
      <c r="E13" s="33"/>
    </row>
    <row r="14" spans="2:5" x14ac:dyDescent="0.25">
      <c r="B14" s="33" t="s">
        <v>75</v>
      </c>
      <c r="C14" s="70">
        <v>6</v>
      </c>
      <c r="D14" s="129">
        <v>633979</v>
      </c>
      <c r="E14" s="37">
        <v>545613</v>
      </c>
    </row>
    <row r="15" spans="2:5" ht="25.5" x14ac:dyDescent="0.25">
      <c r="B15" s="33" t="s">
        <v>76</v>
      </c>
      <c r="C15" s="70"/>
      <c r="D15" s="129">
        <v>22961</v>
      </c>
      <c r="E15" s="37">
        <v>18013</v>
      </c>
    </row>
    <row r="16" spans="2:5" ht="25.5" x14ac:dyDescent="0.25">
      <c r="B16" s="33" t="s">
        <v>77</v>
      </c>
      <c r="C16" s="70"/>
      <c r="D16" s="130">
        <v>3028</v>
      </c>
      <c r="E16" s="37">
        <v>32</v>
      </c>
    </row>
    <row r="17" spans="2:5" ht="25.5" x14ac:dyDescent="0.25">
      <c r="B17" s="33" t="s">
        <v>78</v>
      </c>
      <c r="C17" s="70"/>
      <c r="D17" s="128">
        <v>200</v>
      </c>
      <c r="E17" s="111">
        <v>-606</v>
      </c>
    </row>
    <row r="18" spans="2:5" x14ac:dyDescent="0.25">
      <c r="B18" s="33" t="s">
        <v>63</v>
      </c>
      <c r="C18" s="70"/>
      <c r="D18" s="128">
        <v>-19056</v>
      </c>
      <c r="E18" s="111">
        <v>-25605</v>
      </c>
    </row>
    <row r="19" spans="2:5" ht="15.75" thickBot="1" x14ac:dyDescent="0.3">
      <c r="B19" s="33" t="s">
        <v>64</v>
      </c>
      <c r="C19" s="70"/>
      <c r="D19" s="129">
        <v>282556</v>
      </c>
      <c r="E19" s="37">
        <v>912044</v>
      </c>
    </row>
    <row r="20" spans="2:5" ht="38.25" x14ac:dyDescent="0.25">
      <c r="B20" s="71" t="s">
        <v>79</v>
      </c>
      <c r="C20" s="72"/>
      <c r="D20" s="131">
        <f>SUM(D11:D19)</f>
        <v>1500755</v>
      </c>
      <c r="E20" s="73">
        <f>SUM(E11:E19)</f>
        <v>1137220</v>
      </c>
    </row>
    <row r="21" spans="2:5" x14ac:dyDescent="0.25">
      <c r="B21" s="32"/>
      <c r="C21" s="70"/>
      <c r="D21" s="127"/>
      <c r="E21" s="33"/>
    </row>
    <row r="22" spans="2:5" ht="25.5" x14ac:dyDescent="0.25">
      <c r="B22" s="32" t="s">
        <v>81</v>
      </c>
      <c r="C22" s="70"/>
      <c r="D22" s="127"/>
      <c r="E22" s="33"/>
    </row>
    <row r="23" spans="2:5" x14ac:dyDescent="0.25">
      <c r="B23" s="33" t="s">
        <v>24</v>
      </c>
      <c r="C23" s="70"/>
      <c r="D23" s="128">
        <v>-125006</v>
      </c>
      <c r="E23" s="111">
        <v>-3411</v>
      </c>
    </row>
    <row r="24" spans="2:5" x14ac:dyDescent="0.25">
      <c r="B24" s="33" t="s">
        <v>25</v>
      </c>
      <c r="C24" s="70"/>
      <c r="D24" s="128">
        <v>-383518</v>
      </c>
      <c r="E24" s="111">
        <v>-204789</v>
      </c>
    </row>
    <row r="25" spans="2:5" x14ac:dyDescent="0.25">
      <c r="B25" s="33" t="s">
        <v>26</v>
      </c>
      <c r="C25" s="70"/>
      <c r="D25" s="128">
        <v>-171750</v>
      </c>
      <c r="E25" s="111">
        <v>-1017174</v>
      </c>
    </row>
    <row r="26" spans="2:5" x14ac:dyDescent="0.25">
      <c r="B26" s="33" t="s">
        <v>28</v>
      </c>
      <c r="C26" s="70"/>
      <c r="D26" s="128">
        <v>-126212</v>
      </c>
      <c r="E26" s="111">
        <v>88234</v>
      </c>
    </row>
    <row r="27" spans="2:5" x14ac:dyDescent="0.25">
      <c r="B27" s="33" t="s">
        <v>80</v>
      </c>
      <c r="C27" s="70"/>
      <c r="D27" s="128">
        <v>5221</v>
      </c>
      <c r="E27" s="111">
        <v>5068</v>
      </c>
    </row>
    <row r="28" spans="2:5" x14ac:dyDescent="0.25">
      <c r="B28" s="74" t="s">
        <v>1</v>
      </c>
      <c r="C28" s="70"/>
      <c r="D28" s="127"/>
      <c r="E28" s="33"/>
    </row>
    <row r="29" spans="2:5" ht="25.5" x14ac:dyDescent="0.25">
      <c r="B29" s="32" t="s">
        <v>82</v>
      </c>
      <c r="C29" s="70"/>
      <c r="D29" s="127"/>
      <c r="E29" s="33"/>
    </row>
    <row r="30" spans="2:5" ht="25.5" x14ac:dyDescent="0.25">
      <c r="B30" s="33" t="s">
        <v>83</v>
      </c>
      <c r="C30" s="70"/>
      <c r="D30" s="130">
        <v>65957</v>
      </c>
      <c r="E30" s="112">
        <v>319591</v>
      </c>
    </row>
    <row r="31" spans="2:5" ht="25.5" x14ac:dyDescent="0.25">
      <c r="B31" s="33" t="s">
        <v>84</v>
      </c>
      <c r="C31" s="70"/>
      <c r="D31" s="130">
        <v>937000</v>
      </c>
      <c r="E31" s="112">
        <v>1024043</v>
      </c>
    </row>
    <row r="32" spans="2:5" x14ac:dyDescent="0.25">
      <c r="B32" s="33" t="s">
        <v>46</v>
      </c>
      <c r="C32" s="70"/>
      <c r="D32" s="130">
        <v>12879</v>
      </c>
      <c r="E32" s="112">
        <v>-48288</v>
      </c>
    </row>
    <row r="33" spans="1:6" ht="15.75" thickBot="1" x14ac:dyDescent="0.3">
      <c r="B33" s="75" t="s">
        <v>49</v>
      </c>
      <c r="C33" s="76"/>
      <c r="D33" s="132">
        <v>61891</v>
      </c>
      <c r="E33" s="82">
        <v>51135</v>
      </c>
    </row>
    <row r="34" spans="1:6" ht="25.5" x14ac:dyDescent="0.25">
      <c r="B34" s="32" t="s">
        <v>85</v>
      </c>
      <c r="C34" s="70"/>
      <c r="D34" s="129">
        <f>SUM(D20:D33)</f>
        <v>1777217</v>
      </c>
      <c r="E34" s="37">
        <f>SUM(E20:E33)</f>
        <v>1351629</v>
      </c>
    </row>
    <row r="35" spans="1:6" x14ac:dyDescent="0.25">
      <c r="B35" s="33" t="s">
        <v>1</v>
      </c>
      <c r="C35" s="70"/>
      <c r="D35" s="127"/>
      <c r="E35" s="33"/>
    </row>
    <row r="36" spans="1:6" x14ac:dyDescent="0.25">
      <c r="B36" s="33" t="s">
        <v>86</v>
      </c>
      <c r="C36" s="70"/>
      <c r="D36" s="129">
        <v>11362</v>
      </c>
      <c r="E36" s="37">
        <v>20110</v>
      </c>
    </row>
    <row r="37" spans="1:6" x14ac:dyDescent="0.25">
      <c r="B37" s="36" t="s">
        <v>87</v>
      </c>
      <c r="C37" s="80"/>
      <c r="D37" s="128">
        <v>-29518</v>
      </c>
      <c r="E37" s="111">
        <v>-913135</v>
      </c>
    </row>
    <row r="38" spans="1:6" ht="15.75" thickBot="1" x14ac:dyDescent="0.3">
      <c r="B38" s="36" t="s">
        <v>88</v>
      </c>
      <c r="C38" s="80"/>
      <c r="D38" s="133">
        <v>-130938</v>
      </c>
      <c r="E38" s="37">
        <v>0</v>
      </c>
    </row>
    <row r="39" spans="1:6" ht="26.25" thickBot="1" x14ac:dyDescent="0.3">
      <c r="A39" s="98"/>
      <c r="B39" s="78" t="s">
        <v>89</v>
      </c>
      <c r="C39" s="79"/>
      <c r="D39" s="134">
        <f>SUM(D34:D38)</f>
        <v>1628123</v>
      </c>
      <c r="E39" s="81">
        <f>SUM(E34:E38)</f>
        <v>458604</v>
      </c>
      <c r="F39" s="98"/>
    </row>
    <row r="40" spans="1:6" x14ac:dyDescent="0.25">
      <c r="B40" s="32" t="s">
        <v>1</v>
      </c>
      <c r="C40" s="70"/>
      <c r="D40" s="135"/>
      <c r="E40" s="32"/>
    </row>
    <row r="41" spans="1:6" ht="25.5" x14ac:dyDescent="0.25">
      <c r="B41" s="32" t="s">
        <v>90</v>
      </c>
      <c r="C41" s="70"/>
      <c r="D41" s="135"/>
      <c r="E41" s="32"/>
    </row>
    <row r="42" spans="1:6" x14ac:dyDescent="0.25">
      <c r="B42" s="33" t="s">
        <v>91</v>
      </c>
      <c r="C42" s="70"/>
      <c r="D42" s="128">
        <v>-867595</v>
      </c>
      <c r="E42" s="111">
        <v>-1087459</v>
      </c>
    </row>
    <row r="43" spans="1:6" ht="25.5" x14ac:dyDescent="0.25">
      <c r="B43" s="33" t="s">
        <v>92</v>
      </c>
      <c r="C43" s="70"/>
      <c r="D43" s="130">
        <v>-20012</v>
      </c>
      <c r="E43" s="112">
        <v>-42788</v>
      </c>
    </row>
    <row r="44" spans="1:6" ht="15.75" thickBot="1" x14ac:dyDescent="0.3">
      <c r="B44" s="33" t="s">
        <v>93</v>
      </c>
      <c r="C44" s="70"/>
      <c r="D44" s="136">
        <v>-58416</v>
      </c>
      <c r="E44" s="77">
        <v>0</v>
      </c>
    </row>
    <row r="45" spans="1:6" ht="26.25" thickBot="1" x14ac:dyDescent="0.3">
      <c r="B45" s="78" t="s">
        <v>94</v>
      </c>
      <c r="C45" s="79"/>
      <c r="D45" s="134">
        <f>SUM(D42:D44)</f>
        <v>-946023</v>
      </c>
      <c r="E45" s="81">
        <f>SUM(E42:E44)</f>
        <v>-1130247</v>
      </c>
    </row>
    <row r="46" spans="1:6" x14ac:dyDescent="0.25">
      <c r="B46" s="32" t="s">
        <v>1</v>
      </c>
      <c r="C46" s="70"/>
      <c r="D46" s="135"/>
      <c r="E46" s="32"/>
    </row>
    <row r="47" spans="1:6" ht="25.5" x14ac:dyDescent="0.25">
      <c r="B47" s="32" t="s">
        <v>95</v>
      </c>
      <c r="C47" s="70"/>
      <c r="D47" s="135"/>
      <c r="E47" s="32"/>
    </row>
    <row r="48" spans="1:6" x14ac:dyDescent="0.25">
      <c r="B48" s="33" t="s">
        <v>96</v>
      </c>
      <c r="C48" s="70"/>
      <c r="D48" s="137" t="s">
        <v>3</v>
      </c>
      <c r="E48" s="43" t="s">
        <v>3</v>
      </c>
    </row>
    <row r="49" spans="1:7" x14ac:dyDescent="0.25">
      <c r="B49" s="33" t="s">
        <v>97</v>
      </c>
      <c r="C49" s="70"/>
      <c r="D49" s="130"/>
      <c r="E49" s="112">
        <v>1000000</v>
      </c>
    </row>
    <row r="50" spans="1:7" ht="15.75" thickBot="1" x14ac:dyDescent="0.3">
      <c r="B50" s="33" t="s">
        <v>98</v>
      </c>
      <c r="C50" s="70"/>
      <c r="D50" s="132">
        <v>-200000</v>
      </c>
      <c r="E50" s="82">
        <v>-126795</v>
      </c>
    </row>
    <row r="51" spans="1:7" ht="39" thickBot="1" x14ac:dyDescent="0.3">
      <c r="B51" s="78" t="s">
        <v>99</v>
      </c>
      <c r="C51" s="79"/>
      <c r="D51" s="134">
        <f>SUM(D48:D50)</f>
        <v>-200000</v>
      </c>
      <c r="E51" s="81">
        <f>SUM(E48:E50)</f>
        <v>873205</v>
      </c>
    </row>
    <row r="52" spans="1:7" ht="25.5" x14ac:dyDescent="0.25">
      <c r="B52" s="32" t="s">
        <v>100</v>
      </c>
      <c r="C52" s="70"/>
      <c r="D52" s="138">
        <f>D39+D45+D51</f>
        <v>482100</v>
      </c>
      <c r="E52" s="97">
        <f>E39+E45+E51</f>
        <v>201562</v>
      </c>
    </row>
    <row r="53" spans="1:7" x14ac:dyDescent="0.25">
      <c r="B53" s="32" t="s">
        <v>1</v>
      </c>
      <c r="C53" s="69"/>
      <c r="D53" s="139"/>
      <c r="E53" s="32"/>
    </row>
    <row r="54" spans="1:7" ht="38.25" x14ac:dyDescent="0.25">
      <c r="B54" s="33" t="s">
        <v>101</v>
      </c>
      <c r="C54" s="70"/>
      <c r="D54" s="130">
        <v>-2952</v>
      </c>
      <c r="E54" s="112">
        <v>-50</v>
      </c>
    </row>
    <row r="55" spans="1:7" ht="26.25" thickBot="1" x14ac:dyDescent="0.3">
      <c r="B55" s="36" t="s">
        <v>102</v>
      </c>
      <c r="C55" s="80"/>
      <c r="D55" s="133">
        <v>308685</v>
      </c>
      <c r="E55" s="37">
        <v>382265</v>
      </c>
      <c r="G55" s="95"/>
    </row>
    <row r="56" spans="1:7" ht="26.25" thickBot="1" x14ac:dyDescent="0.3">
      <c r="A56" s="98"/>
      <c r="B56" s="78" t="s">
        <v>103</v>
      </c>
      <c r="C56" s="79"/>
      <c r="D56" s="134">
        <f>D55+D54+D52</f>
        <v>787833</v>
      </c>
      <c r="E56" s="81">
        <f>E55+E54+E52</f>
        <v>583777</v>
      </c>
      <c r="F56" s="98"/>
    </row>
    <row r="57" spans="1:7" x14ac:dyDescent="0.25">
      <c r="D57" s="95"/>
    </row>
    <row r="58" spans="1:7" x14ac:dyDescent="0.25">
      <c r="D58" s="95"/>
    </row>
    <row r="59" spans="1:7" x14ac:dyDescent="0.25">
      <c r="B59" s="4" t="s">
        <v>51</v>
      </c>
      <c r="C59" s="4" t="s">
        <v>5</v>
      </c>
      <c r="D59" s="2"/>
      <c r="E59" s="42" t="s">
        <v>6</v>
      </c>
    </row>
    <row r="61" spans="1:7" x14ac:dyDescent="0.25">
      <c r="B61" s="4" t="s">
        <v>52</v>
      </c>
      <c r="C61" t="s">
        <v>5</v>
      </c>
      <c r="E61" s="42" t="s">
        <v>0</v>
      </c>
    </row>
    <row r="63" spans="1:7" x14ac:dyDescent="0.25">
      <c r="D63" s="94"/>
    </row>
  </sheetData>
  <mergeCells count="3"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K23" sqref="K23"/>
    </sheetView>
  </sheetViews>
  <sheetFormatPr defaultRowHeight="15" x14ac:dyDescent="0.25"/>
  <cols>
    <col min="2" max="2" width="32" customWidth="1"/>
    <col min="3" max="3" width="11.5703125" customWidth="1"/>
    <col min="4" max="4" width="15.28515625" customWidth="1"/>
    <col min="5" max="5" width="15.7109375" customWidth="1"/>
    <col min="6" max="6" width="17" customWidth="1"/>
    <col min="7" max="7" width="16.140625" customWidth="1"/>
  </cols>
  <sheetData>
    <row r="1" spans="2:7" ht="15.75" x14ac:dyDescent="0.25">
      <c r="B1" s="17" t="s">
        <v>8</v>
      </c>
      <c r="C1" s="17"/>
      <c r="D1" s="13"/>
      <c r="G1" s="14" t="s">
        <v>9</v>
      </c>
    </row>
    <row r="3" spans="2:7" ht="18.75" x14ac:dyDescent="0.3">
      <c r="B3" s="16" t="s">
        <v>104</v>
      </c>
      <c r="C3" s="16"/>
    </row>
    <row r="4" spans="2:7" ht="18.75" x14ac:dyDescent="0.3">
      <c r="B4" s="16" t="s">
        <v>70</v>
      </c>
      <c r="C4" s="16"/>
    </row>
    <row r="5" spans="2:7" ht="18.75" x14ac:dyDescent="0.3">
      <c r="B5" s="17" t="s">
        <v>115</v>
      </c>
      <c r="C5" s="16"/>
    </row>
    <row r="7" spans="2:7" x14ac:dyDescent="0.25">
      <c r="B7" s="121" t="s">
        <v>105</v>
      </c>
      <c r="C7" s="56"/>
      <c r="D7" s="56" t="s">
        <v>106</v>
      </c>
      <c r="E7" s="123" t="s">
        <v>35</v>
      </c>
      <c r="F7" s="56" t="s">
        <v>112</v>
      </c>
      <c r="G7" s="125" t="s">
        <v>108</v>
      </c>
    </row>
    <row r="8" spans="2:7" x14ac:dyDescent="0.25">
      <c r="B8" s="121"/>
      <c r="C8" s="56"/>
      <c r="D8" s="56" t="s">
        <v>7</v>
      </c>
      <c r="E8" s="123"/>
      <c r="F8" s="56" t="s">
        <v>107</v>
      </c>
      <c r="G8" s="125"/>
    </row>
    <row r="9" spans="2:7" ht="15.75" thickBot="1" x14ac:dyDescent="0.3">
      <c r="B9" s="122"/>
      <c r="C9" s="58" t="s">
        <v>13</v>
      </c>
      <c r="D9" s="59"/>
      <c r="E9" s="124"/>
      <c r="F9" s="59"/>
      <c r="G9" s="126"/>
    </row>
    <row r="10" spans="2:7" x14ac:dyDescent="0.25">
      <c r="B10" s="60" t="s">
        <v>1</v>
      </c>
      <c r="C10" s="29"/>
      <c r="D10" s="29"/>
      <c r="E10" s="29"/>
      <c r="F10" s="29"/>
      <c r="G10" s="29"/>
    </row>
    <row r="11" spans="2:7" ht="15.75" thickBot="1" x14ac:dyDescent="0.3">
      <c r="B11" s="61" t="s">
        <v>119</v>
      </c>
      <c r="C11" s="62"/>
      <c r="D11" s="101">
        <v>35670200</v>
      </c>
      <c r="E11" s="101">
        <v>1617749</v>
      </c>
      <c r="F11" s="113">
        <v>-10643506</v>
      </c>
      <c r="G11" s="101">
        <f>SUM(D11:F11)</f>
        <v>26644443</v>
      </c>
    </row>
    <row r="12" spans="2:7" x14ac:dyDescent="0.25">
      <c r="B12" s="63" t="s">
        <v>1</v>
      </c>
      <c r="C12" s="64"/>
      <c r="D12" s="29"/>
      <c r="E12" s="29"/>
      <c r="F12" s="29"/>
      <c r="G12" s="29"/>
    </row>
    <row r="13" spans="2:7" x14ac:dyDescent="0.25">
      <c r="B13" s="99" t="s">
        <v>109</v>
      </c>
      <c r="C13" s="84"/>
      <c r="D13" s="107" t="s">
        <v>3</v>
      </c>
      <c r="E13" s="107" t="s">
        <v>3</v>
      </c>
      <c r="F13" s="114">
        <v>-312271</v>
      </c>
      <c r="G13" s="114">
        <f>SUM(D13:F13)</f>
        <v>-312271</v>
      </c>
    </row>
    <row r="14" spans="2:7" ht="15.75" thickBot="1" x14ac:dyDescent="0.3">
      <c r="B14" s="63" t="s">
        <v>110</v>
      </c>
      <c r="C14" s="64"/>
      <c r="D14" s="29"/>
      <c r="E14" s="29"/>
      <c r="F14" s="102"/>
      <c r="G14" s="102">
        <f>SUM(D14:F14)</f>
        <v>0</v>
      </c>
    </row>
    <row r="15" spans="2:7" ht="15.75" thickBot="1" x14ac:dyDescent="0.3">
      <c r="B15" s="65" t="s">
        <v>111</v>
      </c>
      <c r="C15" s="67"/>
      <c r="D15" s="47" t="s">
        <v>3</v>
      </c>
      <c r="E15" s="47" t="s">
        <v>3</v>
      </c>
      <c r="F15" s="102">
        <f>SUM(F13:F14)</f>
        <v>-312271</v>
      </c>
      <c r="G15" s="102">
        <f>SUM(D15:F15)</f>
        <v>-312271</v>
      </c>
    </row>
    <row r="16" spans="2:7" ht="15.75" thickBot="1" x14ac:dyDescent="0.3">
      <c r="B16" s="63" t="s">
        <v>1</v>
      </c>
      <c r="C16" s="64"/>
      <c r="D16" s="29"/>
      <c r="E16" s="29"/>
      <c r="F16" s="29"/>
      <c r="G16" s="29"/>
    </row>
    <row r="17" spans="1:8" ht="15.75" thickBot="1" x14ac:dyDescent="0.3">
      <c r="B17" s="65" t="s">
        <v>120</v>
      </c>
      <c r="C17" s="66"/>
      <c r="D17" s="103">
        <v>35670200</v>
      </c>
      <c r="E17" s="103">
        <v>1617749</v>
      </c>
      <c r="F17" s="104">
        <f>F11+F15</f>
        <v>-10955777</v>
      </c>
      <c r="G17" s="108">
        <f>SUM(D17:F17)</f>
        <v>26332172</v>
      </c>
    </row>
    <row r="18" spans="1:8" x14ac:dyDescent="0.25">
      <c r="B18" s="83"/>
      <c r="C18" s="84"/>
      <c r="D18" s="85"/>
      <c r="E18" s="85"/>
      <c r="F18" s="115"/>
      <c r="G18" s="115"/>
    </row>
    <row r="19" spans="1:8" ht="15.75" thickBot="1" x14ac:dyDescent="0.3">
      <c r="B19" s="61" t="s">
        <v>121</v>
      </c>
      <c r="C19" s="62"/>
      <c r="D19" s="86">
        <v>35670200</v>
      </c>
      <c r="E19" s="86">
        <v>1617749</v>
      </c>
      <c r="F19" s="105">
        <v>-13585873</v>
      </c>
      <c r="G19" s="86">
        <f>SUM(D19:F19)</f>
        <v>23702076</v>
      </c>
    </row>
    <row r="20" spans="1:8" x14ac:dyDescent="0.25">
      <c r="B20" s="63" t="s">
        <v>1</v>
      </c>
      <c r="C20" s="57"/>
      <c r="D20" s="30"/>
      <c r="E20" s="30"/>
      <c r="F20" s="30"/>
      <c r="G20" s="30"/>
    </row>
    <row r="21" spans="1:8" ht="15.75" thickBot="1" x14ac:dyDescent="0.3">
      <c r="B21" s="99" t="s">
        <v>109</v>
      </c>
      <c r="C21" s="100"/>
      <c r="D21" s="50" t="s">
        <v>3</v>
      </c>
      <c r="E21" s="50" t="s">
        <v>3</v>
      </c>
      <c r="F21" s="105">
        <v>446150</v>
      </c>
      <c r="G21" s="105">
        <f>F21</f>
        <v>446150</v>
      </c>
    </row>
    <row r="22" spans="1:8" ht="15.75" thickBot="1" x14ac:dyDescent="0.3">
      <c r="A22" s="98"/>
      <c r="B22" s="65" t="s">
        <v>111</v>
      </c>
      <c r="C22" s="67"/>
      <c r="D22" s="47" t="s">
        <v>3</v>
      </c>
      <c r="E22" s="47" t="s">
        <v>3</v>
      </c>
      <c r="F22" s="106">
        <f>SUM(F21:F21)</f>
        <v>446150</v>
      </c>
      <c r="G22" s="106">
        <f>SUM(D22:F22)</f>
        <v>446150</v>
      </c>
      <c r="H22" s="98"/>
    </row>
    <row r="23" spans="1:8" ht="15.75" thickBot="1" x14ac:dyDescent="0.3">
      <c r="B23" s="63" t="s">
        <v>1</v>
      </c>
      <c r="C23" s="57"/>
      <c r="D23" s="30"/>
      <c r="E23" s="30"/>
      <c r="F23" s="30"/>
      <c r="G23" s="30"/>
    </row>
    <row r="24" spans="1:8" ht="15.75" thickBot="1" x14ac:dyDescent="0.3">
      <c r="B24" s="87" t="s">
        <v>122</v>
      </c>
      <c r="C24" s="67"/>
      <c r="D24" s="68">
        <v>35670200</v>
      </c>
      <c r="E24" s="68">
        <v>1617749</v>
      </c>
      <c r="F24" s="106">
        <f>F19+F22</f>
        <v>-13139723</v>
      </c>
      <c r="G24" s="106">
        <f>SUM(D24:F24)</f>
        <v>24148226</v>
      </c>
    </row>
    <row r="27" spans="1:8" x14ac:dyDescent="0.25">
      <c r="B27" s="4" t="s">
        <v>51</v>
      </c>
      <c r="C27" s="4" t="s">
        <v>5</v>
      </c>
      <c r="D27" s="2"/>
      <c r="E27" s="42" t="s">
        <v>6</v>
      </c>
    </row>
    <row r="29" spans="1:8" x14ac:dyDescent="0.25">
      <c r="B29" s="4" t="s">
        <v>52</v>
      </c>
      <c r="C29" t="s">
        <v>5</v>
      </c>
      <c r="E29" s="42" t="s">
        <v>0</v>
      </c>
    </row>
  </sheetData>
  <mergeCells count="3">
    <mergeCell ref="B7:B9"/>
    <mergeCell ref="E7:E9"/>
    <mergeCell ref="G7:G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ОСУ</vt:lpstr>
      <vt:lpstr>ОДДС</vt:lpstr>
      <vt:lpstr>ОДК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Род</dc:creator>
  <cp:lastModifiedBy>Анна Род</cp:lastModifiedBy>
  <cp:lastPrinted>2024-05-15T12:42:31Z</cp:lastPrinted>
  <dcterms:created xsi:type="dcterms:W3CDTF">2018-04-28T08:45:52Z</dcterms:created>
  <dcterms:modified xsi:type="dcterms:W3CDTF">2024-05-15T12:44:16Z</dcterms:modified>
</cp:coreProperties>
</file>