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/>
</workbook>
</file>

<file path=xl/sharedStrings.xml><?xml version="1.0" encoding="utf-8"?>
<sst xmlns="http://schemas.openxmlformats.org/spreadsheetml/2006/main" count="440" uniqueCount="337">
  <si>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</si>
  <si>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</si>
  <si>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</si>
  <si>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</si>
  <si>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</si>
  <si>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</si>
  <si>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</si>
  <si>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</si>
  <si>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</si>
  <si>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</si>
  <si>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</si>
  <si>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</si>
  <si>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</si>
  <si>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</si>
  <si>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</si>
  <si>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</si>
  <si>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</si>
  <si>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</si>
  <si>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</si>
  <si>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</si>
  <si>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</si>
  <si>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</si>
  <si>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</si>
  <si>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</si>
  <si>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</si>
  <si>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</si>
  <si>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</si>
  <si>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</si>
  <si>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</si>
  <si>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</si>
  <si>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</si>
  <si>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</si>
  <si>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</si>
  <si>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</si>
  <si>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</si>
  <si>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</si>
  <si>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</si>
  <si>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</si>
  <si>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</si>
  <si>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</si>
  <si>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</si>
  <si>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</si>
  <si>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</si>
  <si>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</si>
  <si>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</si>
  <si>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</si>
  <si>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</si>
  <si>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</si>
  <si>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</si>
  <si>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</si>
  <si>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</si>
  <si>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</si>
  <si>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</si>
  <si>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</si>
  <si>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</si>
  <si>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</si>
  <si>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</si>
  <si>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</si>
  <si>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</si>
  <si>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</si>
  <si>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</si>
  <si>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</si>
  <si>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</si>
  <si>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</si>
  <si>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</si>
  <si>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</si>
  <si>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</si>
  <si>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</si>
  <si>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</si>
  <si>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</si>
  <si>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</si>
  <si>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</si>
  <si>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</si>
  <si>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</si>
  <si>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</si>
  <si>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</si>
  <si>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</si>
  <si>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</si>
  <si>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</si>
  <si>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</si>
  <si>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</si>
  <si>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</si>
  <si>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</si>
  <si>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</si>
  <si>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</si>
  <si>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</si>
  <si>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</si>
  <si>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</si>
  <si>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</si>
  <si>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</si>
  <si>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</si>
  <si>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</si>
  <si>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</si>
  <si>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</si>
  <si>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</si>
  <si>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</si>
  <si>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</si>
  <si>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</si>
  <si>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</si>
  <si>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</si>
  <si>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</si>
  <si>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</si>
  <si>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</si>
  <si>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</si>
  <si>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</si>
  <si>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</si>
  <si>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</si>
  <si>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</si>
  <si>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</si>
  <si>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</si>
  <si>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</si>
  <si>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</si>
  <si>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</si>
  <si>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</si>
  <si>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</si>
  <si>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</si>
  <si>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</si>
  <si>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</si>
  <si>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</si>
  <si>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</si>
  <si>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</si>
  <si>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</si>
  <si>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</si>
  <si>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</si>
  <si>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</si>
  <si>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</si>
  <si>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</si>
  <si>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</si>
  <si>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</si>
  <si>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</si>
  <si>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</si>
  <si>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</si>
  <si>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</si>
  <si>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</si>
  <si>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</si>
  <si>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</si>
  <si>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</si>
  <si>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</si>
  <si>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</si>
  <si>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</si>
  <si>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</si>
  <si>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</si>
  <si>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</si>
  <si>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</si>
  <si>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</si>
  <si>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</si>
  <si>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</si>
  <si>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</si>
  <si>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</si>
  <si>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</si>
  <si>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</si>
  <si>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</si>
  <si>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</si>
  <si>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</si>
  <si>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</si>
  <si>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</si>
  <si>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</si>
  <si>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</si>
  <si>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</si>
  <si>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</si>
  <si>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</si>
  <si>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</si>
  <si>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</si>
  <si>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</si>
  <si>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</si>
  <si>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</si>
  <si>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</si>
  <si>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</si>
  <si>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</si>
  <si>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</si>
  <si>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</si>
  <si>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</si>
  <si>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</si>
  <si>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</si>
  <si>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</si>
  <si>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</si>
  <si>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</si>
  <si>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</si>
  <si>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</si>
  <si>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</si>
  <si>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</si>
  <si>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</si>
  <si>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</si>
  <si>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</si>
  <si>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</si>
  <si>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</si>
  <si>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</si>
  <si>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</si>
  <si>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</si>
  <si>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</si>
  <si>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</si>
  <si>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</si>
  <si>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</si>
  <si>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</si>
  <si>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</si>
  <si>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</si>
  <si>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</si>
  <si>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</si>
  <si>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</si>
  <si>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</si>
  <si>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</si>
  <si>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</si>
  <si>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</si>
  <si>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</si>
  <si>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</si>
  <si>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</si>
  <si>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</si>
  <si>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</si>
  <si>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</si>
  <si>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</si>
  <si>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</si>
  <si>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</si>
  <si>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</si>
  <si>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</si>
  <si>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</si>
  <si>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</si>
  <si>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</si>
  <si>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</si>
  <si>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</si>
  <si>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</si>
  <si>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</si>
  <si>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</si>
  <si>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</si>
  <si>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</si>
  <si>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</si>
  <si>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</si>
  <si>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</si>
  <si>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</si>
  <si>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</si>
  <si>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</si>
  <si>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</si>
  <si>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</si>
  <si>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</si>
  <si>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</si>
  <si>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</si>
  <si>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</si>
  <si>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</si>
  <si>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</si>
  <si>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</si>
  <si>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</si>
  <si>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</si>
  <si>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</si>
  <si>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</si>
  <si>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</si>
  <si>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</si>
  <si>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</si>
  <si>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</si>
  <si>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</si>
  <si>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</si>
  <si>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</si>
  <si>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</si>
  <si>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</si>
  <si>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</si>
  <si>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</si>
  <si>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</si>
  <si>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</si>
  <si>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</si>
  <si>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</si>
  <si>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</si>
  <si>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</si>
  <si>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</si>
  <si>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</si>
  <si>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</si>
  <si>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</si>
  <si>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</si>
  <si>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</si>
  <si>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</si>
  <si>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</si>
  <si>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</si>
  <si>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</si>
  <si>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</si>
  <si>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</si>
  <si>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</si>
  <si>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</si>
  <si>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</si>
  <si>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</si>
  <si>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</si>
  <si>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</si>
  <si>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</si>
  <si>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</si>
  <si>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</si>
  <si>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</si>
  <si>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</si>
  <si>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</si>
  <si>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</si>
  <si>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</si>
  <si>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</si>
  <si>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</si>
  <si>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</si>
  <si>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</si>
  <si>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</si>
  <si>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</si>
  <si>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</si>
  <si>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</si>
  <si>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</si>
  <si>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</si>
  <si>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</si>
  <si>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</si>
  <si>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</si>
  <si>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</si>
  <si>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</si>
  <si>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</si>
  <si>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</si>
  <si>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</si>
  <si>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</si>
  <si>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</si>
  <si>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</si>
  <si>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</si>
  <si>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</si>
  <si>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</si>
  <si>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</si>
  <si>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</si>
  <si>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</si>
  <si>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</si>
  <si>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</si>
  <si>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</si>
  <si>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</si>
  <si>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</si>
  <si>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</si>
  <si>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</si>
  <si>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</si>
  <si>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</si>
  <si>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</si>
  <si>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</si>
  <si>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</si>
  <si>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</si>
  <si>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</si>
  <si>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</si>
  <si>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</si>
  <si>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</si>
  <si>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Адрес:A15E2T5, г. Алматы, пр.Аль-Фараби 5, БЦ «Нурлы Тау», блок 1А, офис 206</t>
  </si>
  <si>
    <t>Адрес: A15E2T5, г. Алматы, пр.Аль-Фараби 5, БЦ «Нурлы Тау», блок 1А, офис 206</t>
  </si>
  <si>
    <t>Наименование: АО "Инвестиционный Дом "Астана-Инвест"</t>
  </si>
  <si>
    <t>по состоянию на "01"октября 2023 года</t>
  </si>
  <si>
    <t>дата 05.10.2023</t>
  </si>
  <si>
    <t>"Прочие обязательства" на 01.10.23 года составили 3 686 тыс.тенге-резервы по неиспользованным отпускам(сч.3390.13), "Прочие обязательства" на 01.01.23 года составили 19 151 тыс. тенге -резервы по неиспользованным отпускам(сч.3390.13),         в том числе по филиалу на МФЦА:в строке 15- 50 тыс.тенге аренда помещения,в строке 29- 1 тыс.тенге услуги биржи, в строке 32- 85 тыс.тенге налоги и платежи в бюджет (в том числе 40 тыс.тенге налоги,45 тыс.тенге прочие отчисления в бюджет).</t>
  </si>
  <si>
    <t>"Прочие доходы" за сентябрь 2023г. составили-5 тыс.тенге -удерж. с з/платы сотрудников, за   август  2022г.-5 тыс.тенге -удерж. с з/платы сотрудников; "Прочие расходы" за  сентябрь   2023г.-804 тыс.тенге , так же за сентябрь   2022г.-873 тыс.тг.  ( расходы по комиссии брокера) (сч 7470.82), в том числе по филиалу на МФЦА: в строке 15.3-29 тыс.тенге расходы биржи МФЦА по сделке, в строке 26.1-316 тыс.тенге расходы по зп , в строке 26.3 - 50 тыс.тенге-аренда помещения, в строке 26.5-29 тыс.тенге налоги и платежи в бюджет.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</si>
</sst>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  <numFmt numFmtId="172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49" fillId="0" borderId="21" xfId="195" applyFont="1" applyFill="1" applyBorder="1" applyAlignment="1" quotePrefix="1">
      <alignment horizontal="center" vertical="top" wrapText="1"/>
      <protection/>
    </xf>
    <xf numFmtId="0" fontId="49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9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8" fillId="0" borderId="19" xfId="193" applyFont="1" applyFill="1" applyBorder="1" applyAlignment="1" quotePrefix="1">
      <alignment horizontal="center" vertical="top" wrapText="1"/>
      <protection/>
    </xf>
    <xf numFmtId="0" fontId="48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8" fillId="0" borderId="20" xfId="193" applyFont="1" applyFill="1" applyBorder="1" applyAlignment="1" quotePrefix="1">
      <alignment horizontal="center" vertical="top" wrapText="1"/>
      <protection/>
    </xf>
    <xf numFmtId="0" fontId="48" fillId="0" borderId="16" xfId="193" applyFont="1" applyFill="1" applyBorder="1" applyAlignment="1" quotePrefix="1">
      <alignment horizontal="center" vertical="top" wrapText="1"/>
      <protection/>
    </xf>
    <xf numFmtId="0" fontId="48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22" xfId="193" applyFont="1" applyFill="1" applyBorder="1" applyAlignment="1" quotePrefix="1">
      <alignment horizontal="center" vertical="top" wrapText="1"/>
      <protection/>
    </xf>
    <xf numFmtId="0" fontId="48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8" fillId="0" borderId="0" xfId="193" applyFont="1" applyFill="1" applyBorder="1" applyAlignment="1" quotePrefix="1">
      <alignment horizontal="center" vertical="top" wrapText="1"/>
      <protection/>
    </xf>
    <xf numFmtId="0" fontId="48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0" fillId="0" borderId="16" xfId="0" applyFont="1" applyBorder="1" applyAlignment="1">
      <alignment horizontal="left" vertical="top" wrapText="1" indent="1"/>
    </xf>
    <xf numFmtId="3" fontId="3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3" fontId="35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4"/>
  <sheetViews>
    <sheetView tabSelected="1" zoomScaleSheetLayoutView="100" workbookViewId="0" topLeftCell="A97">
      <selection activeCell="A4" sqref="A4:D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9.28125" style="2" bestFit="1" customWidth="1"/>
    <col min="9" max="9" width="21.28125" style="2" customWidth="1"/>
    <col min="10" max="14" width="15.57421875" style="2" customWidth="1"/>
    <col min="15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85" t="s">
        <v>251</v>
      </c>
      <c r="B2" s="85"/>
      <c r="C2" s="85"/>
      <c r="D2" s="85"/>
    </row>
    <row r="3" spans="1:4" ht="15.75">
      <c r="A3" s="86" t="s">
        <v>40</v>
      </c>
      <c r="B3" s="86"/>
      <c r="C3" s="86"/>
      <c r="D3" s="86"/>
    </row>
    <row r="4" spans="1:4" ht="15.75">
      <c r="A4" s="86" t="s">
        <v>333</v>
      </c>
      <c r="B4" s="86"/>
      <c r="C4" s="86"/>
      <c r="D4" s="86"/>
    </row>
    <row r="5" spans="1:4" ht="15.75">
      <c r="A5" s="4"/>
      <c r="B5" s="4"/>
      <c r="C5" s="14"/>
      <c r="D5" s="14"/>
    </row>
    <row r="6" spans="1:4" ht="15.75">
      <c r="A6" s="84" t="s">
        <v>23</v>
      </c>
      <c r="B6" s="84"/>
      <c r="C6" s="84"/>
      <c r="D6" s="84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3371</v>
      </c>
      <c r="D10" s="71">
        <f>D13</f>
        <v>5893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71"/>
      <c r="E11" s="5"/>
      <c r="F11" s="5"/>
    </row>
    <row r="12" spans="1:6" ht="15.75">
      <c r="A12" s="25" t="s">
        <v>42</v>
      </c>
      <c r="B12" s="56" t="s">
        <v>89</v>
      </c>
      <c r="C12" s="17"/>
      <c r="D12" s="71"/>
      <c r="E12" s="5"/>
      <c r="F12" s="5"/>
    </row>
    <row r="13" spans="1:6" ht="31.5">
      <c r="A13" s="25" t="s">
        <v>43</v>
      </c>
      <c r="B13" s="56" t="s">
        <v>90</v>
      </c>
      <c r="C13" s="17">
        <v>3371</v>
      </c>
      <c r="D13" s="71">
        <v>5893</v>
      </c>
      <c r="E13" s="5"/>
      <c r="F13" s="5">
        <f>(2541329.2/1000)</f>
        <v>2541.3292</v>
      </c>
    </row>
    <row r="14" spans="1:6" ht="15.75">
      <c r="A14" s="69" t="s">
        <v>311</v>
      </c>
      <c r="B14" s="67" t="s">
        <v>219</v>
      </c>
      <c r="C14" s="17"/>
      <c r="D14" s="71"/>
      <c r="E14" s="5"/>
      <c r="F14" s="5"/>
    </row>
    <row r="15" spans="1:6" ht="15.75">
      <c r="A15" s="68" t="s">
        <v>11</v>
      </c>
      <c r="B15" s="56" t="s">
        <v>87</v>
      </c>
      <c r="C15" s="17"/>
      <c r="D15" s="71"/>
      <c r="E15" s="5"/>
      <c r="F15" s="5"/>
    </row>
    <row r="16" spans="1:6" ht="15.75">
      <c r="A16" s="25" t="s">
        <v>28</v>
      </c>
      <c r="B16" s="56" t="s">
        <v>91</v>
      </c>
      <c r="C16" s="17"/>
      <c r="D16" s="71"/>
      <c r="E16" s="5"/>
      <c r="F16" s="5"/>
    </row>
    <row r="17" spans="1:6" ht="15.75">
      <c r="A17" s="25" t="s">
        <v>4</v>
      </c>
      <c r="B17" s="56" t="s">
        <v>64</v>
      </c>
      <c r="C17" s="17"/>
      <c r="D17" s="71"/>
      <c r="E17" s="5"/>
      <c r="F17" s="5"/>
    </row>
    <row r="18" spans="1:6" ht="15.75">
      <c r="A18" s="25" t="s">
        <v>41</v>
      </c>
      <c r="B18" s="56" t="s">
        <v>92</v>
      </c>
      <c r="C18" s="17"/>
      <c r="D18" s="71"/>
      <c r="E18" s="5"/>
      <c r="F18" s="5"/>
    </row>
    <row r="19" spans="1:6" ht="15.75">
      <c r="A19" s="25" t="s">
        <v>44</v>
      </c>
      <c r="B19" s="56" t="s">
        <v>93</v>
      </c>
      <c r="C19" s="80">
        <v>75073</v>
      </c>
      <c r="D19" s="71"/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71"/>
      <c r="E20" s="5"/>
      <c r="F20" s="5"/>
    </row>
    <row r="21" spans="1:6" ht="15.75">
      <c r="A21" s="25" t="s">
        <v>41</v>
      </c>
      <c r="B21" s="56" t="s">
        <v>94</v>
      </c>
      <c r="C21" s="17">
        <v>69</v>
      </c>
      <c r="D21" s="71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7">
        <v>1839468</v>
      </c>
      <c r="D22" s="71">
        <v>1884058</v>
      </c>
      <c r="E22" s="5" t="s">
        <v>259</v>
      </c>
      <c r="F22" s="5">
        <f>(1730760876.4-14011232.28+22883330.25)/1000</f>
        <v>1739632.9743700002</v>
      </c>
      <c r="G22" s="5" t="e">
        <f>#REF!-F22</f>
        <v>#REF!</v>
      </c>
    </row>
    <row r="23" spans="1:6" ht="15.75">
      <c r="A23" s="25" t="s">
        <v>4</v>
      </c>
      <c r="B23" s="59"/>
      <c r="C23" s="18"/>
      <c r="D23" s="81"/>
      <c r="E23" s="5"/>
      <c r="F23" s="5"/>
    </row>
    <row r="24" spans="1:6" ht="15.75">
      <c r="A24" s="25" t="s">
        <v>41</v>
      </c>
      <c r="B24" s="60" t="s">
        <v>96</v>
      </c>
      <c r="C24" s="17">
        <v>11965</v>
      </c>
      <c r="D24" s="71">
        <v>56834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71"/>
      <c r="E25" s="5"/>
      <c r="F25" s="5"/>
    </row>
    <row r="26" spans="1:6" ht="15.75">
      <c r="A26" s="25" t="s">
        <v>4</v>
      </c>
      <c r="B26" s="60" t="s">
        <v>64</v>
      </c>
      <c r="C26" s="17"/>
      <c r="D26" s="71"/>
      <c r="E26" s="5"/>
      <c r="F26" s="5"/>
    </row>
    <row r="27" spans="1:6" ht="15.75">
      <c r="A27" s="25" t="s">
        <v>45</v>
      </c>
      <c r="B27" s="60" t="s">
        <v>98</v>
      </c>
      <c r="C27" s="17"/>
      <c r="D27" s="71"/>
      <c r="E27" s="5"/>
      <c r="F27" s="5"/>
    </row>
    <row r="28" spans="1:6" ht="15.75">
      <c r="A28" s="25" t="s">
        <v>312</v>
      </c>
      <c r="B28" s="60" t="s">
        <v>99</v>
      </c>
      <c r="C28" s="17"/>
      <c r="D28" s="71"/>
      <c r="E28" s="5"/>
      <c r="F28" s="5"/>
    </row>
    <row r="29" spans="1:6" ht="15.75">
      <c r="A29" s="25" t="s">
        <v>4</v>
      </c>
      <c r="B29" s="60" t="s">
        <v>64</v>
      </c>
      <c r="C29" s="17"/>
      <c r="D29" s="71"/>
      <c r="F29" s="5"/>
    </row>
    <row r="30" spans="1:6" ht="15.75">
      <c r="A30" s="25" t="s">
        <v>45</v>
      </c>
      <c r="B30" s="60" t="s">
        <v>100</v>
      </c>
      <c r="C30" s="17"/>
      <c r="D30" s="71"/>
      <c r="E30" s="5"/>
      <c r="F30" s="5"/>
    </row>
    <row r="31" spans="1:6" ht="15.75">
      <c r="A31" s="25" t="s">
        <v>14</v>
      </c>
      <c r="B31" s="56" t="s">
        <v>101</v>
      </c>
      <c r="C31" s="17"/>
      <c r="D31" s="71"/>
      <c r="E31" s="5"/>
      <c r="F31" s="5"/>
    </row>
    <row r="32" spans="1:7" ht="31.5">
      <c r="A32" s="25" t="s">
        <v>29</v>
      </c>
      <c r="B32" s="56" t="s">
        <v>102</v>
      </c>
      <c r="C32" s="17">
        <v>100430</v>
      </c>
      <c r="D32" s="71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33</v>
      </c>
      <c r="D33" s="71">
        <v>7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71"/>
      <c r="F34" s="5"/>
      <c r="G34" s="5"/>
    </row>
    <row r="35" spans="1:7" ht="15.75">
      <c r="A35" s="25" t="s">
        <v>313</v>
      </c>
      <c r="B35" s="56" t="s">
        <v>105</v>
      </c>
      <c r="C35" s="17">
        <v>32662</v>
      </c>
      <c r="D35" s="71">
        <v>19557</v>
      </c>
      <c r="F35" s="5">
        <f>(18903822.97)/1000</f>
        <v>18903.822969999997</v>
      </c>
      <c r="G35" s="5"/>
    </row>
    <row r="36" spans="1:7" ht="15.75">
      <c r="A36" s="25" t="s">
        <v>314</v>
      </c>
      <c r="B36" s="56" t="s">
        <v>106</v>
      </c>
      <c r="C36" s="17"/>
      <c r="D36" s="71"/>
      <c r="E36" s="5"/>
      <c r="F36" s="5">
        <f>(1350)/1000</f>
        <v>1.35</v>
      </c>
      <c r="G36" s="5"/>
    </row>
    <row r="37" spans="1:7" ht="15.75">
      <c r="A37" s="25" t="s">
        <v>315</v>
      </c>
      <c r="B37" s="56" t="s">
        <v>107</v>
      </c>
      <c r="C37" s="17"/>
      <c r="D37" s="71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15708</v>
      </c>
      <c r="D38" s="71">
        <v>47943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8124</v>
      </c>
      <c r="D39" s="71">
        <f>D41+D44+D45+D46+D47+D48+D49+D50+D51</f>
        <v>5629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71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71"/>
      <c r="E41" s="5"/>
      <c r="F41" s="5"/>
    </row>
    <row r="42" spans="1:6" ht="15.75">
      <c r="A42" s="25" t="s">
        <v>49</v>
      </c>
      <c r="B42" s="59" t="s">
        <v>260</v>
      </c>
      <c r="C42" s="17"/>
      <c r="D42" s="71"/>
      <c r="E42" s="5"/>
      <c r="F42" s="5"/>
    </row>
    <row r="43" spans="1:6" ht="15.75">
      <c r="A43" s="25" t="s">
        <v>50</v>
      </c>
      <c r="B43" s="61" t="s">
        <v>261</v>
      </c>
      <c r="C43" s="17"/>
      <c r="D43" s="71"/>
      <c r="E43" s="5"/>
      <c r="F43" s="5"/>
    </row>
    <row r="44" spans="1:6" ht="15.75">
      <c r="A44" s="25" t="s">
        <v>51</v>
      </c>
      <c r="B44" s="61" t="s">
        <v>117</v>
      </c>
      <c r="C44" s="17"/>
      <c r="D44" s="71"/>
      <c r="E44" s="5"/>
      <c r="F44" s="5"/>
    </row>
    <row r="45" spans="1:7" ht="15.75">
      <c r="A45" s="25" t="s">
        <v>52</v>
      </c>
      <c r="B45" s="61" t="s">
        <v>118</v>
      </c>
      <c r="C45" s="17"/>
      <c r="D45" s="71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3031</v>
      </c>
      <c r="D46" s="71">
        <v>1125</v>
      </c>
      <c r="F46" s="5"/>
    </row>
    <row r="47" spans="1:6" ht="15.75">
      <c r="A47" s="25" t="s">
        <v>54</v>
      </c>
      <c r="B47" s="61" t="s">
        <v>240</v>
      </c>
      <c r="C47" s="17">
        <v>484</v>
      </c>
      <c r="D47" s="71">
        <v>384</v>
      </c>
      <c r="E47" s="5"/>
      <c r="F47" s="5"/>
    </row>
    <row r="48" spans="1:6" ht="15.75">
      <c r="A48" s="25" t="s">
        <v>55</v>
      </c>
      <c r="B48" s="61" t="s">
        <v>262</v>
      </c>
      <c r="C48" s="17">
        <v>406</v>
      </c>
      <c r="D48" s="71">
        <v>140</v>
      </c>
      <c r="F48" s="5"/>
    </row>
    <row r="49" spans="1:6" ht="15.75">
      <c r="A49" s="25" t="s">
        <v>56</v>
      </c>
      <c r="B49" s="61" t="s">
        <v>263</v>
      </c>
      <c r="C49" s="17"/>
      <c r="D49" s="71"/>
      <c r="F49" s="5"/>
    </row>
    <row r="50" spans="1:6" ht="15.75">
      <c r="A50" s="25" t="s">
        <v>57</v>
      </c>
      <c r="B50" s="61" t="s">
        <v>264</v>
      </c>
      <c r="C50" s="17"/>
      <c r="D50" s="71"/>
      <c r="F50" s="5"/>
    </row>
    <row r="51" spans="1:6" ht="15.75">
      <c r="A51" s="25" t="s">
        <v>58</v>
      </c>
      <c r="B51" s="61" t="s">
        <v>265</v>
      </c>
      <c r="C51" s="17">
        <v>4203</v>
      </c>
      <c r="D51" s="71">
        <v>3980</v>
      </c>
      <c r="F51" s="5"/>
    </row>
    <row r="52" spans="1:6" ht="15.75">
      <c r="A52" s="25" t="s">
        <v>39</v>
      </c>
      <c r="B52" s="61" t="s">
        <v>120</v>
      </c>
      <c r="C52" s="17">
        <f>C56</f>
        <v>0</v>
      </c>
      <c r="D52" s="71">
        <f>D56</f>
        <v>0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71"/>
      <c r="E53" s="5"/>
      <c r="F53" s="5"/>
    </row>
    <row r="54" spans="1:6" ht="15.75">
      <c r="A54" s="25" t="s">
        <v>59</v>
      </c>
      <c r="B54" s="61" t="s">
        <v>266</v>
      </c>
      <c r="C54" s="17"/>
      <c r="D54" s="71"/>
      <c r="F54" s="5"/>
    </row>
    <row r="55" spans="1:6" ht="15.75">
      <c r="A55" s="25" t="s">
        <v>60</v>
      </c>
      <c r="B55" s="61" t="s">
        <v>267</v>
      </c>
      <c r="C55" s="17"/>
      <c r="D55" s="71"/>
      <c r="F55" s="5"/>
    </row>
    <row r="56" spans="1:6" ht="15.75">
      <c r="A56" s="25" t="s">
        <v>61</v>
      </c>
      <c r="B56" s="61" t="s">
        <v>268</v>
      </c>
      <c r="C56" s="17"/>
      <c r="D56" s="71"/>
      <c r="F56" s="5"/>
    </row>
    <row r="57" spans="1:14" ht="15.75">
      <c r="A57" s="25" t="s">
        <v>62</v>
      </c>
      <c r="B57" s="61" t="s">
        <v>269</v>
      </c>
      <c r="C57" s="17"/>
      <c r="D57" s="71"/>
      <c r="E57" s="5"/>
      <c r="F57" s="62"/>
      <c r="J57" s="3"/>
      <c r="K57" s="3"/>
      <c r="L57" s="3"/>
      <c r="N57" s="3"/>
    </row>
    <row r="58" spans="1:6" ht="15.75">
      <c r="A58" s="25" t="s">
        <v>270</v>
      </c>
      <c r="B58" s="61" t="s">
        <v>121</v>
      </c>
      <c r="C58" s="17">
        <v>64848</v>
      </c>
      <c r="D58" s="71">
        <v>64848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2656</v>
      </c>
      <c r="D59" s="71">
        <v>2656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71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71"/>
      <c r="E61" s="5"/>
      <c r="F61" s="6"/>
      <c r="G61" s="8"/>
    </row>
    <row r="62" spans="1:7" ht="15.75">
      <c r="A62" s="26" t="s">
        <v>319</v>
      </c>
      <c r="B62" s="61" t="s">
        <v>125</v>
      </c>
      <c r="C62" s="19">
        <f>C10+C15+C16+C22+C33+C35+C36+C38+C39+C52+C58+C59+C32+C34+C19</f>
        <v>2142373</v>
      </c>
      <c r="D62" s="72">
        <f>D10+D15+D16+D22+D33+D35+D36+D38+D39+D52+D58+D59+D32+D34</f>
        <v>2130578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71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71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71"/>
    </row>
    <row r="66" spans="1:6" ht="15.75">
      <c r="A66" s="25" t="s">
        <v>66</v>
      </c>
      <c r="B66" s="61" t="s">
        <v>128</v>
      </c>
      <c r="C66" s="17"/>
      <c r="D66" s="71"/>
      <c r="E66" s="5"/>
      <c r="F66" s="5"/>
    </row>
    <row r="67" spans="1:7" ht="15.75">
      <c r="A67" s="25" t="s">
        <v>31</v>
      </c>
      <c r="B67" s="61" t="s">
        <v>129</v>
      </c>
      <c r="C67" s="17"/>
      <c r="D67" s="71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71"/>
      <c r="F68" s="5"/>
    </row>
    <row r="69" spans="1:11" ht="15.75">
      <c r="A69" s="25" t="s">
        <v>67</v>
      </c>
      <c r="B69" s="61" t="s">
        <v>131</v>
      </c>
      <c r="C69" s="17"/>
      <c r="D69" s="71"/>
      <c r="E69" s="5"/>
      <c r="F69" s="5"/>
      <c r="G69" s="6"/>
      <c r="H69" s="6"/>
      <c r="I69" s="6"/>
      <c r="J69" s="6"/>
      <c r="K69" s="6"/>
    </row>
    <row r="70" spans="1:11" ht="15.75">
      <c r="A70" s="25" t="s">
        <v>15</v>
      </c>
      <c r="B70" s="61" t="s">
        <v>132</v>
      </c>
      <c r="C70" s="17">
        <f>2007+1101</f>
        <v>3108</v>
      </c>
      <c r="D70" s="71">
        <v>1758</v>
      </c>
      <c r="E70" s="5"/>
      <c r="F70" s="5">
        <f>(1939207.09+4421.92)/1000-F71</f>
        <v>1004.9326400000002</v>
      </c>
      <c r="G70" s="7">
        <f>F70-C70</f>
        <v>-2103.06736</v>
      </c>
      <c r="H70" s="7"/>
      <c r="I70" s="6"/>
      <c r="J70" s="6"/>
      <c r="K70" s="6"/>
    </row>
    <row r="71" spans="1:11" ht="15.75">
      <c r="A71" s="25" t="s">
        <v>68</v>
      </c>
      <c r="B71" s="61" t="s">
        <v>133</v>
      </c>
      <c r="C71" s="17">
        <f>SUM(C73:C83)</f>
        <v>1261</v>
      </c>
      <c r="D71" s="71">
        <f>SUM(D73:D83)</f>
        <v>1436</v>
      </c>
      <c r="E71" s="5"/>
      <c r="F71" s="5">
        <f>F79+F80+F81+F83+F82</f>
        <v>938.6963699999999</v>
      </c>
      <c r="G71" s="6"/>
      <c r="H71" s="6"/>
      <c r="I71" s="6"/>
      <c r="J71" s="6"/>
      <c r="K71" s="6"/>
    </row>
    <row r="72" spans="1:11" ht="15.75">
      <c r="A72" s="25" t="s">
        <v>4</v>
      </c>
      <c r="B72" s="61" t="s">
        <v>64</v>
      </c>
      <c r="C72" s="17"/>
      <c r="D72" s="71"/>
      <c r="E72" s="5"/>
      <c r="F72" s="5"/>
      <c r="G72" s="7"/>
      <c r="H72" s="8"/>
      <c r="I72" s="6"/>
      <c r="J72" s="6"/>
      <c r="K72" s="6"/>
    </row>
    <row r="73" spans="1:11" ht="15.75">
      <c r="A73" s="25" t="s">
        <v>69</v>
      </c>
      <c r="B73" s="63" t="s">
        <v>134</v>
      </c>
      <c r="C73" s="17"/>
      <c r="D73" s="71"/>
      <c r="E73" s="5"/>
      <c r="F73" s="5"/>
      <c r="G73" s="7"/>
      <c r="H73" s="6"/>
      <c r="I73" s="6"/>
      <c r="J73" s="6"/>
      <c r="K73" s="6"/>
    </row>
    <row r="74" spans="1:11" ht="15.75">
      <c r="A74" s="25" t="s">
        <v>70</v>
      </c>
      <c r="B74" s="61" t="s">
        <v>135</v>
      </c>
      <c r="C74" s="17"/>
      <c r="D74" s="71"/>
      <c r="G74" s="6"/>
      <c r="H74" s="6"/>
      <c r="I74" s="6"/>
      <c r="J74" s="6"/>
      <c r="K74" s="6"/>
    </row>
    <row r="75" spans="1:11" ht="15.75">
      <c r="A75" s="25" t="s">
        <v>71</v>
      </c>
      <c r="B75" s="61" t="s">
        <v>136</v>
      </c>
      <c r="C75" s="17"/>
      <c r="D75" s="71"/>
      <c r="E75" s="5"/>
      <c r="F75" s="5"/>
      <c r="G75" s="6"/>
      <c r="H75" s="6"/>
      <c r="I75" s="6"/>
      <c r="J75" s="6"/>
      <c r="K75" s="6"/>
    </row>
    <row r="76" spans="1:11" ht="15.75">
      <c r="A76" s="25" t="s">
        <v>72</v>
      </c>
      <c r="B76" s="61" t="s">
        <v>137</v>
      </c>
      <c r="C76" s="17"/>
      <c r="D76" s="71"/>
      <c r="G76" s="8"/>
      <c r="H76" s="6"/>
      <c r="I76" s="6"/>
      <c r="J76" s="6"/>
      <c r="K76" s="6"/>
    </row>
    <row r="77" spans="1:11" ht="15.75">
      <c r="A77" s="25" t="s">
        <v>73</v>
      </c>
      <c r="B77" s="61" t="s">
        <v>272</v>
      </c>
      <c r="C77" s="17"/>
      <c r="D77" s="71"/>
      <c r="E77" s="5"/>
      <c r="F77" s="5"/>
      <c r="G77" s="8"/>
      <c r="H77" s="6"/>
      <c r="I77" s="6"/>
      <c r="J77" s="6"/>
      <c r="K77" s="6"/>
    </row>
    <row r="78" spans="1:11" ht="15.75">
      <c r="A78" s="25" t="s">
        <v>74</v>
      </c>
      <c r="B78" s="61" t="s">
        <v>273</v>
      </c>
      <c r="C78" s="17"/>
      <c r="D78" s="71"/>
      <c r="G78" s="6"/>
      <c r="H78" s="6"/>
      <c r="I78" s="6"/>
      <c r="J78" s="6"/>
      <c r="K78" s="6"/>
    </row>
    <row r="79" spans="1:11" ht="15.75">
      <c r="A79" s="25" t="s">
        <v>75</v>
      </c>
      <c r="B79" s="61" t="s">
        <v>274</v>
      </c>
      <c r="C79" s="17">
        <v>323</v>
      </c>
      <c r="D79" s="71">
        <v>501</v>
      </c>
      <c r="E79" s="5"/>
      <c r="F79" s="5">
        <f>(453001.98+4421.92)/1000</f>
        <v>457.42389999999995</v>
      </c>
      <c r="G79" s="6"/>
      <c r="H79" s="6"/>
      <c r="I79" s="6"/>
      <c r="J79" s="6"/>
      <c r="K79" s="6"/>
    </row>
    <row r="80" spans="1:11" ht="15.75">
      <c r="A80" s="25" t="s">
        <v>76</v>
      </c>
      <c r="B80" s="61" t="s">
        <v>275</v>
      </c>
      <c r="C80" s="17"/>
      <c r="D80" s="71"/>
      <c r="F80" s="5"/>
      <c r="G80" s="6"/>
      <c r="H80" s="6"/>
      <c r="I80" s="6"/>
      <c r="J80" s="6"/>
      <c r="K80" s="6"/>
    </row>
    <row r="81" spans="1:11" ht="21" customHeight="1">
      <c r="A81" s="25" t="s">
        <v>77</v>
      </c>
      <c r="B81" s="61" t="s">
        <v>276</v>
      </c>
      <c r="C81" s="17"/>
      <c r="D81" s="71"/>
      <c r="F81" s="5"/>
      <c r="G81" s="6"/>
      <c r="H81" s="6"/>
      <c r="I81" s="6"/>
      <c r="J81" s="6"/>
      <c r="K81" s="6"/>
    </row>
    <row r="82" spans="1:11" ht="15.75">
      <c r="A82" s="25" t="s">
        <v>78</v>
      </c>
      <c r="B82" s="61" t="s">
        <v>277</v>
      </c>
      <c r="C82" s="17">
        <v>938</v>
      </c>
      <c r="D82" s="71">
        <v>935</v>
      </c>
      <c r="E82" s="5"/>
      <c r="F82" s="5">
        <f>(481272.47)/1000</f>
        <v>481.27247</v>
      </c>
      <c r="G82" s="6"/>
      <c r="H82" s="6"/>
      <c r="I82" s="6"/>
      <c r="J82" s="6"/>
      <c r="K82" s="6"/>
    </row>
    <row r="83" spans="1:11" ht="15.75">
      <c r="A83" s="25" t="s">
        <v>79</v>
      </c>
      <c r="B83" s="61" t="s">
        <v>278</v>
      </c>
      <c r="C83" s="17"/>
      <c r="D83" s="71"/>
      <c r="E83" s="5"/>
      <c r="F83" s="5"/>
      <c r="G83" s="6"/>
      <c r="H83" s="6"/>
      <c r="I83" s="6"/>
      <c r="J83" s="6"/>
      <c r="K83" s="6"/>
    </row>
    <row r="84" spans="1:11" ht="15.75">
      <c r="A84" s="25" t="s">
        <v>39</v>
      </c>
      <c r="B84" s="61" t="s">
        <v>138</v>
      </c>
      <c r="C84" s="17">
        <f>C88</f>
        <v>0</v>
      </c>
      <c r="D84" s="71">
        <f>D88</f>
        <v>0</v>
      </c>
      <c r="F84" s="5">
        <f>F86+F87+F88+F89</f>
        <v>0</v>
      </c>
      <c r="G84" s="6"/>
      <c r="H84" s="6"/>
      <c r="I84" s="6"/>
      <c r="J84" s="6"/>
      <c r="K84" s="6"/>
    </row>
    <row r="85" spans="1:11" ht="15.75">
      <c r="A85" s="25" t="s">
        <v>4</v>
      </c>
      <c r="B85" s="61" t="s">
        <v>64</v>
      </c>
      <c r="C85" s="17"/>
      <c r="D85" s="71"/>
      <c r="F85" s="5"/>
      <c r="G85" s="6"/>
      <c r="H85" s="6"/>
      <c r="I85" s="6"/>
      <c r="J85" s="6"/>
      <c r="K85" s="6"/>
    </row>
    <row r="86" spans="1:11" ht="15.75">
      <c r="A86" s="25" t="s">
        <v>80</v>
      </c>
      <c r="B86" s="61" t="s">
        <v>279</v>
      </c>
      <c r="C86" s="17"/>
      <c r="D86" s="71"/>
      <c r="G86" s="8"/>
      <c r="H86" s="7"/>
      <c r="I86" s="6"/>
      <c r="J86" s="6"/>
      <c r="K86" s="6"/>
    </row>
    <row r="87" spans="1:11" ht="15.75">
      <c r="A87" s="25" t="s">
        <v>81</v>
      </c>
      <c r="B87" s="61" t="s">
        <v>280</v>
      </c>
      <c r="C87" s="17"/>
      <c r="D87" s="71"/>
      <c r="G87" s="8"/>
      <c r="H87" s="6"/>
      <c r="I87" s="9"/>
      <c r="J87" s="6"/>
      <c r="K87" s="6"/>
    </row>
    <row r="88" spans="1:11" ht="15.75">
      <c r="A88" s="25" t="s">
        <v>82</v>
      </c>
      <c r="B88" s="61" t="s">
        <v>281</v>
      </c>
      <c r="C88" s="17"/>
      <c r="D88" s="71"/>
      <c r="F88" s="5"/>
      <c r="G88" s="6"/>
      <c r="H88" s="6"/>
      <c r="I88" s="8"/>
      <c r="J88" s="6"/>
      <c r="K88" s="6"/>
    </row>
    <row r="89" spans="1:11" ht="15.75">
      <c r="A89" s="25" t="s">
        <v>83</v>
      </c>
      <c r="B89" s="61" t="s">
        <v>282</v>
      </c>
      <c r="C89" s="17"/>
      <c r="D89" s="71"/>
      <c r="G89" s="8"/>
      <c r="H89" s="6"/>
      <c r="I89" s="8"/>
      <c r="J89" s="6"/>
      <c r="K89" s="6"/>
    </row>
    <row r="90" spans="1:11" ht="31.5">
      <c r="A90" s="25" t="s">
        <v>283</v>
      </c>
      <c r="B90" s="61">
        <v>32</v>
      </c>
      <c r="C90" s="17">
        <v>4765</v>
      </c>
      <c r="D90" s="71">
        <v>4691</v>
      </c>
      <c r="F90" s="5">
        <f>(1782270.62+1702399.63)/1000</f>
        <v>3484.67025</v>
      </c>
      <c r="G90" s="6"/>
      <c r="H90" s="6"/>
      <c r="I90" s="8"/>
      <c r="J90" s="6"/>
      <c r="K90" s="6"/>
    </row>
    <row r="91" spans="1:11" ht="15.75">
      <c r="A91" s="25" t="s">
        <v>84</v>
      </c>
      <c r="B91" s="61">
        <v>33</v>
      </c>
      <c r="C91" s="17"/>
      <c r="D91" s="71"/>
      <c r="G91" s="6"/>
      <c r="H91" s="6"/>
      <c r="I91" s="8"/>
      <c r="J91" s="6"/>
      <c r="K91" s="6"/>
    </row>
    <row r="92" spans="1:11" ht="15.75">
      <c r="A92" s="25" t="s">
        <v>85</v>
      </c>
      <c r="B92" s="61">
        <v>34</v>
      </c>
      <c r="C92" s="17"/>
      <c r="D92" s="71"/>
      <c r="G92" s="8"/>
      <c r="H92" s="6"/>
      <c r="I92" s="6"/>
      <c r="J92" s="6"/>
      <c r="K92" s="6"/>
    </row>
    <row r="93" spans="1:7" ht="15.75">
      <c r="A93" s="25" t="s">
        <v>86</v>
      </c>
      <c r="B93" s="61">
        <v>35</v>
      </c>
      <c r="C93" s="17"/>
      <c r="D93" s="71"/>
      <c r="G93" s="3"/>
    </row>
    <row r="94" spans="1:7" ht="15.75">
      <c r="A94" s="25" t="s">
        <v>284</v>
      </c>
      <c r="B94" s="61">
        <v>36</v>
      </c>
      <c r="C94" s="17"/>
      <c r="D94" s="71"/>
      <c r="G94" s="3"/>
    </row>
    <row r="95" spans="1:9" ht="15.75">
      <c r="A95" s="25" t="s">
        <v>8</v>
      </c>
      <c r="B95" s="61">
        <v>37</v>
      </c>
      <c r="C95" s="17">
        <v>3686</v>
      </c>
      <c r="D95" s="71">
        <v>19151</v>
      </c>
      <c r="E95" s="3"/>
      <c r="F95" s="5">
        <f>(15147457.59)/1000</f>
        <v>15147.45759</v>
      </c>
      <c r="I95" s="5"/>
    </row>
    <row r="96" spans="1:9" ht="15.75">
      <c r="A96" s="26" t="s">
        <v>318</v>
      </c>
      <c r="B96" s="61">
        <v>38</v>
      </c>
      <c r="C96" s="19">
        <f>C70+C90+C95+C71+C84+C93</f>
        <v>12820</v>
      </c>
      <c r="D96" s="72">
        <f>D70+D90+D95+D71+D84+D93</f>
        <v>27036</v>
      </c>
      <c r="E96" s="3"/>
      <c r="F96" s="5"/>
      <c r="G96" s="3"/>
      <c r="I96" s="5"/>
    </row>
    <row r="97" spans="1:9" ht="15.75">
      <c r="A97" s="25" t="s">
        <v>17</v>
      </c>
      <c r="B97" s="61" t="s">
        <v>64</v>
      </c>
      <c r="C97" s="17"/>
      <c r="D97" s="71"/>
      <c r="E97" s="3"/>
      <c r="F97" s="3"/>
      <c r="I97" s="5"/>
    </row>
    <row r="98" spans="1:9" ht="15.75">
      <c r="A98" s="25" t="s">
        <v>142</v>
      </c>
      <c r="B98" s="61" t="s">
        <v>141</v>
      </c>
      <c r="C98" s="17">
        <v>5088794</v>
      </c>
      <c r="D98" s="71">
        <v>5088794</v>
      </c>
      <c r="E98" s="3"/>
      <c r="F98" s="3"/>
      <c r="G98" s="3"/>
      <c r="I98" s="3"/>
    </row>
    <row r="99" spans="1:9" ht="15.75">
      <c r="A99" s="25" t="s">
        <v>4</v>
      </c>
      <c r="B99" s="61" t="s">
        <v>64</v>
      </c>
      <c r="C99" s="17"/>
      <c r="D99" s="71"/>
      <c r="E99" s="3"/>
      <c r="F99" s="3"/>
      <c r="I99" s="3"/>
    </row>
    <row r="100" spans="1:9" ht="15.75">
      <c r="A100" s="25" t="s">
        <v>143</v>
      </c>
      <c r="B100" s="61" t="s">
        <v>285</v>
      </c>
      <c r="C100" s="17">
        <v>5088794</v>
      </c>
      <c r="D100" s="71">
        <v>5088794</v>
      </c>
      <c r="E100" s="3"/>
      <c r="F100" s="3"/>
      <c r="I100" s="3"/>
    </row>
    <row r="101" spans="1:9" ht="15.75">
      <c r="A101" s="25" t="s">
        <v>144</v>
      </c>
      <c r="B101" s="61" t="s">
        <v>286</v>
      </c>
      <c r="C101" s="17"/>
      <c r="D101" s="71"/>
      <c r="E101" s="3"/>
      <c r="F101" s="3"/>
      <c r="I101" s="3"/>
    </row>
    <row r="102" spans="1:4" ht="15.75">
      <c r="A102" s="25" t="s">
        <v>316</v>
      </c>
      <c r="B102" s="61">
        <v>40</v>
      </c>
      <c r="C102" s="17">
        <v>-296405</v>
      </c>
      <c r="D102" s="71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71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71">
        <f>D106</f>
        <v>0</v>
      </c>
    </row>
    <row r="105" spans="1:4" ht="31.5">
      <c r="A105" s="25" t="s">
        <v>287</v>
      </c>
      <c r="B105" s="61">
        <v>43</v>
      </c>
      <c r="C105" s="17"/>
      <c r="D105" s="71"/>
    </row>
    <row r="106" spans="1:4" ht="31.5">
      <c r="A106" s="25" t="s">
        <v>289</v>
      </c>
      <c r="B106" s="63">
        <v>44</v>
      </c>
      <c r="C106" s="17"/>
      <c r="D106" s="71"/>
    </row>
    <row r="107" spans="1:4" ht="15.75">
      <c r="A107" s="25" t="s">
        <v>288</v>
      </c>
      <c r="B107" s="64">
        <v>45</v>
      </c>
      <c r="C107" s="17"/>
      <c r="D107" s="71"/>
    </row>
    <row r="108" spans="1:4" ht="15.75">
      <c r="A108" s="25" t="s">
        <v>145</v>
      </c>
      <c r="B108" s="61">
        <v>46</v>
      </c>
      <c r="C108" s="17"/>
      <c r="D108" s="71"/>
    </row>
    <row r="109" spans="1:4" ht="15.75">
      <c r="A109" s="25" t="s">
        <v>18</v>
      </c>
      <c r="B109" s="63">
        <v>47</v>
      </c>
      <c r="C109" s="17">
        <f>C111+C112</f>
        <v>-2328665</v>
      </c>
      <c r="D109" s="71">
        <f>D111+D112</f>
        <v>-2354676</v>
      </c>
    </row>
    <row r="110" spans="1:5" ht="15.75">
      <c r="A110" s="25" t="s">
        <v>4</v>
      </c>
      <c r="B110" s="64" t="s">
        <v>64</v>
      </c>
      <c r="C110" s="17"/>
      <c r="D110" s="71"/>
      <c r="E110" s="5"/>
    </row>
    <row r="111" spans="1:4" ht="15.75">
      <c r="A111" s="25" t="s">
        <v>146</v>
      </c>
      <c r="B111" s="64" t="s">
        <v>290</v>
      </c>
      <c r="C111" s="17">
        <v>-2354676</v>
      </c>
      <c r="D111" s="71">
        <v>-2416954</v>
      </c>
    </row>
    <row r="112" spans="1:6" ht="15.75">
      <c r="A112" s="25" t="s">
        <v>147</v>
      </c>
      <c r="B112" s="64" t="s">
        <v>291</v>
      </c>
      <c r="C112" s="17">
        <v>26011</v>
      </c>
      <c r="D112" s="71">
        <v>62278</v>
      </c>
      <c r="F112" s="5">
        <f>(139718536.14)/1000</f>
        <v>139718.53613999998</v>
      </c>
    </row>
    <row r="113" spans="1:4" ht="15.75">
      <c r="A113" s="26" t="s">
        <v>317</v>
      </c>
      <c r="B113" s="64" t="s">
        <v>292</v>
      </c>
      <c r="C113" s="19">
        <f>C98+C102+C103+C104+C109</f>
        <v>2129553</v>
      </c>
      <c r="D113" s="72">
        <f>D98+D102+D103+D104+D109</f>
        <v>2103542</v>
      </c>
    </row>
    <row r="114" spans="1:4" ht="15.75">
      <c r="A114" s="26" t="s">
        <v>305</v>
      </c>
      <c r="B114" s="64" t="s">
        <v>293</v>
      </c>
      <c r="C114" s="19">
        <f>C113+C96</f>
        <v>2142373</v>
      </c>
      <c r="D114" s="72">
        <f>D113+D96</f>
        <v>2130578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8.75" customHeight="1">
      <c r="A117" s="87" t="s">
        <v>335</v>
      </c>
      <c r="B117" s="88"/>
      <c r="C117" s="88"/>
      <c r="D117" s="89"/>
    </row>
    <row r="118" spans="1:4" ht="15.75">
      <c r="A118" s="12"/>
      <c r="B118" s="13"/>
      <c r="C118" s="21"/>
      <c r="D118" s="9"/>
    </row>
    <row r="119" spans="1:10" s="31" customFormat="1" ht="37.5" customHeight="1">
      <c r="A119" s="4" t="s">
        <v>332</v>
      </c>
      <c r="B119" s="83" t="s">
        <v>330</v>
      </c>
      <c r="C119" s="83"/>
      <c r="D119" s="83"/>
      <c r="E119" s="55"/>
      <c r="F119" s="55"/>
      <c r="G119" s="42"/>
      <c r="H119" s="42"/>
      <c r="I119" s="42"/>
      <c r="J119" s="42"/>
    </row>
    <row r="120" spans="1:10" s="31" customFormat="1" ht="15.75">
      <c r="A120" s="29" t="s">
        <v>296</v>
      </c>
      <c r="B120" s="32"/>
      <c r="C120" s="55"/>
      <c r="D120" s="55"/>
      <c r="E120" s="55"/>
      <c r="F120" s="55"/>
      <c r="G120" s="42"/>
      <c r="H120" s="42"/>
      <c r="I120" s="42"/>
      <c r="J120" s="42"/>
    </row>
    <row r="121" spans="1:10" s="31" customFormat="1" ht="15.75">
      <c r="A121" s="4" t="s">
        <v>297</v>
      </c>
      <c r="B121" s="32"/>
      <c r="C121" s="33"/>
      <c r="D121" s="33"/>
      <c r="E121" s="33"/>
      <c r="F121" s="33"/>
      <c r="G121" s="42"/>
      <c r="H121" s="42"/>
      <c r="I121" s="42"/>
      <c r="J121" s="42"/>
    </row>
    <row r="122" spans="2:10" s="31" customFormat="1" ht="15.75">
      <c r="B122" s="32"/>
      <c r="C122" s="33"/>
      <c r="D122" s="33"/>
      <c r="E122" s="33"/>
      <c r="F122" s="33"/>
      <c r="G122" s="42"/>
      <c r="H122" s="42"/>
      <c r="I122" s="42"/>
      <c r="J122" s="42"/>
    </row>
    <row r="123" spans="1:10" s="31" customFormat="1" ht="15.75">
      <c r="A123" s="4" t="s">
        <v>298</v>
      </c>
      <c r="B123" s="32"/>
      <c r="C123" s="33"/>
      <c r="D123" s="33"/>
      <c r="E123" s="33"/>
      <c r="F123" s="33"/>
      <c r="G123" s="42"/>
      <c r="H123" s="42"/>
      <c r="I123" s="42"/>
      <c r="J123" s="42"/>
    </row>
    <row r="124" spans="1:10" s="31" customFormat="1" ht="15.75">
      <c r="A124" s="90" t="s">
        <v>304</v>
      </c>
      <c r="B124" s="90"/>
      <c r="C124" s="90"/>
      <c r="D124" s="90"/>
      <c r="E124" s="90"/>
      <c r="F124" s="90"/>
      <c r="G124" s="42"/>
      <c r="H124" s="42"/>
      <c r="I124" s="42"/>
      <c r="J124" s="42"/>
    </row>
    <row r="125" spans="1:10" s="31" customFormat="1" ht="15.75">
      <c r="A125" s="4" t="s">
        <v>300</v>
      </c>
      <c r="B125" s="54">
        <v>45204</v>
      </c>
      <c r="C125" s="52"/>
      <c r="D125" s="52"/>
      <c r="E125" s="52"/>
      <c r="F125" s="52"/>
      <c r="G125" s="42"/>
      <c r="H125" s="42"/>
      <c r="I125" s="42"/>
      <c r="J125" s="42"/>
    </row>
    <row r="126" spans="1:10" s="31" customFormat="1" ht="15.75">
      <c r="A126" s="91" t="s">
        <v>301</v>
      </c>
      <c r="B126" s="91"/>
      <c r="C126" s="91"/>
      <c r="D126" s="91"/>
      <c r="E126" s="91"/>
      <c r="F126" s="91"/>
      <c r="G126" s="42"/>
      <c r="H126" s="42"/>
      <c r="I126" s="42"/>
      <c r="J126" s="42"/>
    </row>
    <row r="127" spans="1:10" s="31" customFormat="1" ht="15.75">
      <c r="A127" s="52"/>
      <c r="B127" s="52"/>
      <c r="C127" s="52"/>
      <c r="D127" s="52"/>
      <c r="E127" s="52"/>
      <c r="F127" s="52"/>
      <c r="G127" s="42"/>
      <c r="H127" s="42"/>
      <c r="I127" s="42"/>
      <c r="J127" s="42"/>
    </row>
    <row r="128" spans="1:10" s="31" customFormat="1" ht="15.75">
      <c r="A128" s="52"/>
      <c r="B128" s="52"/>
      <c r="C128" s="52"/>
      <c r="D128" s="52"/>
      <c r="E128" s="52"/>
      <c r="F128" s="52"/>
      <c r="G128" s="42"/>
      <c r="H128" s="42"/>
      <c r="I128" s="42"/>
      <c r="J128" s="42"/>
    </row>
    <row r="129" spans="1:10" s="31" customFormat="1" ht="15.75">
      <c r="A129" s="4" t="s">
        <v>302</v>
      </c>
      <c r="B129" s="4"/>
      <c r="C129" s="14"/>
      <c r="D129" s="54">
        <v>45204</v>
      </c>
      <c r="F129" s="4"/>
      <c r="G129" s="42"/>
      <c r="H129" s="42"/>
      <c r="I129" s="42"/>
      <c r="J129" s="42"/>
    </row>
    <row r="130" spans="1:10" s="31" customFormat="1" ht="15.75">
      <c r="A130" s="82" t="s">
        <v>303</v>
      </c>
      <c r="B130" s="82"/>
      <c r="C130" s="82"/>
      <c r="D130" s="82"/>
      <c r="E130" s="82"/>
      <c r="F130" s="82"/>
      <c r="G130" s="42"/>
      <c r="H130" s="42"/>
      <c r="I130" s="42"/>
      <c r="J130" s="42"/>
    </row>
    <row r="131" spans="1:10" s="31" customFormat="1" ht="15.75">
      <c r="A131" s="2"/>
      <c r="B131" s="4"/>
      <c r="C131" s="14"/>
      <c r="D131" s="14"/>
      <c r="E131" s="2"/>
      <c r="F131" s="2"/>
      <c r="G131" s="42"/>
      <c r="H131" s="42"/>
      <c r="I131" s="42"/>
      <c r="J131" s="42"/>
    </row>
    <row r="132" spans="1:10" s="31" customFormat="1" ht="15.75">
      <c r="A132" s="11" t="s">
        <v>334</v>
      </c>
      <c r="B132" s="29"/>
      <c r="C132" s="29"/>
      <c r="D132" s="29"/>
      <c r="E132" s="2"/>
      <c r="F132" s="2"/>
      <c r="G132" s="42"/>
      <c r="H132" s="42"/>
      <c r="I132" s="42"/>
      <c r="J132" s="42"/>
    </row>
    <row r="133" spans="1:4" ht="15">
      <c r="A133" s="53" t="s">
        <v>0</v>
      </c>
      <c r="B133" s="29"/>
      <c r="C133" s="29"/>
      <c r="D133" s="29"/>
    </row>
    <row r="134" ht="15.75">
      <c r="H134" s="11"/>
    </row>
    <row r="135" spans="6:8" ht="15.75">
      <c r="F135" s="3"/>
      <c r="H135" s="11"/>
    </row>
    <row r="136" spans="5:6" ht="15.75">
      <c r="E136" s="3"/>
      <c r="F136" s="3"/>
    </row>
    <row r="137" spans="5:8" ht="15.75">
      <c r="E137" s="3"/>
      <c r="F137" s="3"/>
      <c r="H137" s="11"/>
    </row>
    <row r="138" spans="5:8" ht="15.75">
      <c r="E138" s="3"/>
      <c r="F138" s="3"/>
      <c r="H138" s="11"/>
    </row>
    <row r="140" ht="15.75">
      <c r="H140" s="11"/>
    </row>
    <row r="141" ht="15.75">
      <c r="H141" s="11"/>
    </row>
    <row r="142" ht="15.75">
      <c r="H142" s="11"/>
    </row>
    <row r="145" spans="5:6" ht="15.75">
      <c r="E145" s="3"/>
      <c r="F145" s="3"/>
    </row>
    <row r="146" spans="5:6" ht="15.75">
      <c r="E146" s="3"/>
      <c r="F146" s="3"/>
    </row>
    <row r="147" spans="5:8" ht="15.75">
      <c r="E147" s="3"/>
      <c r="F147" s="3"/>
      <c r="H147" s="11"/>
    </row>
    <row r="148" spans="6:8" ht="15.75">
      <c r="F148" s="3"/>
      <c r="H148" s="11"/>
    </row>
    <row r="149" spans="6:8" ht="15.75">
      <c r="F149" s="3"/>
      <c r="H149" s="11"/>
    </row>
    <row r="150" ht="15.75">
      <c r="H150" s="11"/>
    </row>
    <row r="151" spans="5:6" ht="15.75">
      <c r="E151" s="3"/>
      <c r="F151" s="3"/>
    </row>
    <row r="152" spans="5:8" ht="15.75">
      <c r="E152" s="3"/>
      <c r="F152" s="3"/>
      <c r="H152" s="11"/>
    </row>
    <row r="153" ht="15.75">
      <c r="H153" s="11"/>
    </row>
    <row r="154" spans="5:8" ht="15.75">
      <c r="E154" s="3"/>
      <c r="F154" s="3"/>
      <c r="H154" s="11"/>
    </row>
    <row r="157" spans="5:6" ht="15.75">
      <c r="E157" s="3"/>
      <c r="F157" s="3"/>
    </row>
    <row r="158" spans="6:8" ht="15.75">
      <c r="F158" s="3"/>
      <c r="H158" s="11"/>
    </row>
    <row r="159" spans="6:8" ht="15.75">
      <c r="F159" s="3"/>
      <c r="H159" s="11"/>
    </row>
    <row r="160" ht="15.75">
      <c r="H160" s="11"/>
    </row>
    <row r="161" spans="6:8" ht="15.75">
      <c r="F161" s="3"/>
      <c r="H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1">
      <selection activeCell="C107" sqref="C10:F107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94" t="s">
        <v>13</v>
      </c>
      <c r="B2" s="94"/>
      <c r="C2" s="94"/>
      <c r="D2" s="94"/>
      <c r="E2" s="94"/>
      <c r="F2" s="94"/>
    </row>
    <row r="3" spans="1:6" ht="15.75">
      <c r="A3" s="95" t="str">
        <f>'[2]Ф1'!A3</f>
        <v>Акционерное общество "Инвестиционный Дом "Астана-Инвест"</v>
      </c>
      <c r="B3" s="95"/>
      <c r="C3" s="95"/>
      <c r="D3" s="95"/>
      <c r="E3" s="95"/>
      <c r="F3" s="95"/>
    </row>
    <row r="4" spans="1:6" ht="15.75">
      <c r="A4" s="94" t="str">
        <f>'Ф1'!A4</f>
        <v>по состоянию на "01"октября 2023 года</v>
      </c>
      <c r="B4" s="94"/>
      <c r="C4" s="94"/>
      <c r="D4" s="94"/>
      <c r="E4" s="94"/>
      <c r="F4" s="94"/>
    </row>
    <row r="5" spans="1:6" ht="15.75">
      <c r="A5" s="94"/>
      <c r="B5" s="94"/>
      <c r="C5" s="94"/>
      <c r="D5" s="94"/>
      <c r="E5" s="94"/>
      <c r="F5" s="94"/>
    </row>
    <row r="6" spans="1:6" ht="15.75">
      <c r="A6" s="35"/>
      <c r="B6" s="34"/>
      <c r="C6" s="14"/>
      <c r="D6" s="14"/>
      <c r="E6" s="14"/>
      <c r="F6" s="14"/>
    </row>
    <row r="7" spans="1:6" ht="15.75">
      <c r="A7" s="93" t="s">
        <v>25</v>
      </c>
      <c r="B7" s="93"/>
      <c r="C7" s="93"/>
      <c r="D7" s="93"/>
      <c r="E7" s="93"/>
      <c r="F7" s="93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26620</v>
      </c>
      <c r="D10" s="22">
        <f>D12+D13+D26</f>
        <v>234642</v>
      </c>
      <c r="E10" s="73">
        <f>E12+E13+E26</f>
        <v>16460</v>
      </c>
      <c r="F10" s="73">
        <f>F12+F13+F26</f>
        <v>144984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74"/>
      <c r="F11" s="74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74"/>
      <c r="F12" s="74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26181</v>
      </c>
      <c r="D13" s="23">
        <v>230406</v>
      </c>
      <c r="E13" s="74">
        <v>16165</v>
      </c>
      <c r="F13" s="74">
        <v>142657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74"/>
      <c r="F14" s="74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320</v>
      </c>
      <c r="C15" s="23"/>
      <c r="D15" s="23"/>
      <c r="E15" s="74"/>
      <c r="F15" s="74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74"/>
      <c r="F16" s="74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321</v>
      </c>
      <c r="C17" s="23"/>
      <c r="D17" s="23"/>
      <c r="E17" s="74"/>
      <c r="F17" s="74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322</v>
      </c>
      <c r="C18" s="23"/>
      <c r="D18" s="23"/>
      <c r="E18" s="74"/>
      <c r="F18" s="74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323</v>
      </c>
      <c r="C19" s="23">
        <v>26181</v>
      </c>
      <c r="D19" s="23">
        <v>230406</v>
      </c>
      <c r="E19" s="74">
        <v>16165</v>
      </c>
      <c r="F19" s="74">
        <v>142657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74"/>
      <c r="F20" s="74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324</v>
      </c>
      <c r="C21" s="23"/>
      <c r="D21" s="23"/>
      <c r="E21" s="74"/>
      <c r="F21" s="74"/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325</v>
      </c>
      <c r="C22" s="30">
        <v>11224</v>
      </c>
      <c r="D22" s="30">
        <v>95798</v>
      </c>
      <c r="E22" s="75">
        <v>1388</v>
      </c>
      <c r="F22" s="75">
        <v>17142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326</v>
      </c>
      <c r="B23" s="36" t="s">
        <v>327</v>
      </c>
      <c r="C23" s="23"/>
      <c r="D23" s="23"/>
      <c r="E23" s="74"/>
      <c r="F23" s="74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74"/>
      <c r="F24" s="74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328</v>
      </c>
      <c r="C25" s="22"/>
      <c r="D25" s="22"/>
      <c r="E25" s="73"/>
      <c r="F25" s="73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439</v>
      </c>
      <c r="D26" s="23">
        <v>4236</v>
      </c>
      <c r="E26" s="74">
        <v>295</v>
      </c>
      <c r="F26" s="74">
        <v>2327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74"/>
      <c r="F27" s="74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8010</v>
      </c>
      <c r="D28" s="22">
        <f>SUM(D34:D39)</f>
        <v>91580</v>
      </c>
      <c r="E28" s="73">
        <f>SUM(E34:E39)</f>
        <v>5311</v>
      </c>
      <c r="F28" s="73">
        <f>SUM(F34:F39)</f>
        <v>43453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74"/>
      <c r="F29" s="74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74"/>
      <c r="F30" s="74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74"/>
      <c r="F31" s="74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74"/>
      <c r="F32" s="74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73"/>
      <c r="F33" s="73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750</v>
      </c>
      <c r="D34" s="23">
        <v>6750</v>
      </c>
      <c r="E34" s="74">
        <v>750</v>
      </c>
      <c r="F34" s="74">
        <v>5910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74"/>
      <c r="F35" s="74"/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408</v>
      </c>
      <c r="D36" s="23">
        <v>3585</v>
      </c>
      <c r="E36" s="74">
        <v>329</v>
      </c>
      <c r="F36" s="74">
        <v>1855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3008</v>
      </c>
      <c r="D37" s="23">
        <v>58376</v>
      </c>
      <c r="E37" s="74">
        <v>2083</v>
      </c>
      <c r="F37" s="74">
        <v>12787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1260</v>
      </c>
      <c r="E38" s="74">
        <v>140</v>
      </c>
      <c r="F38" s="74">
        <v>1260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3704</v>
      </c>
      <c r="D39" s="23">
        <v>21609</v>
      </c>
      <c r="E39" s="74">
        <v>2009</v>
      </c>
      <c r="F39" s="74">
        <v>21641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73"/>
      <c r="F40" s="73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73"/>
      <c r="F41" s="73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/>
      <c r="E42" s="74"/>
      <c r="F42" s="74"/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21776</v>
      </c>
      <c r="D43" s="23">
        <v>352872</v>
      </c>
      <c r="E43" s="74">
        <v>260247</v>
      </c>
      <c r="F43" s="74">
        <v>615832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>
        <v>17</v>
      </c>
      <c r="E44" s="74"/>
      <c r="F44" s="74">
        <v>109</v>
      </c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0">
        <v>63</v>
      </c>
      <c r="D45" s="70">
        <v>496</v>
      </c>
      <c r="E45" s="79">
        <v>10916</v>
      </c>
      <c r="F45" s="79">
        <v>213021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/>
      <c r="D46" s="23">
        <v>55701</v>
      </c>
      <c r="E46" s="74"/>
      <c r="F46" s="74">
        <v>99480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74"/>
      <c r="F47" s="74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74"/>
      <c r="F48" s="74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/>
      <c r="D49" s="23"/>
      <c r="E49" s="74">
        <f>E53</f>
        <v>0</v>
      </c>
      <c r="F49" s="74">
        <f>F53</f>
        <v>459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74"/>
      <c r="F50" s="74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74"/>
      <c r="F51" s="74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73"/>
      <c r="F52" s="73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/>
      <c r="D53" s="23"/>
      <c r="E53" s="74"/>
      <c r="F53" s="74">
        <v>459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74"/>
      <c r="F54" s="74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/>
      <c r="D55" s="23">
        <v>41</v>
      </c>
      <c r="E55" s="74">
        <v>35</v>
      </c>
      <c r="F55" s="74">
        <v>166</v>
      </c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5</v>
      </c>
      <c r="D56" s="23">
        <v>513</v>
      </c>
      <c r="E56" s="74">
        <v>5</v>
      </c>
      <c r="F56" s="74">
        <v>50</v>
      </c>
      <c r="G56" s="9"/>
      <c r="H56" s="45"/>
      <c r="I56" s="44"/>
      <c r="J56" s="43"/>
      <c r="K56" s="43"/>
    </row>
    <row r="57" spans="1:11" ht="15.75">
      <c r="A57" s="26" t="s">
        <v>306</v>
      </c>
      <c r="B57" s="38" t="s">
        <v>106</v>
      </c>
      <c r="C57" s="22">
        <f>C10+C28+C42+C43+C44+C45+C46+C47+C48+C49+C55+C56</f>
        <v>56474</v>
      </c>
      <c r="D57" s="22">
        <f>D10+D28+D42+D43+D44+D45+D46+D47+D48+D49+D55+D56</f>
        <v>735862</v>
      </c>
      <c r="E57" s="73">
        <f>E10+E28+E42+E43+E44+E45+E46+E47+E48+E49+E55+E56</f>
        <v>292974</v>
      </c>
      <c r="F57" s="73">
        <f>F10+F28+F42+F43+F44+F45+F46+F47+F48+F49+F55+F56</f>
        <v>1117554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73"/>
      <c r="F58" s="73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74"/>
      <c r="F59" s="74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74"/>
      <c r="F60" s="74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74"/>
      <c r="F61" s="74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73"/>
      <c r="F62" s="73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71"/>
      <c r="F63" s="71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1896</v>
      </c>
      <c r="D64" s="19">
        <f>D67+D68+D71+D69+D70</f>
        <v>14864</v>
      </c>
      <c r="E64" s="72">
        <f>E67+E68+E71+E69+E70</f>
        <v>1738</v>
      </c>
      <c r="F64" s="72">
        <f>F67+F68+F71+F69+F70</f>
        <v>17655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71"/>
      <c r="F65" s="71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71"/>
      <c r="F66" s="71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269</v>
      </c>
      <c r="D67" s="17">
        <v>684</v>
      </c>
      <c r="E67" s="71">
        <v>30</v>
      </c>
      <c r="F67" s="71">
        <v>533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689</v>
      </c>
      <c r="D68" s="17">
        <v>6764</v>
      </c>
      <c r="E68" s="71">
        <v>935</v>
      </c>
      <c r="F68" s="71">
        <v>8198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938</v>
      </c>
      <c r="D69" s="23">
        <v>7416</v>
      </c>
      <c r="E69" s="74">
        <v>773</v>
      </c>
      <c r="F69" s="74">
        <v>8924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76"/>
      <c r="F70" s="76"/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71"/>
      <c r="F71" s="71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/>
      <c r="E72" s="76"/>
      <c r="F72" s="76"/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73"/>
      <c r="F73" s="73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/>
      <c r="E74" s="76"/>
      <c r="F74" s="76"/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73"/>
      <c r="F75" s="73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77"/>
      <c r="F76" s="77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74"/>
      <c r="F77" s="74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77"/>
      <c r="F78" s="77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/>
      <c r="E79" s="74"/>
      <c r="F79" s="74">
        <v>373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34342</v>
      </c>
      <c r="D80" s="28">
        <v>448388</v>
      </c>
      <c r="E80" s="76">
        <v>125946</v>
      </c>
      <c r="F80" s="76">
        <v>598697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>
        <v>6</v>
      </c>
      <c r="D81" s="17">
        <v>23</v>
      </c>
      <c r="E81" s="71"/>
      <c r="F81" s="71">
        <v>248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82</v>
      </c>
      <c r="D82" s="17">
        <v>607</v>
      </c>
      <c r="E82" s="71">
        <v>10344</v>
      </c>
      <c r="F82" s="71">
        <v>201477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77"/>
      <c r="F83" s="77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3"/>
      <c r="D84" s="23">
        <v>550</v>
      </c>
      <c r="E84" s="73"/>
      <c r="F84" s="73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77"/>
      <c r="F85" s="77"/>
      <c r="G85" s="44"/>
      <c r="H85" s="45"/>
      <c r="K85" s="44"/>
    </row>
    <row r="86" spans="1:11" ht="31.5">
      <c r="A86" s="25" t="s">
        <v>209</v>
      </c>
      <c r="B86" s="38" t="s">
        <v>127</v>
      </c>
      <c r="C86" s="28"/>
      <c r="D86" s="28"/>
      <c r="E86" s="76">
        <f>E90</f>
        <v>0</v>
      </c>
      <c r="F86" s="76">
        <f>F90</f>
        <v>848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78"/>
      <c r="F87" s="78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77"/>
      <c r="F88" s="77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77"/>
      <c r="F89" s="77"/>
      <c r="G89" s="44"/>
      <c r="H89" s="45"/>
      <c r="K89" s="44"/>
    </row>
    <row r="90" spans="1:8" ht="15.75">
      <c r="A90" s="25" t="s">
        <v>212</v>
      </c>
      <c r="B90" s="38" t="s">
        <v>243</v>
      </c>
      <c r="C90" s="17"/>
      <c r="D90" s="17"/>
      <c r="E90" s="71"/>
      <c r="F90" s="71">
        <v>848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71"/>
      <c r="F91" s="71"/>
      <c r="G91" s="44"/>
    </row>
    <row r="92" spans="1:7" ht="47.25">
      <c r="A92" s="25" t="s">
        <v>214</v>
      </c>
      <c r="B92" s="38" t="s">
        <v>128</v>
      </c>
      <c r="C92" s="17">
        <v>56</v>
      </c>
      <c r="D92" s="17">
        <v>61</v>
      </c>
      <c r="E92" s="71">
        <v>1</v>
      </c>
      <c r="F92" s="71">
        <v>35</v>
      </c>
      <c r="G92" s="44"/>
    </row>
    <row r="93" spans="1:8" ht="15.75">
      <c r="A93" s="25" t="s">
        <v>32</v>
      </c>
      <c r="B93" s="38" t="s">
        <v>129</v>
      </c>
      <c r="C93" s="19">
        <f>C95+C96+C97+C98+C99+C100</f>
        <v>23004</v>
      </c>
      <c r="D93" s="19">
        <f>D95+D96+D97+D98+D99+D100</f>
        <v>238757</v>
      </c>
      <c r="E93" s="72">
        <f>E95+E96+E97+E98+E99+E100</f>
        <v>20215</v>
      </c>
      <c r="F93" s="72">
        <f>F95+F96+F97+F98+F99+F100</f>
        <v>212497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71"/>
      <c r="F94" s="71"/>
      <c r="G94" s="50"/>
    </row>
    <row r="95" spans="1:8" ht="15.75">
      <c r="A95" s="25" t="s">
        <v>215</v>
      </c>
      <c r="B95" s="38" t="s">
        <v>245</v>
      </c>
      <c r="C95" s="17">
        <v>12429</v>
      </c>
      <c r="D95" s="17">
        <v>128974</v>
      </c>
      <c r="E95" s="71">
        <v>13563</v>
      </c>
      <c r="F95" s="71">
        <v>125229</v>
      </c>
      <c r="G95" s="44"/>
      <c r="H95" s="44"/>
    </row>
    <row r="96" spans="1:8" ht="15.75">
      <c r="A96" s="25" t="s">
        <v>216</v>
      </c>
      <c r="B96" s="38" t="s">
        <v>246</v>
      </c>
      <c r="C96" s="17">
        <v>230</v>
      </c>
      <c r="D96" s="17">
        <v>1670</v>
      </c>
      <c r="E96" s="71">
        <v>180</v>
      </c>
      <c r="F96" s="71">
        <v>1590</v>
      </c>
      <c r="G96" s="50"/>
      <c r="H96" s="50"/>
    </row>
    <row r="97" spans="1:7" ht="15.75">
      <c r="A97" s="25" t="s">
        <v>257</v>
      </c>
      <c r="B97" s="38" t="s">
        <v>247</v>
      </c>
      <c r="C97" s="17">
        <v>7685</v>
      </c>
      <c r="D97" s="17">
        <v>86072</v>
      </c>
      <c r="E97" s="71">
        <v>3936</v>
      </c>
      <c r="F97" s="71">
        <v>64455</v>
      </c>
      <c r="G97" s="44"/>
    </row>
    <row r="98" spans="1:7" ht="15.75">
      <c r="A98" s="25" t="s">
        <v>329</v>
      </c>
      <c r="B98" s="38" t="s">
        <v>248</v>
      </c>
      <c r="C98" s="17">
        <v>698</v>
      </c>
      <c r="D98" s="17">
        <v>4670</v>
      </c>
      <c r="E98" s="71">
        <v>490</v>
      </c>
      <c r="F98" s="71">
        <v>4431</v>
      </c>
      <c r="G98" s="50"/>
    </row>
    <row r="99" spans="1:7" ht="31.5">
      <c r="A99" s="25" t="s">
        <v>217</v>
      </c>
      <c r="B99" s="38" t="s">
        <v>249</v>
      </c>
      <c r="C99" s="17">
        <v>1962</v>
      </c>
      <c r="D99" s="17">
        <v>17371</v>
      </c>
      <c r="E99" s="71">
        <v>2046</v>
      </c>
      <c r="F99" s="71">
        <v>16792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71"/>
      <c r="F100" s="71"/>
    </row>
    <row r="101" spans="1:7" ht="15.75">
      <c r="A101" s="25" t="s">
        <v>9</v>
      </c>
      <c r="B101" s="41" t="s">
        <v>130</v>
      </c>
      <c r="C101" s="17">
        <v>804</v>
      </c>
      <c r="D101" s="17">
        <v>6601</v>
      </c>
      <c r="E101" s="71">
        <v>873</v>
      </c>
      <c r="F101" s="71">
        <v>7663</v>
      </c>
      <c r="G101" s="50"/>
    </row>
    <row r="102" spans="1:7" ht="15.75">
      <c r="A102" s="26" t="s">
        <v>307</v>
      </c>
      <c r="B102" s="41" t="s">
        <v>131</v>
      </c>
      <c r="C102" s="19">
        <f>C64+C72+C79+C80+C81+C82+C83+C84+C85+C86+C92+C93+C101</f>
        <v>60190</v>
      </c>
      <c r="D102" s="19">
        <f>D64+D72+D79+D80+D81+D82+D83+D84+D85+D86+D92+D93+D101</f>
        <v>709851</v>
      </c>
      <c r="E102" s="72">
        <f>E64+E72+E79+E80+E81+E82+E83+E84+E85+E86+E92+E93+E101</f>
        <v>159117</v>
      </c>
      <c r="F102" s="72">
        <f>F64+F72+F79+F80+F81+F82+F83+F84+F85+F86+F92+F93+F101</f>
        <v>1039493</v>
      </c>
      <c r="G102" s="44"/>
    </row>
    <row r="103" spans="1:11" ht="31.5">
      <c r="A103" s="25" t="s">
        <v>308</v>
      </c>
      <c r="B103" s="41" t="s">
        <v>132</v>
      </c>
      <c r="C103" s="19">
        <f>C57-C102</f>
        <v>-3716</v>
      </c>
      <c r="D103" s="19">
        <f>D57-D102</f>
        <v>26011</v>
      </c>
      <c r="E103" s="72">
        <f>E57-E102</f>
        <v>133857</v>
      </c>
      <c r="F103" s="72">
        <f>F57-F102</f>
        <v>78061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71"/>
      <c r="F104" s="71"/>
    </row>
    <row r="105" spans="1:6" ht="31.5">
      <c r="A105" s="25" t="s">
        <v>309</v>
      </c>
      <c r="B105" s="41" t="s">
        <v>138</v>
      </c>
      <c r="C105" s="19">
        <f>C103-C104</f>
        <v>-3716</v>
      </c>
      <c r="D105" s="19">
        <f>D103-D104</f>
        <v>26011</v>
      </c>
      <c r="E105" s="72">
        <f>E103-E104</f>
        <v>133857</v>
      </c>
      <c r="F105" s="72">
        <f>F103-F104</f>
        <v>78061</v>
      </c>
    </row>
    <row r="106" spans="1:6" ht="15.75">
      <c r="A106" s="25" t="s">
        <v>12</v>
      </c>
      <c r="B106" s="41" t="s">
        <v>139</v>
      </c>
      <c r="C106" s="17"/>
      <c r="D106" s="17"/>
      <c r="E106" s="71"/>
      <c r="F106" s="71"/>
    </row>
    <row r="107" spans="1:7" ht="15.75">
      <c r="A107" s="25" t="s">
        <v>310</v>
      </c>
      <c r="B107" s="41" t="s">
        <v>140</v>
      </c>
      <c r="C107" s="19">
        <f>C105</f>
        <v>-3716</v>
      </c>
      <c r="D107" s="19">
        <f>D105</f>
        <v>26011</v>
      </c>
      <c r="E107" s="72">
        <f>E105</f>
        <v>133857</v>
      </c>
      <c r="F107" s="72">
        <f>F105</f>
        <v>78061</v>
      </c>
      <c r="G107" s="50"/>
    </row>
    <row r="109" ht="15.75">
      <c r="A109" s="10" t="s">
        <v>1</v>
      </c>
    </row>
    <row r="110" spans="1:6" ht="63" customHeight="1">
      <c r="A110" s="87" t="s">
        <v>336</v>
      </c>
      <c r="B110" s="88"/>
      <c r="C110" s="88"/>
      <c r="D110" s="88"/>
      <c r="E110" s="88"/>
      <c r="F110" s="89"/>
    </row>
    <row r="111" ht="15.75">
      <c r="A111" s="4"/>
    </row>
    <row r="112" ht="15.75">
      <c r="A112" s="4"/>
    </row>
    <row r="113" spans="1:6" ht="15.75">
      <c r="A113" s="4" t="s">
        <v>295</v>
      </c>
      <c r="C113" s="92" t="s">
        <v>331</v>
      </c>
      <c r="D113" s="92"/>
      <c r="E113" s="92"/>
      <c r="F113" s="92"/>
    </row>
    <row r="114" spans="1:6" ht="15.75">
      <c r="A114" s="29" t="s">
        <v>296</v>
      </c>
      <c r="C114" s="92"/>
      <c r="D114" s="92"/>
      <c r="E114" s="92"/>
      <c r="F114" s="92"/>
    </row>
    <row r="115" ht="15.75">
      <c r="A115" s="4" t="s">
        <v>297</v>
      </c>
    </row>
    <row r="117" ht="15.75">
      <c r="A117" s="4" t="s">
        <v>298</v>
      </c>
    </row>
    <row r="118" spans="1:6" ht="15.75">
      <c r="A118" s="90" t="s">
        <v>299</v>
      </c>
      <c r="B118" s="90"/>
      <c r="C118" s="90"/>
      <c r="D118" s="90"/>
      <c r="E118" s="90"/>
      <c r="F118" s="90"/>
    </row>
    <row r="119" spans="1:6" ht="15.75">
      <c r="A119" s="4" t="s">
        <v>300</v>
      </c>
      <c r="B119" s="54">
        <v>45204</v>
      </c>
      <c r="C119" s="52"/>
      <c r="D119" s="52"/>
      <c r="E119" s="52"/>
      <c r="F119" s="52"/>
    </row>
    <row r="120" spans="1:6" ht="15.75">
      <c r="A120" s="91" t="s">
        <v>301</v>
      </c>
      <c r="B120" s="91"/>
      <c r="C120" s="91"/>
      <c r="D120" s="91"/>
      <c r="E120" s="91"/>
      <c r="F120" s="91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302</v>
      </c>
      <c r="B123" s="4"/>
      <c r="C123" s="14"/>
      <c r="D123" s="14"/>
      <c r="E123" s="54">
        <v>45204</v>
      </c>
      <c r="F123" s="4"/>
    </row>
    <row r="124" spans="1:6" ht="15.75">
      <c r="A124" s="82" t="s">
        <v>303</v>
      </c>
      <c r="B124" s="82"/>
      <c r="C124" s="82"/>
      <c r="D124" s="82"/>
      <c r="E124" s="82"/>
      <c r="F124" s="82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334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2023-10-06T07:02:28Z</cp:lastPrinted>
  <dcterms:created xsi:type="dcterms:W3CDTF">1996-10-08T23:32:33Z</dcterms:created>
  <dcterms:modified xsi:type="dcterms:W3CDTF">2023-10-09T06:21:11Z</dcterms:modified>
  <cp:category/>
  <cp:version/>
  <cp:contentType/>
  <cp:contentStatus/>
</cp:coreProperties>
</file>