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2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'Баланс'!$A$39</definedName>
    <definedName name="_Hlk239143240" localSheetId="1">'Баланс'!$A$4</definedName>
    <definedName name="_xlnm.Print_Area" localSheetId="1">'Баланс'!$A$1:$F$48</definedName>
    <definedName name="_xlnm.Print_Area" localSheetId="2">'деньги'!$A$1:$F$38</definedName>
    <definedName name="_xlnm.Print_Area" localSheetId="0">'ОПУ'!$A$1:$E$27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<sst xmlns="http://schemas.openxmlformats.org/spreadsheetml/2006/main" count="129" uniqueCount="107">
  <si>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</si>
  <si>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</si>
  <si>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</si>
  <si>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</si>
  <si>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</si>
  <si>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</si>
  <si>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</si>
  <si>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</si>
  <si>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</si>
  <si>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</si>
  <si>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</si>
  <si>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</si>
  <si>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</si>
  <si>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</si>
  <si>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</si>
  <si>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</si>
  <si>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</si>
  <si>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</si>
  <si>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</si>
  <si>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</si>
  <si>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</si>
  <si>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</si>
  <si>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</si>
  <si>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</si>
  <si>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</si>
  <si>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</si>
  <si>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</si>
  <si>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</si>
  <si>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</si>
  <si>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</si>
  <si>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</si>
  <si>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</si>
  <si>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</si>
  <si>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</si>
  <si>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</si>
  <si>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</si>
  <si>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</si>
  <si>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</si>
  <si>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</si>
  <si>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</si>
  <si>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</si>
  <si>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</si>
  <si>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</si>
  <si>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</si>
  <si>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</si>
  <si>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</si>
  <si>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</si>
  <si>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</si>
  <si>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</si>
  <si>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</si>
  <si>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</si>
  <si>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</si>
  <si>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</si>
  <si>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</si>
  <si>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</si>
  <si>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</si>
  <si>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</si>
  <si>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</si>
  <si>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</si>
  <si>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</si>
  <si>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</si>
  <si>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</si>
  <si>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</si>
  <si>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</si>
  <si>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</si>
  <si>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</si>
  <si>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</si>
  <si>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</si>
  <si>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</si>
  <si>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</si>
  <si>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</si>
  <si>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</si>
  <si>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</si>
  <si>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</si>
  <si>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</si>
  <si>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</si>
  <si>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</si>
  <si>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</si>
  <si>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</si>
  <si>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</si>
  <si>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</si>
  <si>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</si>
  <si>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</si>
  <si>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Перевод в прочие резервы (Примечание 16)</t>
  </si>
  <si>
    <t>Выплата дивидендов</t>
  </si>
  <si>
    <t>Остаток на 1 января 2017г.</t>
  </si>
  <si>
    <t xml:space="preserve">Перевод в прочие резервы </t>
  </si>
  <si>
    <t>Дивиденды акционерам</t>
  </si>
  <si>
    <t>Остаток на 31 декабря 2017г.</t>
  </si>
  <si>
    <t>Возврат выплаченных авансов</t>
  </si>
  <si>
    <t>Прочие активы</t>
  </si>
  <si>
    <t>Получение заемных средств</t>
  </si>
  <si>
    <t>Выкуп собственных облигаций</t>
  </si>
  <si>
    <t>Активы, предназначенные для продажи</t>
  </si>
  <si>
    <t>Председатель Правления                  Ибрагимов К.Б.                          _____________________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</si>
  <si>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</si>
  <si>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</si>
  <si>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</si>
  <si>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Остаток на 1 января 2018г.</t>
  </si>
  <si>
    <t>30.09.2017г.</t>
  </si>
  <si>
    <t>30.09.2018 г.</t>
  </si>
  <si>
    <t>за период, закончившийся  "30" сентября 2018 года</t>
  </si>
  <si>
    <t>Отчет о  прибыли и убытке  и прочем совокупном  доходе за период, закончившийся "30" сентября 2018 года</t>
  </si>
  <si>
    <t>по состоянию  на "30" сентября 2018 года</t>
  </si>
  <si>
    <t>за период, закончившийся "30" сентября  2018 года</t>
  </si>
  <si>
    <t>Остаток на 30 сентября 2018г.</t>
  </si>
  <si>
    <t>Балансовая стоимость  1 простой акции  на 30 сентября 2018г.  (-239,716) тенге.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</si>
</sst>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  <numFmt numFmtId="193" formatCode="#,##0.000"/>
    <numFmt numFmtId="194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wrapText="1"/>
    </xf>
    <xf numFmtId="186" fontId="5" fillId="33" borderId="0" xfId="54" applyNumberFormat="1" applyFont="1" applyFill="1" applyBorder="1" applyAlignment="1">
      <alignment horizontal="right" vertical="center" wrapText="1"/>
      <protection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3" fontId="55" fillId="0" borderId="0" xfId="0" applyNumberFormat="1" applyFont="1" applyBorder="1" applyAlignment="1">
      <alignment horizontal="right" vertical="center"/>
    </xf>
    <xf numFmtId="186" fontId="6" fillId="33" borderId="0" xfId="54" applyNumberFormat="1" applyFont="1" applyFill="1" applyBorder="1" applyAlignment="1">
      <alignment horizontal="right" vertical="center" wrapText="1"/>
      <protection/>
    </xf>
    <xf numFmtId="186" fontId="6" fillId="33" borderId="10" xfId="54" applyNumberFormat="1" applyFont="1" applyFill="1" applyBorder="1" applyAlignment="1">
      <alignment horizontal="righ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186" fontId="7" fillId="33" borderId="0" xfId="54" applyNumberFormat="1" applyFont="1" applyFill="1" applyBorder="1" applyAlignment="1">
      <alignment horizontal="right" vertical="center" wrapText="1"/>
      <protection/>
    </xf>
    <xf numFmtId="3" fontId="54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7" fillId="33" borderId="0" xfId="54" applyFont="1" applyFill="1" applyAlignment="1">
      <alignment horizontal="center"/>
      <protection/>
    </xf>
    <xf numFmtId="186" fontId="11" fillId="33" borderId="11" xfId="54" applyNumberFormat="1" applyFont="1" applyFill="1" applyBorder="1" applyAlignment="1">
      <alignment horizontal="right" vertical="center" wrapText="1"/>
      <protection/>
    </xf>
    <xf numFmtId="3" fontId="60" fillId="0" borderId="12" xfId="0" applyNumberFormat="1" applyFont="1" applyBorder="1" applyAlignment="1">
      <alignment vertical="center" wrapText="1"/>
    </xf>
    <xf numFmtId="186" fontId="11" fillId="33" borderId="0" xfId="54" applyNumberFormat="1" applyFont="1" applyFill="1" applyBorder="1" applyAlignment="1">
      <alignment horizontal="right" vertical="center" wrapText="1"/>
      <protection/>
    </xf>
    <xf numFmtId="186" fontId="11" fillId="33" borderId="13" xfId="54" applyNumberFormat="1" applyFont="1" applyFill="1" applyBorder="1" applyAlignment="1">
      <alignment horizontal="right" vertical="center" wrapText="1"/>
      <protection/>
    </xf>
    <xf numFmtId="186" fontId="11" fillId="33" borderId="10" xfId="54" applyNumberFormat="1" applyFont="1" applyFill="1" applyBorder="1" applyAlignment="1">
      <alignment horizontal="right" vertical="center" wrapText="1"/>
      <protection/>
    </xf>
    <xf numFmtId="3" fontId="61" fillId="0" borderId="0" xfId="0" applyNumberFormat="1" applyFont="1" applyBorder="1" applyAlignment="1">
      <alignment horizontal="right" vertical="center"/>
    </xf>
    <xf numFmtId="186" fontId="5" fillId="33" borderId="14" xfId="54" applyNumberFormat="1" applyFont="1" applyFill="1" applyBorder="1" applyAlignment="1">
      <alignment horizontal="right" vertical="center" wrapText="1"/>
      <protection/>
    </xf>
    <xf numFmtId="3" fontId="61" fillId="0" borderId="14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 wrapText="1"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192" fontId="56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192" fontId="56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192" fontId="56" fillId="33" borderId="0" xfId="0" applyNumberFormat="1" applyFont="1" applyFill="1" applyAlignment="1">
      <alignment vertical="center" wrapText="1"/>
    </xf>
    <xf numFmtId="192" fontId="55" fillId="33" borderId="0" xfId="0" applyNumberFormat="1" applyFont="1" applyFill="1" applyAlignment="1">
      <alignment vertical="center" wrapText="1"/>
    </xf>
    <xf numFmtId="3" fontId="55" fillId="33" borderId="0" xfId="0" applyNumberFormat="1" applyFont="1" applyFill="1" applyAlignment="1">
      <alignment horizontal="right" vertical="center" wrapText="1"/>
    </xf>
    <xf numFmtId="0" fontId="8" fillId="33" borderId="0" xfId="42" applyFont="1" applyFill="1" applyAlignment="1" applyProtection="1">
      <alignment horizontal="center" vertical="center" wrapText="1"/>
      <protection/>
    </xf>
    <xf numFmtId="3" fontId="56" fillId="33" borderId="11" xfId="0" applyNumberFormat="1" applyFont="1" applyFill="1" applyBorder="1" applyAlignment="1">
      <alignment horizontal="right" vertical="center" wrapText="1"/>
    </xf>
    <xf numFmtId="3" fontId="56" fillId="33" borderId="15" xfId="0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62" fillId="33" borderId="0" xfId="0" applyNumberFormat="1" applyFont="1" applyFill="1" applyAlignment="1">
      <alignment vertical="center" wrapText="1"/>
    </xf>
    <xf numFmtId="3" fontId="56" fillId="33" borderId="14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6" fillId="33" borderId="0" xfId="0" applyFont="1" applyFill="1" applyAlignment="1">
      <alignment vertical="center"/>
    </xf>
    <xf numFmtId="186" fontId="7" fillId="33" borderId="15" xfId="54" applyNumberFormat="1" applyFont="1" applyFill="1" applyBorder="1" applyAlignment="1">
      <alignment horizontal="right" vertical="center" wrapText="1"/>
      <protection/>
    </xf>
    <xf numFmtId="0" fontId="56" fillId="33" borderId="0" xfId="0" applyFont="1" applyFill="1" applyAlignment="1">
      <alignment horizontal="right" vertical="center"/>
    </xf>
    <xf numFmtId="3" fontId="56" fillId="33" borderId="0" xfId="0" applyNumberFormat="1" applyFont="1" applyFill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55" fillId="0" borderId="0" xfId="0" applyFont="1" applyAlignment="1">
      <alignment vertical="center" wrapText="1"/>
    </xf>
    <xf numFmtId="1" fontId="0" fillId="33" borderId="0" xfId="0" applyNumberFormat="1" applyFill="1" applyAlignment="1">
      <alignment horizontal="right"/>
    </xf>
    <xf numFmtId="3" fontId="56" fillId="0" borderId="0" xfId="0" applyNumberFormat="1" applyFont="1" applyAlignment="1">
      <alignment horizontal="right" vertical="center" wrapText="1"/>
    </xf>
    <xf numFmtId="0" fontId="44" fillId="0" borderId="0" xfId="0" applyFont="1" applyAlignment="1">
      <alignment/>
    </xf>
    <xf numFmtId="193" fontId="0" fillId="33" borderId="0" xfId="0" applyNumberFormat="1" applyFill="1" applyAlignment="1">
      <alignment/>
    </xf>
    <xf numFmtId="0" fontId="55" fillId="0" borderId="0" xfId="0" applyFont="1" applyAlignment="1">
      <alignment vertical="center" wrapText="1"/>
    </xf>
    <xf numFmtId="4" fontId="12" fillId="0" borderId="16" xfId="53" applyNumberFormat="1" applyFont="1" applyBorder="1" applyAlignment="1">
      <alignment horizontal="right" vertical="top" wrapText="1"/>
      <protection/>
    </xf>
    <xf numFmtId="4" fontId="5" fillId="0" borderId="16" xfId="56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7" fillId="33" borderId="0" xfId="54" applyFont="1" applyFill="1" applyAlignment="1">
      <alignment horizontal="center"/>
      <protection/>
    </xf>
    <xf numFmtId="192" fontId="56" fillId="33" borderId="0" xfId="0" applyNumberFormat="1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3" fontId="60" fillId="33" borderId="12" xfId="0" applyNumberFormat="1" applyFont="1" applyFill="1" applyBorder="1" applyAlignment="1">
      <alignment vertical="center" wrapText="1"/>
    </xf>
    <xf numFmtId="0" fontId="55" fillId="33" borderId="0" xfId="0" applyFont="1" applyFill="1" applyAlignment="1">
      <alignment horizontal="right" vertical="center" wrapText="1"/>
    </xf>
    <xf numFmtId="3" fontId="56" fillId="0" borderId="15" xfId="0" applyNumberFormat="1" applyFont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right" vertical="center" wrapText="1"/>
    </xf>
    <xf numFmtId="3" fontId="55" fillId="33" borderId="0" xfId="0" applyNumberFormat="1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186" fontId="55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86" fontId="7" fillId="33" borderId="10" xfId="54" applyNumberFormat="1" applyFont="1" applyFill="1" applyBorder="1" applyAlignment="1">
      <alignment horizontal="right" vertical="center" wrapText="1"/>
      <protection/>
    </xf>
    <xf numFmtId="0" fontId="56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33" borderId="0" xfId="0" applyFont="1" applyFill="1" applyAlignment="1">
      <alignment vertical="center"/>
    </xf>
    <xf numFmtId="186" fontId="7" fillId="33" borderId="17" xfId="54" applyNumberFormat="1" applyFont="1" applyFill="1" applyBorder="1" applyAlignment="1">
      <alignment vertical="center" wrapText="1"/>
      <protection/>
    </xf>
    <xf numFmtId="186" fontId="7" fillId="33" borderId="0" xfId="54" applyNumberFormat="1" applyFont="1" applyFill="1" applyBorder="1" applyAlignment="1">
      <alignment vertical="center" wrapText="1"/>
      <protection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3" fontId="0" fillId="33" borderId="0" xfId="0" applyNumberFormat="1" applyFill="1" applyAlignment="1">
      <alignment/>
    </xf>
    <xf numFmtId="0" fontId="63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3" fontId="56" fillId="33" borderId="0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7" fillId="33" borderId="0" xfId="54" applyFont="1" applyFill="1" applyAlignment="1">
      <alignment horizontal="center"/>
      <protection/>
    </xf>
    <xf numFmtId="192" fontId="56" fillId="33" borderId="0" xfId="0" applyNumberFormat="1" applyFont="1" applyFill="1" applyAlignment="1">
      <alignment horizontal="right" vertical="center" wrapText="1"/>
    </xf>
    <xf numFmtId="194" fontId="61" fillId="0" borderId="0" xfId="61" applyNumberFormat="1" applyFont="1" applyBorder="1" applyAlignment="1">
      <alignment horizontal="right" vertical="center"/>
    </xf>
    <xf numFmtId="192" fontId="56" fillId="33" borderId="0" xfId="0" applyNumberFormat="1" applyFont="1" applyFill="1" applyAlignment="1">
      <alignment horizontal="right" vertical="center" wrapText="1"/>
    </xf>
    <xf numFmtId="0" fontId="56" fillId="33" borderId="0" xfId="0" applyFont="1" applyFill="1" applyAlignment="1">
      <alignment vertical="center"/>
    </xf>
    <xf numFmtId="0" fontId="63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7" fillId="33" borderId="0" xfId="54" applyFont="1" applyFill="1" applyAlignment="1">
      <alignment horizontal="center"/>
      <protection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192" fontId="56" fillId="33" borderId="18" xfId="0" applyNumberFormat="1" applyFont="1" applyFill="1" applyBorder="1" applyAlignment="1">
      <alignment horizontal="right" vertical="center" wrapText="1"/>
    </xf>
    <xf numFmtId="192" fontId="56" fillId="33" borderId="0" xfId="0" applyNumberFormat="1" applyFont="1" applyFill="1" applyAlignment="1">
      <alignment horizontal="right" vertical="center" wrapText="1"/>
    </xf>
    <xf numFmtId="192" fontId="56" fillId="33" borderId="0" xfId="0" applyNumberFormat="1" applyFont="1" applyFill="1" applyAlignment="1">
      <alignment vertical="center" wrapText="1"/>
    </xf>
    <xf numFmtId="192" fontId="56" fillId="33" borderId="18" xfId="0" applyNumberFormat="1" applyFont="1" applyFill="1" applyBorder="1" applyAlignment="1">
      <alignment vertical="center" wrapText="1"/>
    </xf>
    <xf numFmtId="0" fontId="10" fillId="33" borderId="0" xfId="55" applyFont="1" applyFill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3" fontId="7" fillId="33" borderId="17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vertical="center"/>
    </xf>
    <xf numFmtId="0" fontId="5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3" xfId="55"/>
    <cellStyle name="Обычный_ОПУ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5.00390625" style="0" customWidth="1"/>
    <col min="3" max="3" width="14.57421875" style="36" customWidth="1"/>
    <col min="5" max="5" width="14.00390625" style="0" customWidth="1"/>
    <col min="8" max="8" width="11.140625" style="0" customWidth="1"/>
    <col min="10" max="10" width="16.421875" style="0" customWidth="1"/>
    <col min="12" max="12" width="15.421875" style="0" bestFit="1" customWidth="1"/>
  </cols>
  <sheetData>
    <row r="1" spans="1:5" ht="38.25" customHeight="1">
      <c r="A1" s="117" t="s">
        <v>102</v>
      </c>
      <c r="B1" s="117"/>
      <c r="C1" s="117"/>
      <c r="D1" s="117"/>
      <c r="E1" s="117"/>
    </row>
    <row r="2" spans="1:5" ht="25.5" customHeight="1">
      <c r="A2" s="117"/>
      <c r="B2" s="117"/>
      <c r="C2" s="117"/>
      <c r="D2" s="117"/>
      <c r="E2" s="117"/>
    </row>
    <row r="3" spans="1:5" ht="15">
      <c r="A3" s="8"/>
      <c r="B3" s="116" t="s">
        <v>67</v>
      </c>
      <c r="C3" s="104" t="s">
        <v>100</v>
      </c>
      <c r="D3" s="114"/>
      <c r="E3" s="58" t="s">
        <v>99</v>
      </c>
    </row>
    <row r="4" spans="1:5" ht="15.75" thickBot="1">
      <c r="A4" s="11"/>
      <c r="B4" s="116"/>
      <c r="C4" s="100" t="s">
        <v>0</v>
      </c>
      <c r="D4" s="89"/>
      <c r="E4" s="15" t="s">
        <v>0</v>
      </c>
    </row>
    <row r="5" spans="1:5" ht="15">
      <c r="A5" s="18" t="s">
        <v>78</v>
      </c>
      <c r="B5" s="10">
        <v>5</v>
      </c>
      <c r="C5" s="31">
        <f>5923695+121037+1</f>
        <v>6044733</v>
      </c>
      <c r="D5" s="12"/>
      <c r="E5" s="31">
        <v>5514660</v>
      </c>
    </row>
    <row r="6" spans="1:5" ht="15">
      <c r="A6" s="18" t="s">
        <v>68</v>
      </c>
      <c r="B6" s="10">
        <v>6</v>
      </c>
      <c r="C6" s="2">
        <f>-2049393-41180+1</f>
        <v>-2090572</v>
      </c>
      <c r="D6" s="18"/>
      <c r="E6" s="2">
        <v>-2017546</v>
      </c>
    </row>
    <row r="7" spans="1:8" ht="15">
      <c r="A7" s="19" t="s">
        <v>69</v>
      </c>
      <c r="B7" s="10"/>
      <c r="C7" s="27">
        <f>SUM(C5:C6)</f>
        <v>3954161</v>
      </c>
      <c r="D7" s="18"/>
      <c r="E7" s="27">
        <f>SUM(E5:E6)</f>
        <v>3497114</v>
      </c>
      <c r="H7" s="74"/>
    </row>
    <row r="8" spans="1:10" ht="15">
      <c r="A8" s="18" t="s">
        <v>1</v>
      </c>
      <c r="B8" s="10">
        <v>7</v>
      </c>
      <c r="C8" s="32">
        <f>-146473-170385+8045+41180+158</f>
        <v>-267475</v>
      </c>
      <c r="D8" s="13"/>
      <c r="E8" s="32">
        <v>-245773</v>
      </c>
      <c r="H8" s="74"/>
      <c r="J8" s="74"/>
    </row>
    <row r="9" spans="1:10" ht="15">
      <c r="A9" s="18" t="s">
        <v>70</v>
      </c>
      <c r="B9" s="10">
        <v>8</v>
      </c>
      <c r="C9" s="2">
        <f>1592-8045-158-1</f>
        <v>-6612</v>
      </c>
      <c r="D9" s="20"/>
      <c r="E9" s="2">
        <v>-7395</v>
      </c>
      <c r="J9" s="74"/>
    </row>
    <row r="10" spans="1:10" ht="28.5">
      <c r="A10" s="19" t="s">
        <v>71</v>
      </c>
      <c r="B10" s="10"/>
      <c r="C10" s="80">
        <f>SUM(C7:C9)</f>
        <v>3680074</v>
      </c>
      <c r="D10" s="8"/>
      <c r="E10" s="27">
        <f>SUM(E7:E9)</f>
        <v>3243946</v>
      </c>
      <c r="H10" s="75"/>
      <c r="J10" s="74"/>
    </row>
    <row r="11" spans="1:10" ht="15">
      <c r="A11" s="18" t="s">
        <v>64</v>
      </c>
      <c r="B11" s="10">
        <v>9</v>
      </c>
      <c r="C11" s="33">
        <f>475031+23-1</f>
        <v>475053</v>
      </c>
      <c r="D11" s="31"/>
      <c r="E11" s="33">
        <v>259907</v>
      </c>
      <c r="H11" s="74"/>
      <c r="J11" s="75"/>
    </row>
    <row r="12" spans="1:8" ht="15">
      <c r="A12" s="18" t="s">
        <v>65</v>
      </c>
      <c r="B12" s="10">
        <v>9</v>
      </c>
      <c r="C12" s="2">
        <f>-1239755</f>
        <v>-1239755</v>
      </c>
      <c r="D12" s="34"/>
      <c r="E12" s="2">
        <v>-1655292</v>
      </c>
      <c r="H12" s="74"/>
    </row>
    <row r="13" spans="1:8" ht="15.75" thickBot="1">
      <c r="A13" s="19" t="s">
        <v>66</v>
      </c>
      <c r="B13" s="10"/>
      <c r="C13" s="26">
        <f>SUM(C11:C12)</f>
        <v>-764702</v>
      </c>
      <c r="D13" s="22"/>
      <c r="E13" s="26">
        <f>SUM(E11:E12)</f>
        <v>-1395385</v>
      </c>
      <c r="H13" s="75"/>
    </row>
    <row r="14" spans="1:5" ht="15">
      <c r="A14" s="19" t="s">
        <v>72</v>
      </c>
      <c r="B14" s="10"/>
      <c r="C14" s="28">
        <f>C10+C13</f>
        <v>2915372</v>
      </c>
      <c r="D14" s="21"/>
      <c r="E14" s="28">
        <f>E10+E13</f>
        <v>1848561</v>
      </c>
    </row>
    <row r="15" spans="1:8" ht="15">
      <c r="A15" s="18" t="s">
        <v>73</v>
      </c>
      <c r="B15" s="10"/>
      <c r="C15" s="2"/>
      <c r="D15" s="16"/>
      <c r="E15" s="32"/>
      <c r="G15" s="112"/>
      <c r="H15" s="112"/>
    </row>
    <row r="16" spans="1:8" ht="29.25" thickBot="1">
      <c r="A16" s="19" t="s">
        <v>77</v>
      </c>
      <c r="B16" s="10"/>
      <c r="C16" s="29">
        <f>C14+C15</f>
        <v>2915372</v>
      </c>
      <c r="D16" s="8"/>
      <c r="E16" s="29">
        <f>E14+E15</f>
        <v>1848561</v>
      </c>
      <c r="G16" s="31"/>
      <c r="H16" s="76"/>
    </row>
    <row r="17" spans="1:5" ht="15.75" thickTop="1">
      <c r="A17" s="19"/>
      <c r="B17" s="10"/>
      <c r="C17" s="50"/>
      <c r="D17" s="8"/>
      <c r="E17" s="3"/>
    </row>
    <row r="18" spans="1:5" ht="15">
      <c r="A18" s="19" t="s">
        <v>75</v>
      </c>
      <c r="B18" s="10"/>
      <c r="C18" s="50"/>
      <c r="D18" s="8"/>
      <c r="E18" s="3"/>
    </row>
    <row r="19" spans="1:5" ht="15.75" thickBot="1">
      <c r="A19" s="18" t="s">
        <v>76</v>
      </c>
      <c r="B19" s="10"/>
      <c r="C19" s="30">
        <f>C16/30000*1000</f>
        <v>97179.06666666667</v>
      </c>
      <c r="D19" s="8"/>
      <c r="E19" s="30">
        <f>E16/30000*1000</f>
        <v>61618.7</v>
      </c>
    </row>
    <row r="22" spans="1:5" ht="15.75">
      <c r="A22" s="118" t="s">
        <v>94</v>
      </c>
      <c r="B22" s="118"/>
      <c r="C22" s="118"/>
      <c r="D22" s="118"/>
      <c r="E22" s="118"/>
    </row>
    <row r="23" spans="1:5" ht="15.75">
      <c r="A23" s="115" t="s">
        <v>95</v>
      </c>
      <c r="B23" s="115"/>
      <c r="C23" s="115"/>
      <c r="D23" s="115"/>
      <c r="E23" s="115"/>
    </row>
    <row r="24" ht="15.75">
      <c r="A24" s="99"/>
    </row>
    <row r="25" spans="1:5" ht="15.75">
      <c r="A25" s="118" t="s">
        <v>96</v>
      </c>
      <c r="B25" s="118"/>
      <c r="C25" s="118"/>
      <c r="D25" s="118"/>
      <c r="E25" s="118"/>
    </row>
    <row r="26" spans="1:5" ht="15.75">
      <c r="A26" s="115" t="s">
        <v>95</v>
      </c>
      <c r="B26" s="115"/>
      <c r="C26" s="115"/>
      <c r="D26" s="115"/>
      <c r="E26" s="115"/>
    </row>
    <row r="27" ht="15.75">
      <c r="A27" s="99" t="s">
        <v>97</v>
      </c>
    </row>
  </sheetData>
  <sheetProtection/>
  <mergeCells count="7">
    <mergeCell ref="A26:E26"/>
    <mergeCell ref="B3:B4"/>
    <mergeCell ref="A2:E2"/>
    <mergeCell ref="A1:E1"/>
    <mergeCell ref="A22:E22"/>
    <mergeCell ref="A23:E23"/>
    <mergeCell ref="A25:E2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2">
      <selection activeCell="H22" sqref="H1:H16384"/>
    </sheetView>
  </sheetViews>
  <sheetFormatPr defaultColWidth="9.140625" defaultRowHeight="15"/>
  <cols>
    <col min="1" max="1" width="29.8515625" style="36" customWidth="1"/>
    <col min="2" max="3" width="9.140625" style="36" customWidth="1"/>
    <col min="4" max="4" width="16.00390625" style="54" customWidth="1"/>
    <col min="5" max="5" width="9.140625" style="55" customWidth="1"/>
    <col min="6" max="6" width="16.57421875" style="55" customWidth="1"/>
    <col min="7" max="7" width="9.140625" style="36" customWidth="1"/>
    <col min="8" max="8" width="21.00390625" style="36" customWidth="1"/>
    <col min="9" max="9" width="9.8515625" style="36" customWidth="1"/>
    <col min="10" max="10" width="10.57421875" style="36" bestFit="1" customWidth="1"/>
    <col min="11" max="11" width="11.421875" style="36" customWidth="1"/>
    <col min="12" max="16384" width="9.140625" style="36" customWidth="1"/>
  </cols>
  <sheetData>
    <row r="1" spans="1:6" ht="15">
      <c r="A1" s="119" t="s">
        <v>10</v>
      </c>
      <c r="B1" s="119"/>
      <c r="C1" s="119"/>
      <c r="D1" s="119"/>
      <c r="E1" s="119"/>
      <c r="F1" s="119"/>
    </row>
    <row r="2" spans="1:6" ht="15">
      <c r="A2" s="119" t="s">
        <v>103</v>
      </c>
      <c r="B2" s="119"/>
      <c r="C2" s="119"/>
      <c r="D2" s="119"/>
      <c r="E2" s="119"/>
      <c r="F2" s="119"/>
    </row>
    <row r="3" spans="1:6" ht="15">
      <c r="A3" s="25"/>
      <c r="B3" s="25"/>
      <c r="C3" s="25"/>
      <c r="D3" s="110"/>
      <c r="E3" s="25"/>
      <c r="F3" s="77"/>
    </row>
    <row r="4" spans="1:7" ht="25.5">
      <c r="A4" s="37"/>
      <c r="B4" s="121" t="s">
        <v>17</v>
      </c>
      <c r="C4" s="38"/>
      <c r="D4" s="39" t="s">
        <v>2</v>
      </c>
      <c r="E4" s="39"/>
      <c r="F4" s="39" t="s">
        <v>3</v>
      </c>
      <c r="G4" s="38"/>
    </row>
    <row r="5" spans="1:7" ht="15.75" thickBot="1">
      <c r="A5" s="40"/>
      <c r="B5" s="121"/>
      <c r="C5" s="38"/>
      <c r="D5" s="41" t="s">
        <v>0</v>
      </c>
      <c r="E5" s="39"/>
      <c r="F5" s="41" t="s">
        <v>0</v>
      </c>
      <c r="G5" s="38"/>
    </row>
    <row r="6" spans="1:7" ht="15">
      <c r="A6" s="37" t="s">
        <v>18</v>
      </c>
      <c r="B6" s="42"/>
      <c r="C6" s="38"/>
      <c r="D6" s="113"/>
      <c r="E6" s="43"/>
      <c r="F6" s="78"/>
      <c r="G6" s="37"/>
    </row>
    <row r="7" spans="1:11" ht="15">
      <c r="A7" s="37" t="s">
        <v>19</v>
      </c>
      <c r="B7" s="42"/>
      <c r="C7" s="42"/>
      <c r="D7" s="113"/>
      <c r="E7" s="44"/>
      <c r="F7" s="78"/>
      <c r="G7" s="37"/>
      <c r="K7" s="45"/>
    </row>
    <row r="8" spans="1:11" ht="15">
      <c r="A8" s="40" t="s">
        <v>7</v>
      </c>
      <c r="B8" s="42">
        <v>10</v>
      </c>
      <c r="C8" s="42"/>
      <c r="D8" s="45">
        <v>13648810</v>
      </c>
      <c r="E8" s="44"/>
      <c r="F8" s="45">
        <v>14476748</v>
      </c>
      <c r="G8" s="40"/>
      <c r="J8" s="45"/>
      <c r="K8" s="45"/>
    </row>
    <row r="9" spans="1:11" ht="15">
      <c r="A9" s="40" t="s">
        <v>6</v>
      </c>
      <c r="B9" s="46">
        <v>11</v>
      </c>
      <c r="C9" s="42"/>
      <c r="D9" s="45">
        <f>3740659+33336</f>
        <v>3773995</v>
      </c>
      <c r="E9" s="44"/>
      <c r="F9" s="45">
        <v>3762349</v>
      </c>
      <c r="G9" s="40"/>
      <c r="H9" s="73"/>
      <c r="J9" s="45"/>
      <c r="K9" s="45"/>
    </row>
    <row r="10" spans="1:11" ht="25.5">
      <c r="A10" s="91" t="s">
        <v>22</v>
      </c>
      <c r="B10" s="46">
        <v>13</v>
      </c>
      <c r="C10" s="90"/>
      <c r="D10" s="45">
        <v>441761</v>
      </c>
      <c r="E10" s="44"/>
      <c r="F10" s="45">
        <v>580654</v>
      </c>
      <c r="G10" s="91"/>
      <c r="H10" s="45"/>
      <c r="I10" s="45"/>
      <c r="J10" s="45"/>
      <c r="K10" s="45"/>
    </row>
    <row r="11" spans="1:11" ht="15">
      <c r="A11" s="40" t="s">
        <v>20</v>
      </c>
      <c r="B11" s="42">
        <v>15</v>
      </c>
      <c r="C11" s="42"/>
      <c r="D11" s="45">
        <f>5000+1168000</f>
        <v>1173000</v>
      </c>
      <c r="E11" s="44"/>
      <c r="F11" s="45">
        <f>5000+1168000</f>
        <v>1173000</v>
      </c>
      <c r="G11" s="40"/>
      <c r="J11" s="45"/>
      <c r="K11" s="45"/>
    </row>
    <row r="12" spans="1:11" ht="15">
      <c r="A12" s="91" t="s">
        <v>90</v>
      </c>
      <c r="B12" s="90">
        <v>14</v>
      </c>
      <c r="C12" s="90"/>
      <c r="D12" s="45">
        <v>23319</v>
      </c>
      <c r="E12" s="44"/>
      <c r="F12" s="45">
        <v>23319</v>
      </c>
      <c r="G12" s="91"/>
      <c r="H12" s="101"/>
      <c r="J12" s="45"/>
      <c r="K12" s="45"/>
    </row>
    <row r="13" spans="1:11" ht="15.75" thickBot="1">
      <c r="A13" s="37" t="s">
        <v>15</v>
      </c>
      <c r="B13" s="42"/>
      <c r="C13" s="42"/>
      <c r="D13" s="47">
        <f>SUM(D8:D12)</f>
        <v>19060885</v>
      </c>
      <c r="E13" s="44"/>
      <c r="F13" s="47">
        <f>SUM(F8:F12)</f>
        <v>20016070</v>
      </c>
      <c r="G13" s="37"/>
      <c r="H13" s="102"/>
      <c r="I13" s="98"/>
      <c r="J13" s="45"/>
      <c r="K13" s="45"/>
    </row>
    <row r="14" spans="1:11" ht="15">
      <c r="A14" s="40"/>
      <c r="B14" s="42"/>
      <c r="C14" s="42"/>
      <c r="D14" s="113"/>
      <c r="E14" s="44"/>
      <c r="F14" s="78"/>
      <c r="G14" s="37"/>
      <c r="J14" s="45"/>
      <c r="K14" s="45"/>
    </row>
    <row r="15" spans="1:11" ht="15">
      <c r="A15" s="37" t="s">
        <v>21</v>
      </c>
      <c r="B15" s="42"/>
      <c r="C15" s="42"/>
      <c r="D15" s="113"/>
      <c r="E15" s="44"/>
      <c r="F15" s="78"/>
      <c r="G15" s="37"/>
      <c r="J15" s="45"/>
      <c r="K15" s="45"/>
    </row>
    <row r="16" spans="1:11" ht="25.5">
      <c r="A16" s="97" t="s">
        <v>4</v>
      </c>
      <c r="B16" s="96">
        <v>16</v>
      </c>
      <c r="C16" s="96"/>
      <c r="D16" s="45">
        <v>4104857</v>
      </c>
      <c r="E16" s="44"/>
      <c r="F16" s="45">
        <f>5495594-F11-F17</f>
        <v>9167</v>
      </c>
      <c r="G16" s="97"/>
      <c r="J16" s="45"/>
      <c r="K16" s="45"/>
    </row>
    <row r="17" spans="1:11" ht="15">
      <c r="A17" s="97" t="s">
        <v>20</v>
      </c>
      <c r="B17" s="96">
        <v>15</v>
      </c>
      <c r="C17" s="96"/>
      <c r="D17" s="45">
        <f>3807753-D11</f>
        <v>2634753</v>
      </c>
      <c r="E17" s="44"/>
      <c r="F17" s="45">
        <f>5486427-5000-1168000</f>
        <v>4313427</v>
      </c>
      <c r="G17" s="97"/>
      <c r="J17" s="45"/>
      <c r="K17" s="45"/>
    </row>
    <row r="18" spans="1:11" ht="25.5">
      <c r="A18" s="97" t="s">
        <v>93</v>
      </c>
      <c r="B18" s="96">
        <v>12</v>
      </c>
      <c r="C18" s="96"/>
      <c r="D18" s="45">
        <v>66049</v>
      </c>
      <c r="E18" s="44"/>
      <c r="F18" s="45">
        <v>66049</v>
      </c>
      <c r="G18" s="97"/>
      <c r="H18" s="45"/>
      <c r="I18" s="45"/>
      <c r="J18" s="45"/>
      <c r="K18" s="45"/>
    </row>
    <row r="19" spans="1:11" ht="25.5">
      <c r="A19" s="40" t="s">
        <v>22</v>
      </c>
      <c r="B19" s="42">
        <v>13</v>
      </c>
      <c r="C19" s="42"/>
      <c r="D19" s="45">
        <v>1058154</v>
      </c>
      <c r="E19" s="44"/>
      <c r="F19" s="45">
        <f>760335+208571+137205</f>
        <v>1106111</v>
      </c>
      <c r="G19" s="40"/>
      <c r="H19" s="45"/>
      <c r="I19" s="45"/>
      <c r="J19" s="45"/>
      <c r="K19" s="45"/>
    </row>
    <row r="20" spans="1:11" ht="15">
      <c r="A20" s="40" t="s">
        <v>23</v>
      </c>
      <c r="B20" s="42">
        <v>14</v>
      </c>
      <c r="C20" s="42"/>
      <c r="D20" s="45">
        <f>643837+477+1</f>
        <v>644315</v>
      </c>
      <c r="E20" s="44"/>
      <c r="F20" s="45">
        <f>81286+6606+11+1</f>
        <v>87904</v>
      </c>
      <c r="G20" s="40"/>
      <c r="H20" s="45"/>
      <c r="I20" s="45"/>
      <c r="J20" s="45"/>
      <c r="K20" s="45"/>
    </row>
    <row r="21" spans="1:11" ht="15">
      <c r="A21" s="40" t="s">
        <v>5</v>
      </c>
      <c r="B21" s="42"/>
      <c r="C21" s="42"/>
      <c r="D21" s="45">
        <v>405730</v>
      </c>
      <c r="E21" s="44"/>
      <c r="F21" s="45">
        <f>775+8482</f>
        <v>9257</v>
      </c>
      <c r="G21" s="97"/>
      <c r="I21" s="45"/>
      <c r="J21" s="45"/>
      <c r="K21" s="45"/>
    </row>
    <row r="22" spans="1:11" ht="15">
      <c r="A22" s="40" t="s">
        <v>24</v>
      </c>
      <c r="B22" s="42"/>
      <c r="C22" s="42"/>
      <c r="D22" s="45">
        <v>188490</v>
      </c>
      <c r="E22" s="44"/>
      <c r="F22" s="45">
        <v>128317</v>
      </c>
      <c r="G22" s="40"/>
      <c r="J22" s="45"/>
      <c r="K22" s="45"/>
    </row>
    <row r="23" spans="1:11" ht="15.75" thickBot="1">
      <c r="A23" s="37" t="s">
        <v>25</v>
      </c>
      <c r="B23" s="42"/>
      <c r="C23" s="42"/>
      <c r="D23" s="47">
        <f>SUM(D16:D22)</f>
        <v>9102348</v>
      </c>
      <c r="E23" s="44"/>
      <c r="F23" s="47">
        <f>SUM(F16:F22)</f>
        <v>5720232</v>
      </c>
      <c r="G23" s="37"/>
      <c r="J23" s="45"/>
      <c r="K23" s="45"/>
    </row>
    <row r="24" spans="1:11" ht="15.75" thickBot="1">
      <c r="A24" s="37" t="s">
        <v>26</v>
      </c>
      <c r="B24" s="42"/>
      <c r="C24" s="42"/>
      <c r="D24" s="48">
        <f>D13+D23</f>
        <v>28163233</v>
      </c>
      <c r="E24" s="44"/>
      <c r="F24" s="48">
        <f>F13+F23</f>
        <v>25736302</v>
      </c>
      <c r="G24" s="37"/>
      <c r="H24" s="84"/>
      <c r="I24" s="45"/>
      <c r="J24" s="45"/>
      <c r="K24" s="45"/>
    </row>
    <row r="25" spans="1:11" ht="15.75" thickTop="1">
      <c r="A25" s="37"/>
      <c r="B25" s="122"/>
      <c r="C25" s="123"/>
      <c r="D25" s="124"/>
      <c r="E25" s="126"/>
      <c r="F25" s="127"/>
      <c r="G25" s="120"/>
      <c r="J25" s="45"/>
      <c r="K25" s="45"/>
    </row>
    <row r="26" spans="1:11" ht="15">
      <c r="A26" s="37" t="s">
        <v>27</v>
      </c>
      <c r="B26" s="122"/>
      <c r="C26" s="123"/>
      <c r="D26" s="125"/>
      <c r="E26" s="126"/>
      <c r="F26" s="126"/>
      <c r="G26" s="120"/>
      <c r="J26" s="45"/>
      <c r="K26" s="45"/>
    </row>
    <row r="27" spans="1:11" ht="15">
      <c r="A27" s="37" t="s">
        <v>28</v>
      </c>
      <c r="B27" s="42">
        <v>17</v>
      </c>
      <c r="C27" s="40"/>
      <c r="D27" s="111"/>
      <c r="E27" s="43"/>
      <c r="F27" s="44"/>
      <c r="G27" s="40"/>
      <c r="K27" s="45"/>
    </row>
    <row r="28" spans="1:11" ht="15">
      <c r="A28" s="40" t="s">
        <v>29</v>
      </c>
      <c r="B28" s="42"/>
      <c r="C28" s="40"/>
      <c r="D28" s="45">
        <v>300000</v>
      </c>
      <c r="E28" s="44"/>
      <c r="F28" s="45">
        <v>300000</v>
      </c>
      <c r="G28" s="40"/>
      <c r="J28" s="45"/>
      <c r="K28" s="45"/>
    </row>
    <row r="29" spans="1:11" ht="25.5">
      <c r="A29" s="40" t="s">
        <v>13</v>
      </c>
      <c r="B29" s="42"/>
      <c r="C29" s="40"/>
      <c r="D29" s="45">
        <v>182606</v>
      </c>
      <c r="E29" s="44"/>
      <c r="F29" s="45">
        <v>182606</v>
      </c>
      <c r="G29" s="40"/>
      <c r="J29" s="45"/>
      <c r="K29" s="45"/>
    </row>
    <row r="30" spans="1:11" ht="15">
      <c r="A30" s="40" t="s">
        <v>16</v>
      </c>
      <c r="B30" s="42"/>
      <c r="C30" s="40"/>
      <c r="D30" s="45">
        <f>840254+2090626</f>
        <v>2930880</v>
      </c>
      <c r="E30" s="44"/>
      <c r="F30" s="45">
        <f>840254+2090626</f>
        <v>2930880</v>
      </c>
      <c r="G30" s="40"/>
      <c r="J30" s="45"/>
      <c r="K30" s="45"/>
    </row>
    <row r="31" spans="1:11" ht="15.75" thickBot="1">
      <c r="A31" s="40" t="s">
        <v>9</v>
      </c>
      <c r="B31" s="42"/>
      <c r="C31" s="40"/>
      <c r="D31" s="14">
        <f>F31+ОПУ!C16</f>
        <v>3043857</v>
      </c>
      <c r="E31" s="44"/>
      <c r="F31" s="14">
        <v>128485</v>
      </c>
      <c r="G31" s="49"/>
      <c r="H31" s="45"/>
      <c r="I31" s="45"/>
      <c r="J31" s="45"/>
      <c r="K31" s="45"/>
    </row>
    <row r="32" spans="1:11" ht="15.75" thickBot="1">
      <c r="A32" s="37" t="s">
        <v>30</v>
      </c>
      <c r="B32" s="42"/>
      <c r="C32" s="40"/>
      <c r="D32" s="47">
        <f>SUM(D28:D31)</f>
        <v>6457343</v>
      </c>
      <c r="E32" s="44"/>
      <c r="F32" s="47">
        <f>SUM(F28:F31)</f>
        <v>3541971</v>
      </c>
      <c r="G32" s="50"/>
      <c r="J32" s="45"/>
      <c r="K32" s="45"/>
    </row>
    <row r="33" spans="1:11" ht="15">
      <c r="A33" s="40"/>
      <c r="B33" s="42"/>
      <c r="C33" s="40"/>
      <c r="D33" s="51"/>
      <c r="E33" s="44"/>
      <c r="F33" s="44"/>
      <c r="G33" s="40"/>
      <c r="J33" s="45"/>
      <c r="K33" s="45"/>
    </row>
    <row r="34" spans="1:11" ht="15">
      <c r="A34" s="37" t="s">
        <v>31</v>
      </c>
      <c r="B34" s="42"/>
      <c r="C34" s="40"/>
      <c r="D34" s="51"/>
      <c r="E34" s="44"/>
      <c r="F34" s="44"/>
      <c r="G34" s="40"/>
      <c r="J34" s="45"/>
      <c r="K34" s="45"/>
    </row>
    <row r="35" spans="1:11" ht="15">
      <c r="A35" s="40" t="s">
        <v>32</v>
      </c>
      <c r="B35" s="42">
        <v>19</v>
      </c>
      <c r="C35" s="40"/>
      <c r="D35" s="45">
        <f>18822250-54204+74</f>
        <v>18768120</v>
      </c>
      <c r="E35" s="44"/>
      <c r="F35" s="45">
        <f>18822250-140626+74</f>
        <v>18681698</v>
      </c>
      <c r="G35" s="40"/>
      <c r="J35" s="45"/>
      <c r="K35" s="45"/>
    </row>
    <row r="36" spans="1:11" ht="15">
      <c r="A36" s="40" t="s">
        <v>33</v>
      </c>
      <c r="B36" s="42">
        <v>21</v>
      </c>
      <c r="C36" s="40"/>
      <c r="D36" s="45">
        <v>579682</v>
      </c>
      <c r="E36" s="44"/>
      <c r="F36" s="45">
        <f>704824</f>
        <v>704824</v>
      </c>
      <c r="G36" s="40"/>
      <c r="J36" s="45"/>
      <c r="K36" s="45"/>
    </row>
    <row r="37" spans="1:11" ht="25.5">
      <c r="A37" s="40" t="s">
        <v>8</v>
      </c>
      <c r="B37" s="42">
        <v>20</v>
      </c>
      <c r="C37" s="40"/>
      <c r="D37" s="45">
        <f>F37-ОПУ!C15</f>
        <v>1175066</v>
      </c>
      <c r="E37" s="44"/>
      <c r="F37" s="45">
        <v>1175066</v>
      </c>
      <c r="G37" s="40"/>
      <c r="H37" s="45"/>
      <c r="I37" s="45"/>
      <c r="J37" s="45"/>
      <c r="K37" s="45"/>
    </row>
    <row r="38" spans="1:11" ht="15.75" thickBot="1">
      <c r="A38" s="37" t="s">
        <v>35</v>
      </c>
      <c r="B38" s="42"/>
      <c r="C38" s="40"/>
      <c r="D38" s="47">
        <f>SUM(D35:D37)</f>
        <v>20522868</v>
      </c>
      <c r="E38" s="44"/>
      <c r="F38" s="47">
        <f>SUM(F35:F37)</f>
        <v>20561588</v>
      </c>
      <c r="G38" s="37"/>
      <c r="J38" s="45"/>
      <c r="K38" s="45"/>
    </row>
    <row r="39" spans="1:11" ht="15">
      <c r="A39" s="37"/>
      <c r="B39" s="42"/>
      <c r="C39" s="40"/>
      <c r="D39" s="51"/>
      <c r="E39" s="44"/>
      <c r="F39" s="44"/>
      <c r="G39" s="40"/>
      <c r="J39" s="45"/>
      <c r="K39" s="45"/>
    </row>
    <row r="40" spans="1:11" ht="15">
      <c r="A40" s="37" t="s">
        <v>36</v>
      </c>
      <c r="B40" s="42"/>
      <c r="C40" s="40"/>
      <c r="D40" s="51"/>
      <c r="E40" s="44"/>
      <c r="F40" s="44"/>
      <c r="G40" s="40"/>
      <c r="J40" s="45"/>
      <c r="K40" s="45"/>
    </row>
    <row r="41" spans="1:11" ht="15">
      <c r="A41" s="40" t="s">
        <v>33</v>
      </c>
      <c r="B41" s="42">
        <v>21</v>
      </c>
      <c r="C41" s="40"/>
      <c r="D41" s="45">
        <f>166856+6470</f>
        <v>173326</v>
      </c>
      <c r="E41" s="44"/>
      <c r="F41" s="45">
        <f>125142+830</f>
        <v>125972</v>
      </c>
      <c r="G41" s="40"/>
      <c r="J41" s="45"/>
      <c r="K41" s="45"/>
    </row>
    <row r="42" spans="1:11" ht="25.5">
      <c r="A42" s="40" t="s">
        <v>37</v>
      </c>
      <c r="B42" s="42">
        <v>22</v>
      </c>
      <c r="C42" s="40"/>
      <c r="D42" s="45">
        <f>770133-6470+25101+3240+14381-1</f>
        <v>806384</v>
      </c>
      <c r="E42" s="44"/>
      <c r="F42" s="45">
        <f>1388637+5281+23497+6-830</f>
        <v>1416591</v>
      </c>
      <c r="G42" s="40"/>
      <c r="H42" s="45"/>
      <c r="I42" s="45"/>
      <c r="J42" s="45"/>
      <c r="K42" s="45"/>
    </row>
    <row r="43" spans="1:11" ht="15">
      <c r="A43" s="40" t="s">
        <v>14</v>
      </c>
      <c r="B43" s="42">
        <v>23</v>
      </c>
      <c r="C43" s="40"/>
      <c r="D43" s="45">
        <f>203313-1</f>
        <v>203312</v>
      </c>
      <c r="E43" s="52"/>
      <c r="F43" s="45">
        <f>90180</f>
        <v>90180</v>
      </c>
      <c r="G43" s="49"/>
      <c r="H43" s="45"/>
      <c r="I43" s="45"/>
      <c r="J43" s="45"/>
      <c r="K43" s="45"/>
    </row>
    <row r="44" spans="1:11" ht="25.5">
      <c r="A44" s="37" t="s">
        <v>38</v>
      </c>
      <c r="B44" s="42"/>
      <c r="C44" s="40"/>
      <c r="D44" s="53">
        <f>SUM(D41:D43)</f>
        <v>1183022</v>
      </c>
      <c r="E44" s="44"/>
      <c r="F44" s="53">
        <f>SUM(F41:F43)</f>
        <v>1632743</v>
      </c>
      <c r="G44" s="37"/>
      <c r="I44" s="98"/>
      <c r="J44" s="45"/>
      <c r="K44" s="45"/>
    </row>
    <row r="45" spans="1:11" ht="15.75" thickBot="1">
      <c r="A45" s="37" t="s">
        <v>39</v>
      </c>
      <c r="B45" s="42"/>
      <c r="C45" s="40"/>
      <c r="D45" s="47">
        <f>D38+D44</f>
        <v>21705890</v>
      </c>
      <c r="E45" s="44"/>
      <c r="F45" s="47">
        <f>F38+F44</f>
        <v>22194331</v>
      </c>
      <c r="G45" s="37"/>
      <c r="H45" s="98"/>
      <c r="J45" s="45"/>
      <c r="K45" s="45"/>
    </row>
    <row r="46" spans="1:11" ht="15.75" thickBot="1">
      <c r="A46" s="37" t="s">
        <v>40</v>
      </c>
      <c r="B46" s="42"/>
      <c r="C46" s="40"/>
      <c r="D46" s="48">
        <f>D32+D45</f>
        <v>28163233</v>
      </c>
      <c r="E46" s="44"/>
      <c r="F46" s="48">
        <f>F32+F45</f>
        <v>25736302</v>
      </c>
      <c r="G46" s="37"/>
      <c r="H46" s="98"/>
      <c r="I46" s="98"/>
      <c r="J46" s="45"/>
      <c r="K46" s="45"/>
    </row>
    <row r="47" spans="4:11" ht="15.75" thickTop="1">
      <c r="D47" s="68">
        <f>D24-D46</f>
        <v>0</v>
      </c>
      <c r="E47" s="68"/>
      <c r="F47" s="68">
        <f>F24-F46</f>
        <v>0</v>
      </c>
      <c r="K47" s="45"/>
    </row>
    <row r="48" spans="1:10" ht="15">
      <c r="A48" s="56"/>
      <c r="J48" s="45"/>
    </row>
    <row r="49" spans="1:10" ht="15">
      <c r="A49" s="93" t="s">
        <v>106</v>
      </c>
      <c r="H49" s="71"/>
      <c r="J49" s="71"/>
    </row>
  </sheetData>
  <sheetProtection/>
  <mergeCells count="9">
    <mergeCell ref="A1:F1"/>
    <mergeCell ref="A2:F2"/>
    <mergeCell ref="G25:G26"/>
    <mergeCell ref="B4:B5"/>
    <mergeCell ref="B25:B26"/>
    <mergeCell ref="C25:C26"/>
    <mergeCell ref="D25:D26"/>
    <mergeCell ref="E25:E26"/>
    <mergeCell ref="F25:F26"/>
  </mergeCells>
  <hyperlinks>
    <hyperlink ref="B9" r:id="rId1" display="_Property,_plant_and"/>
  </hyperlinks>
  <printOptions/>
  <pageMargins left="0.7" right="0.7" top="0.75" bottom="0.75" header="0.3" footer="0.3"/>
  <pageSetup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46.140625" style="1" customWidth="1"/>
    <col min="2" max="2" width="16.7109375" style="103" customWidth="1"/>
    <col min="3" max="3" width="6.57421875" style="36" customWidth="1"/>
    <col min="4" max="4" width="17.421875" style="66" customWidth="1"/>
    <col min="6" max="6" width="12.421875" style="0" bestFit="1" customWidth="1"/>
  </cols>
  <sheetData>
    <row r="1" spans="1:4" ht="15.75">
      <c r="A1" s="128" t="s">
        <v>11</v>
      </c>
      <c r="B1" s="128"/>
      <c r="C1" s="128"/>
      <c r="D1" s="128"/>
    </row>
    <row r="2" spans="1:4" ht="15.75">
      <c r="A2" s="129" t="s">
        <v>101</v>
      </c>
      <c r="B2" s="129"/>
      <c r="C2" s="129"/>
      <c r="D2" s="129"/>
    </row>
    <row r="3" spans="1:4" ht="15">
      <c r="A3" s="133"/>
      <c r="C3" s="114"/>
      <c r="D3" s="58"/>
    </row>
    <row r="4" spans="1:4" ht="15">
      <c r="A4" s="133"/>
      <c r="B4" s="104" t="s">
        <v>100</v>
      </c>
      <c r="C4" s="114"/>
      <c r="D4" s="58" t="s">
        <v>99</v>
      </c>
    </row>
    <row r="5" spans="1:4" ht="15.75" thickBot="1">
      <c r="A5" s="4"/>
      <c r="B5" s="105" t="s">
        <v>0</v>
      </c>
      <c r="C5" s="60"/>
      <c r="D5" s="61" t="s">
        <v>0</v>
      </c>
    </row>
    <row r="6" spans="1:4" ht="15">
      <c r="A6" s="5" t="s">
        <v>41</v>
      </c>
      <c r="B6" s="106"/>
      <c r="C6" s="63"/>
      <c r="D6" s="64"/>
    </row>
    <row r="7" spans="1:6" ht="25.5">
      <c r="A7" s="4" t="s">
        <v>42</v>
      </c>
      <c r="B7" s="107">
        <v>7103398</v>
      </c>
      <c r="C7" s="63"/>
      <c r="D7" s="62">
        <v>5900105</v>
      </c>
      <c r="F7" s="87"/>
    </row>
    <row r="8" spans="1:7" ht="25.5">
      <c r="A8" s="4" t="s">
        <v>43</v>
      </c>
      <c r="B8" s="13">
        <f>-2295309-714587-29618+1</f>
        <v>-3039513</v>
      </c>
      <c r="C8" s="63"/>
      <c r="D8" s="13">
        <f>-2417796-38986</f>
        <v>-2456782</v>
      </c>
      <c r="F8" s="76"/>
      <c r="G8" s="76"/>
    </row>
    <row r="9" spans="1:7" ht="15">
      <c r="A9" s="4" t="s">
        <v>44</v>
      </c>
      <c r="B9" s="13">
        <v>-172246</v>
      </c>
      <c r="C9" s="63"/>
      <c r="D9" s="13">
        <v>-139872</v>
      </c>
      <c r="F9" s="76"/>
      <c r="G9" s="76"/>
    </row>
    <row r="10" spans="1:7" ht="15.75" thickBot="1">
      <c r="A10" s="4" t="s">
        <v>45</v>
      </c>
      <c r="B10" s="108">
        <v>1698</v>
      </c>
      <c r="C10" s="63"/>
      <c r="D10" s="65">
        <v>43</v>
      </c>
      <c r="G10" s="76"/>
    </row>
    <row r="11" spans="1:4" ht="38.25">
      <c r="A11" s="3" t="s">
        <v>46</v>
      </c>
      <c r="B11" s="104">
        <f>SUM(B7:B10)</f>
        <v>3893337</v>
      </c>
      <c r="C11" s="59"/>
      <c r="D11" s="59">
        <f>SUM(D7:D10)</f>
        <v>3303494</v>
      </c>
    </row>
    <row r="12" spans="1:7" ht="15">
      <c r="A12" s="4" t="s">
        <v>47</v>
      </c>
      <c r="B12" s="13">
        <v>-1646483</v>
      </c>
      <c r="C12" s="63"/>
      <c r="D12" s="13">
        <v>-2804530</v>
      </c>
      <c r="F12" s="76"/>
      <c r="G12" s="76"/>
    </row>
    <row r="13" spans="1:4" ht="15">
      <c r="A13" s="4" t="s">
        <v>48</v>
      </c>
      <c r="B13" s="107">
        <v>406195</v>
      </c>
      <c r="C13" s="63"/>
      <c r="D13" s="62">
        <v>211704</v>
      </c>
    </row>
    <row r="14" spans="1:6" ht="26.25" thickBot="1">
      <c r="A14" s="5" t="s">
        <v>49</v>
      </c>
      <c r="B14" s="105">
        <f>SUM(B11:B13)</f>
        <v>2653049</v>
      </c>
      <c r="C14" s="63"/>
      <c r="D14" s="88">
        <f>SUM(D11:D13)</f>
        <v>710668</v>
      </c>
      <c r="F14" s="76"/>
    </row>
    <row r="15" spans="1:4" ht="15">
      <c r="A15" s="5"/>
      <c r="B15" s="104"/>
      <c r="C15" s="56"/>
      <c r="D15" s="58"/>
    </row>
    <row r="16" spans="1:4" ht="15">
      <c r="A16" s="5" t="s">
        <v>50</v>
      </c>
      <c r="B16" s="109"/>
      <c r="C16" s="56"/>
      <c r="D16" s="58"/>
    </row>
    <row r="17" spans="1:7" ht="15">
      <c r="A17" s="4" t="s">
        <v>51</v>
      </c>
      <c r="B17" s="13">
        <v>-136607</v>
      </c>
      <c r="C17" s="63"/>
      <c r="D17" s="13">
        <v>-14027</v>
      </c>
      <c r="F17" s="76"/>
      <c r="G17" s="76"/>
    </row>
    <row r="18" spans="1:4" ht="15">
      <c r="A18" s="4" t="s">
        <v>52</v>
      </c>
      <c r="B18" s="13">
        <v>-15998</v>
      </c>
      <c r="C18" s="63"/>
      <c r="D18" s="13">
        <v>-2318</v>
      </c>
    </row>
    <row r="19" spans="1:4" ht="15">
      <c r="A19" s="92" t="s">
        <v>89</v>
      </c>
      <c r="B19" s="13" t="s">
        <v>34</v>
      </c>
      <c r="C19" s="63"/>
      <c r="D19" s="13"/>
    </row>
    <row r="20" spans="1:6" ht="15">
      <c r="A20" s="4" t="s">
        <v>53</v>
      </c>
      <c r="B20" s="13">
        <f>-11967167+1</f>
        <v>-11967166</v>
      </c>
      <c r="C20" s="63"/>
      <c r="D20" s="13">
        <v>-16701635</v>
      </c>
      <c r="F20" s="76"/>
    </row>
    <row r="21" spans="1:4" ht="15.75" thickBot="1">
      <c r="A21" s="4" t="s">
        <v>54</v>
      </c>
      <c r="B21" s="108">
        <v>13645840</v>
      </c>
      <c r="C21" s="63"/>
      <c r="D21" s="65">
        <v>16001420</v>
      </c>
    </row>
    <row r="22" spans="1:6" ht="26.25" thickBot="1">
      <c r="A22" s="5" t="s">
        <v>55</v>
      </c>
      <c r="B22" s="88">
        <f>SUM(B17:B21)</f>
        <v>1526069</v>
      </c>
      <c r="C22" s="56"/>
      <c r="D22" s="35">
        <f>SUM(D17:D21)</f>
        <v>-716560</v>
      </c>
      <c r="F22" s="76"/>
    </row>
    <row r="23" spans="1:4" ht="15">
      <c r="A23" s="4"/>
      <c r="B23" s="106"/>
      <c r="C23" s="63"/>
      <c r="D23" s="64"/>
    </row>
    <row r="24" spans="1:4" ht="15">
      <c r="A24" s="5" t="s">
        <v>56</v>
      </c>
      <c r="B24" s="106"/>
      <c r="C24" s="63"/>
      <c r="D24" s="64"/>
    </row>
    <row r="25" spans="1:4" ht="15">
      <c r="A25" s="92" t="s">
        <v>91</v>
      </c>
      <c r="B25" s="106"/>
      <c r="C25" s="63"/>
      <c r="D25" s="64"/>
    </row>
    <row r="26" spans="1:4" ht="15">
      <c r="A26" s="4" t="s">
        <v>57</v>
      </c>
      <c r="B26" s="13">
        <v>-83428</v>
      </c>
      <c r="C26" s="63"/>
      <c r="D26" s="13"/>
    </row>
    <row r="27" spans="1:4" ht="15">
      <c r="A27" s="67" t="s">
        <v>84</v>
      </c>
      <c r="B27" s="13"/>
      <c r="C27" s="63"/>
      <c r="D27" s="13"/>
    </row>
    <row r="28" spans="1:4" ht="15">
      <c r="A28" s="92" t="s">
        <v>58</v>
      </c>
      <c r="B28" s="13"/>
      <c r="C28" s="63"/>
      <c r="D28" s="13"/>
    </row>
    <row r="29" spans="1:7" ht="15.75" thickBot="1">
      <c r="A29" s="4" t="s">
        <v>92</v>
      </c>
      <c r="B29" s="14"/>
      <c r="C29" s="63"/>
      <c r="D29" s="65"/>
      <c r="G29" s="76"/>
    </row>
    <row r="30" spans="1:4" ht="26.25" thickBot="1">
      <c r="A30" s="5" t="s">
        <v>59</v>
      </c>
      <c r="B30" s="88">
        <f>SUM(B25:B29)</f>
        <v>-83428</v>
      </c>
      <c r="C30" s="56"/>
      <c r="D30" s="35">
        <f>SUM(D25:D29)</f>
        <v>0</v>
      </c>
    </row>
    <row r="31" spans="1:4" ht="15">
      <c r="A31" s="5"/>
      <c r="C31" s="132"/>
      <c r="D31" s="94"/>
    </row>
    <row r="32" spans="1:4" ht="25.5">
      <c r="A32" s="5" t="s">
        <v>60</v>
      </c>
      <c r="B32" s="95">
        <f>B14+B22+B30</f>
        <v>4095690</v>
      </c>
      <c r="C32" s="132"/>
      <c r="D32" s="95">
        <f>D14+D22+D30</f>
        <v>-5892</v>
      </c>
    </row>
    <row r="33" spans="1:4" ht="26.25" thickBot="1">
      <c r="A33" s="4" t="s">
        <v>61</v>
      </c>
      <c r="B33" s="108"/>
      <c r="C33" s="56"/>
      <c r="D33" s="14"/>
    </row>
    <row r="34" spans="1:4" ht="15.75" thickBot="1">
      <c r="A34" s="4" t="s">
        <v>62</v>
      </c>
      <c r="B34" s="108">
        <v>9167</v>
      </c>
      <c r="C34" s="63"/>
      <c r="D34" s="65">
        <v>14912</v>
      </c>
    </row>
    <row r="35" spans="1:4" ht="15">
      <c r="A35" s="5" t="s">
        <v>63</v>
      </c>
      <c r="B35" s="130">
        <f>B32+B34+B33</f>
        <v>4104857</v>
      </c>
      <c r="C35" s="132"/>
      <c r="D35" s="130">
        <f>D32+D34+D33</f>
        <v>9020</v>
      </c>
    </row>
    <row r="36" spans="1:4" ht="15.75" thickBot="1">
      <c r="A36" s="4"/>
      <c r="B36" s="131"/>
      <c r="C36" s="132"/>
      <c r="D36" s="131"/>
    </row>
    <row r="37" ht="15.75" thickTop="1">
      <c r="A37" s="6"/>
    </row>
    <row r="38" ht="15">
      <c r="A38" s="7"/>
    </row>
  </sheetData>
  <sheetProtection/>
  <mergeCells count="7">
    <mergeCell ref="A1:D1"/>
    <mergeCell ref="A2:D2"/>
    <mergeCell ref="B35:B36"/>
    <mergeCell ref="C35:C36"/>
    <mergeCell ref="D35:D36"/>
    <mergeCell ref="A3:A4"/>
    <mergeCell ref="C31:C32"/>
  </mergeCells>
  <printOptions/>
  <pageMargins left="0.7" right="0.7" top="0.75" bottom="0.75" header="0.3" footer="0.3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26.8515625" style="0" customWidth="1"/>
    <col min="4" max="4" width="11.14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34" t="s">
        <v>12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">
      <c r="A2" s="134" t="s">
        <v>104</v>
      </c>
      <c r="B2" s="134"/>
      <c r="C2" s="134"/>
      <c r="D2" s="134"/>
      <c r="E2" s="134"/>
      <c r="F2" s="134"/>
      <c r="G2" s="134"/>
      <c r="H2" s="134"/>
      <c r="I2" s="134"/>
      <c r="J2" s="134"/>
    </row>
    <row r="4" spans="1:10" ht="39" thickBot="1">
      <c r="A4" s="23" t="s">
        <v>79</v>
      </c>
      <c r="B4" s="15" t="s">
        <v>80</v>
      </c>
      <c r="C4" s="9"/>
      <c r="D4" s="15" t="s">
        <v>81</v>
      </c>
      <c r="E4" s="9"/>
      <c r="F4" s="15" t="s">
        <v>13</v>
      </c>
      <c r="G4" s="9"/>
      <c r="H4" s="15" t="s">
        <v>16</v>
      </c>
      <c r="I4" s="9"/>
      <c r="J4" s="15" t="s">
        <v>82</v>
      </c>
    </row>
    <row r="5" spans="1:10" ht="15">
      <c r="A5" s="8" t="s">
        <v>85</v>
      </c>
      <c r="B5" s="69">
        <v>300000</v>
      </c>
      <c r="C5" s="17"/>
      <c r="D5" s="69">
        <v>18721</v>
      </c>
      <c r="E5" s="69"/>
      <c r="F5" s="69">
        <v>182606</v>
      </c>
      <c r="G5" s="17"/>
      <c r="H5" s="69">
        <v>840254</v>
      </c>
      <c r="I5" s="17"/>
      <c r="J5" s="21">
        <f>SUM(B5:I5)</f>
        <v>1341581</v>
      </c>
    </row>
    <row r="6" spans="1:10" ht="25.5">
      <c r="A6" s="11" t="s">
        <v>74</v>
      </c>
      <c r="B6" s="81" t="s">
        <v>34</v>
      </c>
      <c r="C6" s="81"/>
      <c r="D6" s="45">
        <v>2200390</v>
      </c>
      <c r="E6" s="81"/>
      <c r="F6" s="81" t="s">
        <v>34</v>
      </c>
      <c r="G6" s="81"/>
      <c r="H6" s="81" t="s">
        <v>34</v>
      </c>
      <c r="I6" s="16"/>
      <c r="J6" s="13">
        <f>SUM(B6:I6)</f>
        <v>2200390</v>
      </c>
    </row>
    <row r="7" spans="1:10" ht="15">
      <c r="A7" s="79" t="s">
        <v>87</v>
      </c>
      <c r="B7" s="81"/>
      <c r="C7" s="81"/>
      <c r="D7" s="13"/>
      <c r="E7" s="81"/>
      <c r="F7" s="81"/>
      <c r="G7" s="81"/>
      <c r="H7" s="81"/>
      <c r="I7" s="16"/>
      <c r="J7" s="13">
        <f>SUM(B7:I7)</f>
        <v>0</v>
      </c>
    </row>
    <row r="8" spans="1:10" ht="25.5">
      <c r="A8" s="11" t="s">
        <v>83</v>
      </c>
      <c r="B8" s="83" t="s">
        <v>34</v>
      </c>
      <c r="C8" s="81"/>
      <c r="D8" s="13">
        <f>-2090626</f>
        <v>-2090626</v>
      </c>
      <c r="E8" s="81"/>
      <c r="F8" s="83" t="s">
        <v>34</v>
      </c>
      <c r="G8" s="83"/>
      <c r="H8" s="84">
        <v>2090626</v>
      </c>
      <c r="I8" s="83"/>
      <c r="J8" s="13">
        <f>SUM(B8:I8)</f>
        <v>0</v>
      </c>
    </row>
    <row r="9" spans="1:10" ht="15.75" thickBot="1">
      <c r="A9" s="8" t="s">
        <v>88</v>
      </c>
      <c r="B9" s="82">
        <f>SUM(B5:B8)</f>
        <v>300000</v>
      </c>
      <c r="C9" s="16"/>
      <c r="D9" s="82">
        <f>SUM(D5:D8)</f>
        <v>128485</v>
      </c>
      <c r="E9" s="24"/>
      <c r="F9" s="82">
        <f>SUM(F5:F8)</f>
        <v>182606</v>
      </c>
      <c r="G9" s="17"/>
      <c r="H9" s="82">
        <f>SUM(H5:H8)</f>
        <v>2930880</v>
      </c>
      <c r="I9" s="17"/>
      <c r="J9" s="82">
        <f>SUM(J5:J8)</f>
        <v>3541971</v>
      </c>
    </row>
    <row r="10" spans="1:10" ht="15.75" thickTop="1">
      <c r="A10" s="11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70" customFormat="1" ht="15">
      <c r="A11" s="8" t="s">
        <v>98</v>
      </c>
      <c r="B11" s="69">
        <v>300000</v>
      </c>
      <c r="C11" s="17"/>
      <c r="D11" s="69">
        <f>D9</f>
        <v>128485</v>
      </c>
      <c r="E11" s="69"/>
      <c r="F11" s="69">
        <f>F9</f>
        <v>182606</v>
      </c>
      <c r="G11" s="69"/>
      <c r="H11" s="69">
        <f>H9</f>
        <v>2930880</v>
      </c>
      <c r="I11" s="17"/>
      <c r="J11" s="21">
        <f>SUM(B11:I11)</f>
        <v>3541971</v>
      </c>
    </row>
    <row r="12" spans="1:10" ht="25.5">
      <c r="A12" s="11" t="s">
        <v>77</v>
      </c>
      <c r="B12" s="16" t="s">
        <v>34</v>
      </c>
      <c r="C12" s="16"/>
      <c r="D12" s="13">
        <f>ОПУ!C16</f>
        <v>2915372</v>
      </c>
      <c r="E12" s="16"/>
      <c r="F12" s="16" t="s">
        <v>34</v>
      </c>
      <c r="G12" s="16"/>
      <c r="H12" s="16" t="s">
        <v>34</v>
      </c>
      <c r="I12" s="16"/>
      <c r="J12" s="13">
        <f>SUM(B12:I12)</f>
        <v>2915372</v>
      </c>
    </row>
    <row r="13" spans="1:10" ht="15">
      <c r="A13" s="72" t="s">
        <v>86</v>
      </c>
      <c r="B13" s="85"/>
      <c r="C13" s="85"/>
      <c r="D13" s="13"/>
      <c r="E13" s="85"/>
      <c r="F13" s="85"/>
      <c r="G13" s="85"/>
      <c r="H13" s="86"/>
      <c r="I13" s="85"/>
      <c r="J13" s="13">
        <f>SUM(B13:I13)</f>
        <v>0</v>
      </c>
    </row>
    <row r="14" spans="1:10" ht="15.75" thickBot="1">
      <c r="A14" s="8" t="s">
        <v>105</v>
      </c>
      <c r="B14" s="57">
        <f>SUM(B11:B13)</f>
        <v>300000</v>
      </c>
      <c r="C14" s="16"/>
      <c r="D14" s="57">
        <f>SUM(D11:D13)</f>
        <v>3043857</v>
      </c>
      <c r="E14" s="24"/>
      <c r="F14" s="82">
        <f>SUM(F11:F13)</f>
        <v>182606</v>
      </c>
      <c r="G14" s="24"/>
      <c r="H14" s="82">
        <f>SUM(H11:H13)</f>
        <v>2930880</v>
      </c>
      <c r="I14" s="24"/>
      <c r="J14" s="82">
        <f>SUM(J11:J13)</f>
        <v>6457343</v>
      </c>
    </row>
    <row r="15" ht="15.75" thickTop="1"/>
    <row r="17" ht="15">
      <c r="D17" s="76"/>
    </row>
    <row r="20" ht="15">
      <c r="E20" s="13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2018-04-10T05:51:31Z</cp:lastPrinted>
  <dcterms:created xsi:type="dcterms:W3CDTF">2010-04-07T05:06:39Z</dcterms:created>
  <dcterms:modified xsi:type="dcterms:W3CDTF">2018-10-30T11:18:08Z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