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.sermenova\Desktop\Desktop\KASE и ДФО\00_Загрузка на ДФО и КАСЕ\2024\ДБУиО\"/>
    </mc:Choice>
  </mc:AlternateContent>
  <xr:revisionPtr revIDLastSave="0" documentId="13_ncr:1_{5FA60077-9A0A-47F9-AE01-E9E1DAE4412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1" sheetId="2" r:id="rId1"/>
    <sheet name="Ф2" sheetId="5" r:id="rId2"/>
    <sheet name="Ф3" sheetId="6" r:id="rId3"/>
    <sheet name="Ф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localSheetId="1" hidden="1">#REF!</definedName>
    <definedName name="data1" localSheetId="2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1" hidden="1">#REF!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LE_LINK2" localSheetId="1">Ф2!#REF!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1" hidden="1">#REF!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Ф4!#REF!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0">Ф1!$A$1:$E$58</definedName>
    <definedName name="_xlnm.Print_Area" localSheetId="3">Ф4!$B$1:$K$39</definedName>
    <definedName name="ф77" localSheetId="1">#REF!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1">'[5]2.4 ЦСП_ГЧП'!#REF!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1" hidden="1">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" l="1"/>
  <c r="F47" i="2" s="1"/>
  <c r="B56" i="6"/>
  <c r="K27" i="7" l="1"/>
  <c r="K25" i="7"/>
  <c r="D56" i="6" l="1"/>
  <c r="D53" i="6"/>
  <c r="D58" i="6" l="1"/>
  <c r="K11" i="7" l="1"/>
  <c r="G7" i="7"/>
  <c r="G9" i="7"/>
  <c r="K24" i="7"/>
  <c r="K26" i="7"/>
  <c r="C48" i="5"/>
  <c r="E45" i="5"/>
  <c r="C45" i="5"/>
  <c r="D9" i="7" s="1"/>
  <c r="E25" i="2"/>
  <c r="C49" i="5" l="1"/>
  <c r="I20" i="7"/>
  <c r="K20" i="7" s="1"/>
  <c r="D39" i="7"/>
  <c r="D37" i="7"/>
  <c r="H14" i="7"/>
  <c r="H13" i="7"/>
  <c r="I13" i="7" s="1"/>
  <c r="K13" i="7" s="1"/>
  <c r="E41" i="2" l="1"/>
  <c r="C41" i="2"/>
  <c r="B38" i="6" l="1"/>
  <c r="I27" i="7" l="1"/>
  <c r="J21" i="7"/>
  <c r="D18" i="6"/>
  <c r="D30" i="6" s="1"/>
  <c r="I14" i="7" l="1"/>
  <c r="K14" i="7" s="1"/>
  <c r="I12" i="7"/>
  <c r="K12" i="7" s="1"/>
  <c r="I7" i="7"/>
  <c r="K7" i="7" s="1"/>
  <c r="J10" i="7"/>
  <c r="J15" i="7"/>
  <c r="F50" i="2" s="1"/>
  <c r="C10" i="7"/>
  <c r="C15" i="7" s="1"/>
  <c r="E10" i="7"/>
  <c r="E15" i="7" s="1"/>
  <c r="F10" i="7"/>
  <c r="F15" i="7" s="1"/>
  <c r="F46" i="2" s="1"/>
  <c r="G10" i="7"/>
  <c r="C49" i="2"/>
  <c r="C51" i="2" s="1"/>
  <c r="J23" i="7"/>
  <c r="J28" i="7" s="1"/>
  <c r="C23" i="7"/>
  <c r="C28" i="7" s="1"/>
  <c r="E23" i="7"/>
  <c r="E28" i="7" s="1"/>
  <c r="F23" i="7"/>
  <c r="F28" i="7" s="1"/>
  <c r="G23" i="7"/>
  <c r="G28" i="7" s="1"/>
  <c r="B37" i="7"/>
  <c r="D49" i="6"/>
  <c r="B49" i="6"/>
  <c r="B18" i="6"/>
  <c r="B30" i="6" s="1"/>
  <c r="D38" i="6"/>
  <c r="A62" i="6"/>
  <c r="E49" i="5"/>
  <c r="D22" i="7" s="1"/>
  <c r="I22" i="7" s="1"/>
  <c r="K22" i="7" s="1"/>
  <c r="E18" i="5"/>
  <c r="E11" i="5"/>
  <c r="E14" i="5" s="1"/>
  <c r="A60" i="5"/>
  <c r="E39" i="7"/>
  <c r="E37" i="7"/>
  <c r="B3" i="7"/>
  <c r="D64" i="6"/>
  <c r="D62" i="6"/>
  <c r="E62" i="5"/>
  <c r="E60" i="5"/>
  <c r="D10" i="7"/>
  <c r="D15" i="7" s="1"/>
  <c r="F45" i="2" s="1"/>
  <c r="C18" i="5"/>
  <c r="C11" i="5"/>
  <c r="C14" i="5" s="1"/>
  <c r="E49" i="2"/>
  <c r="E51" i="2" s="1"/>
  <c r="C25" i="2"/>
  <c r="F44" i="2" l="1"/>
  <c r="D23" i="7"/>
  <c r="D28" i="7" s="1"/>
  <c r="C27" i="5"/>
  <c r="C30" i="5" s="1"/>
  <c r="C32" i="5" s="1"/>
  <c r="C35" i="5" s="1"/>
  <c r="C37" i="5" s="1"/>
  <c r="C39" i="5" s="1"/>
  <c r="C50" i="5" s="1"/>
  <c r="I9" i="7"/>
  <c r="K9" i="7" s="1"/>
  <c r="E27" i="5"/>
  <c r="E30" i="5" s="1"/>
  <c r="E32" i="5" s="1"/>
  <c r="E52" i="2"/>
  <c r="E53" i="2" s="1"/>
  <c r="B53" i="6"/>
  <c r="B58" i="6" s="1"/>
  <c r="C52" i="2"/>
  <c r="C53" i="2" s="1"/>
  <c r="E35" i="5" l="1"/>
  <c r="E37" i="5" s="1"/>
  <c r="E39" i="5" s="1"/>
  <c r="H8" i="7"/>
  <c r="C53" i="5"/>
  <c r="C55" i="5" s="1"/>
  <c r="E50" i="5" l="1"/>
  <c r="E53" i="5" s="1"/>
  <c r="E55" i="5" s="1"/>
  <c r="H21" i="7"/>
  <c r="H10" i="7"/>
  <c r="H15" i="7" s="1"/>
  <c r="I15" i="7" s="1"/>
  <c r="I8" i="7"/>
  <c r="K21" i="7" l="1"/>
  <c r="K23" i="7" s="1"/>
  <c r="I21" i="7"/>
  <c r="I23" i="7" s="1"/>
  <c r="H23" i="7"/>
  <c r="H28" i="7" s="1"/>
  <c r="I28" i="7" s="1"/>
  <c r="I10" i="7"/>
  <c r="K10" i="7" s="1"/>
  <c r="K15" i="7" s="1"/>
  <c r="K8" i="7"/>
  <c r="F48" i="2"/>
  <c r="F49" i="2"/>
  <c r="K28" i="7" l="1"/>
  <c r="F51" i="2"/>
</calcChain>
</file>

<file path=xl/sharedStrings.xml><?xml version="1.0" encoding="utf-8"?>
<sst xmlns="http://schemas.openxmlformats.org/spreadsheetml/2006/main" count="248" uniqueCount="181">
  <si>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</si>
  <si>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</si>
  <si>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</si>
  <si>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</si>
  <si>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</si>
  <si>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</si>
  <si>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</si>
  <si>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</si>
  <si>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</si>
  <si>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</si>
  <si>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</si>
  <si>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</si>
  <si>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</si>
  <si>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</si>
  <si>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</si>
  <si>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</si>
  <si>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</si>
  <si>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Прочий совокупный (убыток)/ доход</t>
  </si>
  <si>
    <t xml:space="preserve">Расход по подоходному налогу </t>
  </si>
  <si>
    <t>Приме-</t>
  </si>
  <si>
    <t>чание</t>
  </si>
  <si>
    <t>Кредиты, выданные банкам и финансовым институтам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</si>
  <si>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</si>
  <si>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</si>
  <si>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</si>
  <si>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</si>
  <si>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</si>
  <si>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</si>
  <si>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</si>
  <si>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</si>
  <si>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</si>
  <si>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</si>
  <si>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</si>
  <si>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</si>
  <si>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</si>
  <si>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</si>
  <si>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</si>
  <si>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</si>
  <si>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</si>
  <si>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</si>
  <si>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</si>
  <si>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</si>
  <si>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</si>
  <si>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Чистые активы, причитающиеся владельцам Холдинга</t>
  </si>
  <si>
    <t>Неконтролирующие доли</t>
  </si>
  <si>
    <t>Хамитов Е.Е.</t>
  </si>
  <si>
    <t>Чистый процентный доход после вычета резерва под обесценение кредитного портфеля</t>
  </si>
  <si>
    <t>Комиссионные расходы</t>
  </si>
  <si>
    <t>Чистая прибыль/(убыток) от операций с иностранной валютой</t>
  </si>
  <si>
    <t>Чистые заработанные страховые премии</t>
  </si>
  <si>
    <t>Операционный доход</t>
  </si>
  <si>
    <t xml:space="preserve">Административные расходы </t>
  </si>
  <si>
    <t xml:space="preserve"> -    Чистое изменение справедливой стоимости</t>
  </si>
  <si>
    <t xml:space="preserve"> - владельцам Холдинга</t>
  </si>
  <si>
    <t xml:space="preserve"> - неконтролирующим долям</t>
  </si>
  <si>
    <t>Денежные потоки от операционной деятельности</t>
  </si>
  <si>
    <t xml:space="preserve">Проценты полученные </t>
  </si>
  <si>
    <t xml:space="preserve">Проценты уплаченные </t>
  </si>
  <si>
    <t>Комиссионные доходы полученные</t>
  </si>
  <si>
    <t>Комиссионные расходы выплаченные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</si>
  <si>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</si>
  <si>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</si>
  <si>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дебиторской задолженности по финансовой аренде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</si>
  <si>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</si>
  <si>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</si>
  <si>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</si>
  <si>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</si>
  <si>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</si>
  <si>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</si>
  <si>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</si>
  <si>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</si>
  <si>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</si>
  <si>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Резерв при объединении бизнеса и дополнитель-ный оплаченный капитал</t>
  </si>
  <si>
    <t>(в тысячах казахстанских тенге)</t>
  </si>
  <si>
    <t>Итого совокупного дохода за год</t>
  </si>
  <si>
    <t xml:space="preserve"> АО "Национальный управляющий холдинг "Байтерек"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</si>
  <si>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</si>
  <si>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</si>
  <si>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</si>
  <si>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</si>
  <si>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</si>
  <si>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</si>
  <si>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Инвестиции, учитываемые методом долевого участия</t>
  </si>
  <si>
    <t>Инвестиционная собственность</t>
  </si>
  <si>
    <t>Долгосрочные активы, предназначенные для продажи</t>
  </si>
  <si>
    <t>Государственные субсидии</t>
  </si>
  <si>
    <t>-</t>
  </si>
  <si>
    <t>Главный бухгалтер</t>
  </si>
  <si>
    <t>Есенгараева К.Д.</t>
  </si>
  <si>
    <t xml:space="preserve">Чистые расходы по страховым выплатам и по изменениям в резервах по договорам страхования </t>
  </si>
  <si>
    <t>Резерв справедливой стоимости ценных бумаг:</t>
  </si>
  <si>
    <t>Чистый (прирост)/снижение по:</t>
  </si>
  <si>
    <t>активам, оцениваемым по справедливой стоимости, изменения которой отражаются в составе прибыли или убытка за период</t>
  </si>
  <si>
    <t>кредитам, выданным клиентам</t>
  </si>
  <si>
    <t>прочим финансовым активам</t>
  </si>
  <si>
    <t>прочим активам</t>
  </si>
  <si>
    <t>Чистое(снижение)/прирост по:</t>
  </si>
  <si>
    <t>средствам клиентов</t>
  </si>
  <si>
    <t>прочим финансовым обязательствам</t>
  </si>
  <si>
    <t>прочим обязательствам</t>
  </si>
  <si>
    <t>Чистые денежные средства, использованные в операционной деятельности</t>
  </si>
  <si>
    <t xml:space="preserve">Приобретение инвестиционных ценных бумаг </t>
  </si>
  <si>
    <t xml:space="preserve">Поступления от продажи и погашения инвестиционных ценных бумаг </t>
  </si>
  <si>
    <t>Поступления от выбытия основных средств</t>
  </si>
  <si>
    <t>Чистые денежные средства, полученные от инвестиционной деятельности</t>
  </si>
  <si>
    <t>Получение займов от банков и прочих финансовых институтов</t>
  </si>
  <si>
    <t>Погашение займов от банков и прочих финансовых институтов</t>
  </si>
  <si>
    <t>Чистые денежные средства, полученные от финансовой деятельности</t>
  </si>
  <si>
    <t>Влияние изменений обменных курсов на величину денежных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</si>
  <si>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</si>
  <si>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</si>
  <si>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</si>
  <si>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</si>
  <si>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Итого совокупного дохода за период</t>
  </si>
  <si>
    <t>Резерв под обесценение ссудного портфеля и дебиторской задолженности по финансовой аренде</t>
  </si>
  <si>
    <t>Чистый комиссионный доход/(расход)</t>
  </si>
  <si>
    <t>не аудировано</t>
  </si>
  <si>
    <t>Восстановление/(создание) резерва под обесценение прочих финансовых активов и условных обязательств кредитного характера</t>
  </si>
  <si>
    <t>Прибыль за год, не аудировано</t>
  </si>
  <si>
    <t>Прочий совокупный доход, не аудировано</t>
  </si>
  <si>
    <t>Заместитель Председателя Правления</t>
  </si>
  <si>
    <t>Прочие процентные доходы</t>
  </si>
  <si>
    <t>Дивиденды полученные</t>
  </si>
  <si>
    <t>Административные и прочие операционные расходы уплаченные</t>
  </si>
  <si>
    <t>Перевод в резерв непредвиденных рисков, не аудировано</t>
  </si>
  <si>
    <t>Процентный доход расчитанный с использованием метода эффективной процентной ставки</t>
  </si>
  <si>
    <t>Чистая прибыль/(убыток) от операций с активами оцениваемыми по справедливой стоимости изменения которой отражаются в составе прибыли или убытка за период</t>
  </si>
  <si>
    <t>Чистая прибыль/(убыток) от операций с финансовыми активами оцениваемыми по справедливой стоимости через прочий совокупный доход</t>
  </si>
  <si>
    <t>Чистый убыток от прекращения признания финансовых активов оцениваемых по амортизированной стоимости</t>
  </si>
  <si>
    <t xml:space="preserve">Прочие операционные (расходы)/ доходы нетто </t>
  </si>
  <si>
    <t xml:space="preserve">Статьи которые могут быть впоследствии реклассифицированы в состав прибыли или убытка: </t>
  </si>
  <si>
    <t xml:space="preserve"> -    Чистое изменение справедливой стоимости перенесенное в состав прибыли или убытка</t>
  </si>
  <si>
    <t>Итого совокупного дохода причитающегося:</t>
  </si>
  <si>
    <t>Базовая и разводненная прибыль на акцию в тенге</t>
  </si>
  <si>
    <t>Остаток на 1 января 2023 года</t>
  </si>
  <si>
    <t>Средства банков</t>
  </si>
  <si>
    <t>Перевод в резервный капитал, не аудировано</t>
  </si>
  <si>
    <t xml:space="preserve"> </t>
  </si>
  <si>
    <t>31 декабря 2023 г.</t>
  </si>
  <si>
    <t>Остаток на 1 января 2024 года</t>
  </si>
  <si>
    <t>Обязательства, непосредственно связанные с выбывающими группами, предназначенными для продажи</t>
  </si>
  <si>
    <t>Прибыль от продолжающейся деятельности</t>
  </si>
  <si>
    <t>Прекращенная деятельность</t>
  </si>
  <si>
    <t>Прибыль выбывающей группы, учитываемой как активы предназначенные для продажи (за вычетом налога на прибыль)</t>
  </si>
  <si>
    <t>ПРИБЫЛЬ ЗА ПЕРИОД</t>
  </si>
  <si>
    <t>Прибыль, причитающаяся:</t>
  </si>
  <si>
    <t>- владельцам Холдинга</t>
  </si>
  <si>
    <t>- неконтролирующим акционерам</t>
  </si>
  <si>
    <t xml:space="preserve">Всего статей, которые могут быть впоследствии реклассифицированы в состав прибыли или убытка:  </t>
  </si>
  <si>
    <t xml:space="preserve">Статьи, которые не могут быть впоследствии реклассифицированы в состав прибыли или убытка:  </t>
  </si>
  <si>
    <t>- Чистая нереализованная прибыль от операций с инструментами хеджирования за вычетом налога</t>
  </si>
  <si>
    <t xml:space="preserve">Всего статей, которые не могут быть впоследствии реклассифицированы в состав прибыли или убытка:  </t>
  </si>
  <si>
    <t>Прочий совокупный (убыток)/доход за период</t>
  </si>
  <si>
    <t>Денежные средства и их эквиваленты в составе долгосрочных активов, предназначенных для продажи по состоянию на начало года</t>
  </si>
  <si>
    <t>Денежные средства и их эквиваленты на конец периода</t>
  </si>
  <si>
    <t>Денежные средства и их эквиваленты в составе долгосрочных активов, предназначенных для продажи, на конец периода</t>
  </si>
  <si>
    <t xml:space="preserve"> АО "Национальный управляющий холдинг "Байтерек" по состоянию на 30 сентября 2024 года</t>
  </si>
  <si>
    <t>30 сентября 2024 г.</t>
  </si>
  <si>
    <t>Остаток на 30 сентября 2023 года</t>
  </si>
  <si>
    <t>Остаток на 30 сентября 2024 года</t>
  </si>
  <si>
    <t>282.04</t>
  </si>
  <si>
    <t>Прочие полученные операционные доходы/(уплаченные расходы)</t>
  </si>
  <si>
    <t>Уплаченные расходы на содержание персонала</t>
  </si>
  <si>
    <t>средствам в банках и прочих финансовых институтах</t>
  </si>
  <si>
    <t>Прочее</t>
  </si>
  <si>
    <t>Получение займов от Правительства Республики Казахстан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</si>
  <si>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</si>
  <si>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</si>
  <si>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</si>
  <si>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 xml:space="preserve">Погашение /выкуп долговых ценных бумаг выпущенных </t>
  </si>
  <si>
    <t>Дивиденды и прочие выплаты акционеру</t>
  </si>
  <si>
    <t>Дивиденды объявленные и выплаченные, не аудировано</t>
  </si>
  <si>
    <t>Взносы в капитал (выпуск акций), не аудировано</t>
  </si>
  <si>
    <t>Признание дисконта по займам от Правительства Республики Казахстан за вычетом налогов в размере 11,916,325 тыс. тенге, не аудировано</t>
  </si>
  <si>
    <t>Переводы и прочие движения, не аудировано</t>
  </si>
  <si>
    <t>250.11</t>
  </si>
  <si>
    <t>Признание дисконта по займам от Правительства Республики Казахстан, не аудировано</t>
  </si>
  <si>
    <t>Девять месяцев закончившиеся 
30 сентября 2024 г.</t>
  </si>
  <si>
    <t>Девять месяцев закончившиеся 
30 сентября 2023 г.</t>
  </si>
  <si>
    <t>Девять месяцев, закончившиеся 
30 сентября 2024 г.</t>
  </si>
  <si>
    <t>Девять месяцев, закончившиеся 
30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</si>
</sst>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  <numFmt numFmtId="168" formatCode="#,##0_ ;\-#,##0\ "/>
    <numFmt numFmtId="169" formatCode="#,##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5" fontId="10" fillId="0" borderId="0" applyFill="0" applyBorder="0" applyProtection="0"/>
    <xf numFmtId="164" fontId="11" fillId="0" borderId="0" applyFont="0" applyFill="0" applyBorder="0" applyAlignment="0" applyProtection="0"/>
    <xf numFmtId="0" fontId="13" fillId="0" borderId="0"/>
    <xf numFmtId="0" fontId="4" fillId="0" borderId="0"/>
    <xf numFmtId="0" fontId="15" fillId="0" borderId="0"/>
  </cellStyleXfs>
  <cellXfs count="152">
    <xf numFmtId="0" fontId="0" fillId="0" borderId="0" xfId="0"/>
    <xf numFmtId="0" fontId="1" fillId="0" borderId="0" xfId="0" applyFont="1"/>
    <xf numFmtId="0" fontId="3" fillId="0" borderId="0" xfId="1" applyFont="1"/>
    <xf numFmtId="0" fontId="1" fillId="0" borderId="0" xfId="1" applyFont="1" applyAlignment="1">
      <alignment horizontal="right"/>
    </xf>
    <xf numFmtId="3" fontId="1" fillId="0" borderId="0" xfId="1" applyNumberFormat="1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7" fillId="0" borderId="0" xfId="1" applyNumberFormat="1" applyFont="1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0" xfId="3" applyFont="1" applyAlignment="1">
      <alignment horizontal="right"/>
    </xf>
    <xf numFmtId="0" fontId="12" fillId="0" borderId="0" xfId="2" applyFont="1"/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3" fontId="3" fillId="0" borderId="0" xfId="2" applyNumberFormat="1" applyFont="1"/>
    <xf numFmtId="165" fontId="5" fillId="0" borderId="4" xfId="4" applyNumberFormat="1" applyFont="1" applyBorder="1"/>
    <xf numFmtId="165" fontId="6" fillId="0" borderId="0" xfId="4" applyNumberFormat="1" applyFont="1"/>
    <xf numFmtId="165" fontId="6" fillId="0" borderId="2" xfId="4" applyNumberFormat="1" applyFont="1" applyBorder="1"/>
    <xf numFmtId="3" fontId="1" fillId="0" borderId="3" xfId="4" applyNumberFormat="1" applyFont="1" applyBorder="1" applyAlignment="1">
      <alignment wrapText="1"/>
    </xf>
    <xf numFmtId="165" fontId="5" fillId="0" borderId="3" xfId="4" applyNumberFormat="1" applyFont="1" applyBorder="1"/>
    <xf numFmtId="3" fontId="3" fillId="0" borderId="0" xfId="4" applyNumberFormat="1" applyFont="1"/>
    <xf numFmtId="165" fontId="5" fillId="0" borderId="0" xfId="4" applyNumberFormat="1" applyFont="1"/>
    <xf numFmtId="3" fontId="1" fillId="0" borderId="0" xfId="4" applyNumberFormat="1" applyFont="1" applyAlignment="1">
      <alignment wrapText="1"/>
    </xf>
    <xf numFmtId="3" fontId="1" fillId="0" borderId="4" xfId="4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6" fillId="0" borderId="2" xfId="4" applyNumberFormat="1" applyFont="1" applyBorder="1" applyAlignment="1">
      <alignment horizontal="right"/>
    </xf>
    <xf numFmtId="167" fontId="6" fillId="0" borderId="0" xfId="4" applyNumberFormat="1" applyFont="1" applyAlignment="1">
      <alignment horizontal="right"/>
    </xf>
    <xf numFmtId="167" fontId="7" fillId="0" borderId="0" xfId="0" applyNumberFormat="1" applyFont="1" applyAlignment="1">
      <alignment wrapText="1"/>
    </xf>
    <xf numFmtId="167" fontId="5" fillId="0" borderId="2" xfId="4" applyNumberFormat="1" applyFont="1" applyBorder="1" applyAlignment="1">
      <alignment horizontal="right"/>
    </xf>
    <xf numFmtId="167" fontId="5" fillId="0" borderId="0" xfId="4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7" fontId="8" fillId="0" borderId="2" xfId="0" applyNumberFormat="1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164" fontId="3" fillId="0" borderId="0" xfId="6" applyFont="1" applyFill="1" applyAlignment="1" applyProtection="1"/>
    <xf numFmtId="165" fontId="5" fillId="0" borderId="2" xfId="4" applyNumberFormat="1" applyFont="1" applyBorder="1"/>
    <xf numFmtId="164" fontId="3" fillId="0" borderId="5" xfId="6" applyFont="1" applyFill="1" applyBorder="1" applyAlignment="1" applyProtection="1"/>
    <xf numFmtId="164" fontId="3" fillId="0" borderId="0" xfId="6" applyFont="1" applyFill="1" applyAlignment="1"/>
    <xf numFmtId="0" fontId="14" fillId="0" borderId="0" xfId="2" applyFont="1" applyAlignment="1">
      <alignment wrapText="1"/>
    </xf>
    <xf numFmtId="164" fontId="6" fillId="0" borderId="0" xfId="6" applyFont="1" applyFill="1" applyBorder="1" applyAlignment="1" applyProtection="1"/>
    <xf numFmtId="164" fontId="5" fillId="0" borderId="3" xfId="6" applyFont="1" applyFill="1" applyBorder="1" applyAlignment="1" applyProtection="1"/>
    <xf numFmtId="3" fontId="3" fillId="0" borderId="0" xfId="6" applyNumberFormat="1" applyFont="1" applyFill="1" applyAlignment="1">
      <alignment horizontal="right"/>
    </xf>
    <xf numFmtId="0" fontId="8" fillId="0" borderId="0" xfId="0" applyFont="1" applyAlignment="1">
      <alignment horizontal="left" vertical="center" wrapText="1"/>
    </xf>
    <xf numFmtId="166" fontId="1" fillId="0" borderId="4" xfId="6" applyNumberFormat="1" applyFont="1" applyFill="1" applyBorder="1" applyAlignment="1" applyProtection="1">
      <alignment wrapText="1"/>
    </xf>
    <xf numFmtId="166" fontId="1" fillId="0" borderId="4" xfId="6" applyNumberFormat="1" applyFont="1" applyFill="1" applyBorder="1" applyAlignment="1" applyProtection="1">
      <alignment horizontal="right" wrapText="1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vertical="center" wrapText="1"/>
    </xf>
    <xf numFmtId="0" fontId="8" fillId="0" borderId="0" xfId="0" applyFont="1" applyAlignment="1">
      <alignment wrapText="1"/>
    </xf>
    <xf numFmtId="164" fontId="6" fillId="0" borderId="2" xfId="6" applyFont="1" applyFill="1" applyBorder="1" applyAlignment="1" applyProtection="1"/>
    <xf numFmtId="0" fontId="1" fillId="0" borderId="2" xfId="0" applyFont="1" applyBorder="1" applyAlignment="1">
      <alignment horizontal="center" vertical="center" wrapText="1"/>
    </xf>
    <xf numFmtId="165" fontId="5" fillId="0" borderId="1" xfId="4" applyNumberFormat="1" applyFont="1" applyBorder="1"/>
    <xf numFmtId="3" fontId="3" fillId="0" borderId="0" xfId="4" applyNumberFormat="1" applyFont="1" applyAlignment="1">
      <alignment horizontal="right"/>
    </xf>
    <xf numFmtId="165" fontId="6" fillId="0" borderId="2" xfId="4" applyNumberFormat="1" applyFont="1" applyBorder="1" applyAlignment="1">
      <alignment horizontal="right"/>
    </xf>
    <xf numFmtId="165" fontId="5" fillId="0" borderId="0" xfId="4" applyNumberFormat="1" applyFont="1" applyAlignment="1">
      <alignment horizontal="right"/>
    </xf>
    <xf numFmtId="165" fontId="5" fillId="0" borderId="3" xfId="4" applyNumberFormat="1" applyFont="1" applyBorder="1" applyAlignment="1">
      <alignment horizontal="right"/>
    </xf>
    <xf numFmtId="165" fontId="6" fillId="0" borderId="0" xfId="4" applyNumberFormat="1" applyFont="1" applyAlignment="1">
      <alignment horizontal="right"/>
    </xf>
    <xf numFmtId="164" fontId="3" fillId="0" borderId="0" xfId="6" applyFont="1" applyFill="1" applyAlignment="1">
      <alignment horizontal="right"/>
    </xf>
    <xf numFmtId="165" fontId="5" fillId="0" borderId="4" xfId="4" applyNumberFormat="1" applyFont="1" applyBorder="1" applyAlignment="1">
      <alignment horizontal="right"/>
    </xf>
    <xf numFmtId="165" fontId="5" fillId="0" borderId="3" xfId="4" applyNumberFormat="1" applyFont="1" applyBorder="1" applyAlignment="1">
      <alignment horizontal="right" vertical="center"/>
    </xf>
    <xf numFmtId="164" fontId="3" fillId="0" borderId="0" xfId="6" applyFont="1" applyFill="1" applyAlignment="1" applyProtection="1">
      <alignment horizontal="right" vertical="center"/>
    </xf>
    <xf numFmtId="164" fontId="3" fillId="0" borderId="5" xfId="6" applyFont="1" applyFill="1" applyBorder="1" applyAlignment="1" applyProtection="1">
      <alignment horizontal="right" vertical="center"/>
    </xf>
    <xf numFmtId="3" fontId="3" fillId="0" borderId="0" xfId="4" applyNumberFormat="1" applyFont="1" applyAlignment="1">
      <alignment horizontal="right" vertical="center"/>
    </xf>
    <xf numFmtId="165" fontId="6" fillId="0" borderId="0" xfId="4" applyNumberFormat="1" applyFont="1" applyAlignment="1">
      <alignment horizontal="right" vertical="center"/>
    </xf>
    <xf numFmtId="165" fontId="6" fillId="0" borderId="2" xfId="4" applyNumberFormat="1" applyFont="1" applyBorder="1" applyAlignment="1">
      <alignment horizontal="right" vertical="center"/>
    </xf>
    <xf numFmtId="164" fontId="6" fillId="0" borderId="2" xfId="6" applyFont="1" applyFill="1" applyBorder="1" applyAlignment="1" applyProtection="1">
      <alignment horizontal="right" vertical="center"/>
    </xf>
    <xf numFmtId="164" fontId="3" fillId="0" borderId="0" xfId="6" applyFont="1" applyFill="1" applyAlignment="1">
      <alignment horizontal="right" vertical="center"/>
    </xf>
    <xf numFmtId="164" fontId="5" fillId="0" borderId="3" xfId="6" applyFont="1" applyFill="1" applyBorder="1" applyAlignment="1" applyProtection="1">
      <alignment horizontal="right" vertical="center"/>
    </xf>
    <xf numFmtId="165" fontId="5" fillId="0" borderId="2" xfId="4" applyNumberFormat="1" applyFont="1" applyBorder="1" applyAlignment="1">
      <alignment horizontal="right" vertical="center"/>
    </xf>
    <xf numFmtId="164" fontId="6" fillId="0" borderId="0" xfId="6" applyFont="1" applyFill="1" applyBorder="1" applyAlignment="1" applyProtection="1">
      <alignment horizontal="right" vertical="center"/>
    </xf>
    <xf numFmtId="164" fontId="5" fillId="0" borderId="0" xfId="6" applyFont="1" applyFill="1" applyBorder="1" applyAlignment="1" applyProtection="1">
      <alignment horizontal="right" vertical="center"/>
    </xf>
    <xf numFmtId="3" fontId="1" fillId="0" borderId="4" xfId="4" applyNumberFormat="1" applyFont="1" applyBorder="1" applyAlignment="1">
      <alignment horizontal="right" vertical="center" wrapText="1"/>
    </xf>
    <xf numFmtId="164" fontId="5" fillId="0" borderId="0" xfId="6" applyFont="1" applyFill="1" applyBorder="1" applyAlignment="1" applyProtection="1"/>
    <xf numFmtId="168" fontId="6" fillId="0" borderId="0" xfId="6" applyNumberFormat="1" applyFont="1" applyFill="1" applyBorder="1" applyAlignment="1" applyProtection="1">
      <alignment horizontal="right"/>
    </xf>
    <xf numFmtId="165" fontId="5" fillId="0" borderId="4" xfId="4" applyNumberFormat="1" applyFont="1" applyBorder="1" applyAlignment="1">
      <alignment horizontal="right" vertical="center"/>
    </xf>
    <xf numFmtId="165" fontId="5" fillId="0" borderId="0" xfId="4" applyNumberFormat="1" applyFont="1" applyAlignment="1">
      <alignment horizontal="right" vertical="center"/>
    </xf>
    <xf numFmtId="167" fontId="1" fillId="0" borderId="3" xfId="0" applyNumberFormat="1" applyFont="1" applyBorder="1" applyAlignment="1">
      <alignment wrapText="1"/>
    </xf>
    <xf numFmtId="0" fontId="8" fillId="0" borderId="0" xfId="0" quotePrefix="1" applyFont="1" applyAlignment="1">
      <alignment wrapText="1"/>
    </xf>
    <xf numFmtId="167" fontId="7" fillId="0" borderId="0" xfId="0" applyNumberFormat="1" applyFont="1" applyAlignment="1">
      <alignment horizontal="right" wrapText="1"/>
    </xf>
    <xf numFmtId="0" fontId="16" fillId="0" borderId="0" xfId="0" applyFont="1" applyAlignment="1">
      <alignment wrapText="1"/>
    </xf>
    <xf numFmtId="166" fontId="3" fillId="0" borderId="0" xfId="6" applyNumberFormat="1" applyFont="1" applyFill="1" applyAlignment="1">
      <alignment horizontal="right"/>
    </xf>
    <xf numFmtId="166" fontId="5" fillId="0" borderId="3" xfId="6" applyNumberFormat="1" applyFont="1" applyFill="1" applyBorder="1" applyAlignment="1" applyProtection="1">
      <alignment horizontal="right"/>
    </xf>
    <xf numFmtId="166" fontId="5" fillId="0" borderId="0" xfId="6" applyNumberFormat="1" applyFont="1" applyFill="1" applyBorder="1" applyAlignment="1" applyProtection="1">
      <alignment horizontal="right"/>
    </xf>
    <xf numFmtId="0" fontId="3" fillId="0" borderId="0" xfId="2" applyFont="1" applyAlignment="1">
      <alignment horizontal="left" vertical="center" wrapText="1"/>
    </xf>
    <xf numFmtId="169" fontId="3" fillId="0" borderId="1" xfId="5" applyNumberFormat="1" applyFont="1" applyFill="1" applyBorder="1" applyAlignment="1">
      <alignment horizontal="right"/>
    </xf>
    <xf numFmtId="3" fontId="8" fillId="0" borderId="0" xfId="0" applyNumberFormat="1" applyFont="1" applyAlignment="1">
      <alignment wrapText="1"/>
    </xf>
    <xf numFmtId="3" fontId="6" fillId="0" borderId="0" xfId="4" applyNumberFormat="1" applyFont="1" applyAlignment="1">
      <alignment horizontal="right"/>
    </xf>
    <xf numFmtId="3" fontId="7" fillId="0" borderId="3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5" fillId="0" borderId="2" xfId="4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7" fontId="8" fillId="0" borderId="0" xfId="0" applyNumberFormat="1" applyFont="1"/>
    <xf numFmtId="167" fontId="3" fillId="0" borderId="0" xfId="0" applyNumberFormat="1" applyFont="1"/>
    <xf numFmtId="3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7" fillId="0" borderId="0" xfId="0" applyNumberFormat="1" applyFont="1"/>
    <xf numFmtId="165" fontId="17" fillId="0" borderId="0" xfId="0" applyNumberFormat="1" applyFont="1"/>
    <xf numFmtId="3" fontId="8" fillId="0" borderId="0" xfId="0" applyNumberFormat="1" applyFont="1"/>
    <xf numFmtId="0" fontId="17" fillId="0" borderId="0" xfId="0" applyFont="1"/>
    <xf numFmtId="0" fontId="8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7" fillId="0" borderId="3" xfId="0" applyNumberFormat="1" applyFont="1" applyBorder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166" fontId="7" fillId="0" borderId="3" xfId="6" applyNumberFormat="1" applyFont="1" applyBorder="1" applyAlignment="1">
      <alignment horizontal="right" vertical="center" wrapText="1"/>
    </xf>
    <xf numFmtId="166" fontId="7" fillId="0" borderId="0" xfId="6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66" fontId="8" fillId="0" borderId="0" xfId="6" applyNumberFormat="1" applyFont="1" applyAlignment="1">
      <alignment horizontal="right" vertical="center" wrapText="1"/>
    </xf>
    <xf numFmtId="166" fontId="8" fillId="0" borderId="0" xfId="6" applyNumberFormat="1" applyFont="1" applyBorder="1" applyAlignment="1">
      <alignment horizontal="right" vertical="center" wrapText="1"/>
    </xf>
    <xf numFmtId="165" fontId="7" fillId="0" borderId="2" xfId="4" applyNumberFormat="1" applyFont="1" applyBorder="1" applyAlignment="1">
      <alignment horizontal="right"/>
    </xf>
    <xf numFmtId="165" fontId="7" fillId="0" borderId="3" xfId="4" applyNumberFormat="1" applyFont="1" applyBorder="1" applyAlignment="1">
      <alignment horizontal="right"/>
    </xf>
    <xf numFmtId="166" fontId="7" fillId="0" borderId="0" xfId="6" applyNumberFormat="1" applyFont="1" applyAlignment="1">
      <alignment horizontal="right" vertical="center" wrapText="1"/>
    </xf>
    <xf numFmtId="165" fontId="1" fillId="0" borderId="0" xfId="4" applyNumberFormat="1" applyFont="1" applyAlignment="1">
      <alignment horizontal="right"/>
    </xf>
    <xf numFmtId="166" fontId="7" fillId="0" borderId="1" xfId="6" applyNumberFormat="1" applyFont="1" applyBorder="1" applyAlignment="1">
      <alignment horizontal="right" vertical="center" wrapText="1"/>
    </xf>
    <xf numFmtId="0" fontId="1" fillId="0" borderId="0" xfId="2" applyFont="1" applyAlignment="1">
      <alignment horizontal="center" vertical="justify"/>
    </xf>
    <xf numFmtId="0" fontId="1" fillId="0" borderId="0" xfId="1" applyFont="1"/>
    <xf numFmtId="3" fontId="1" fillId="0" borderId="0" xfId="1" applyNumberFormat="1" applyFont="1" applyAlignment="1">
      <alignment horizontal="right"/>
    </xf>
    <xf numFmtId="37" fontId="3" fillId="0" borderId="0" xfId="2" applyNumberFormat="1" applyFont="1" applyAlignment="1">
      <alignment horizontal="right"/>
    </xf>
    <xf numFmtId="165" fontId="3" fillId="0" borderId="0" xfId="2" applyNumberFormat="1" applyFont="1"/>
    <xf numFmtId="0" fontId="3" fillId="0" borderId="0" xfId="4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68" fontId="6" fillId="0" borderId="0" xfId="6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1" fillId="0" borderId="0" xfId="2" applyFont="1" applyAlignment="1">
      <alignment horizontal="center" vertical="justify" wrapText="1"/>
    </xf>
    <xf numFmtId="0" fontId="1" fillId="0" borderId="0" xfId="2" applyFont="1" applyAlignment="1">
      <alignment horizontal="center" vertical="justify"/>
    </xf>
    <xf numFmtId="0" fontId="1" fillId="0" borderId="0" xfId="2" applyFont="1" applyAlignment="1">
      <alignment horizontal="center"/>
    </xf>
  </cellXfs>
  <cellStyles count="10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Обычный 63" xfId="9" xr:uid="{00000000-0005-0000-0000-000008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ZHO~1/AppData/Local/Temp/notesF3B52A/Non-financial/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en001/AppData/Local/Temp/notesF3B52A/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_buh\&#1060;&#1080;&#1085;&#1072;&#1085;&#1089;&#1086;&#1074;&#1072;&#1103;%20&#1086;&#1090;&#1095;&#1077;&#1090;&#1085;&#1086;&#1089;&#1090;&#1100;\2020\1%20&#1050;&#1042;&#1040;&#1056;&#1058;&#1040;&#1051;\KASE\Con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Overall Cost Report"/>
      <sheetName val="ÅäÈçì"/>
      <sheetName val="Ïðåäïð"/>
      <sheetName val="Бюджет(помесячн.разбивка)"/>
      <sheetName val="Служеб Актау"/>
      <sheetName val="бензин по авто"/>
      <sheetName val="Осн.ср-в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  <sheetName val="UNITPRICES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32">
          <cell r="E32">
            <v>208831317</v>
          </cell>
        </row>
        <row r="56">
          <cell r="E56" t="str">
            <v>Хамитов Е.Е.</v>
          </cell>
        </row>
        <row r="58">
          <cell r="E58" t="str">
            <v>Есенгараева К.Д.</v>
          </cell>
        </row>
      </sheetData>
      <sheetData sheetId="1">
        <row r="57">
          <cell r="E57" t="str">
            <v>Хамитов Е.Е.</v>
          </cell>
        </row>
        <row r="59">
          <cell r="E59" t="str">
            <v>Есенгараева К.Д.</v>
          </cell>
        </row>
      </sheetData>
      <sheetData sheetId="2">
        <row r="3">
          <cell r="A3" t="str">
            <v xml:space="preserve"> АО "Национальный управляющий холдинг "Байтерек"</v>
          </cell>
        </row>
        <row r="75">
          <cell r="D75" t="str">
            <v>Есенгараева К.Д.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8"/>
  <sheetViews>
    <sheetView view="pageBreakPreview" zoomScale="80" zoomScaleNormal="100" zoomScaleSheetLayoutView="80" workbookViewId="0">
      <selection activeCell="C32" sqref="C32:C33"/>
    </sheetView>
  </sheetViews>
  <sheetFormatPr defaultColWidth="9.140625" defaultRowHeight="15.75" x14ac:dyDescent="0.25"/>
  <cols>
    <col min="1" max="1" width="76.85546875" style="10" customWidth="1"/>
    <col min="2" max="2" width="8.85546875" style="104" customWidth="1"/>
    <col min="3" max="3" width="21.140625" style="10" customWidth="1"/>
    <col min="4" max="4" width="1.85546875" style="10" customWidth="1"/>
    <col min="5" max="5" width="22.28515625" style="10" customWidth="1"/>
    <col min="6" max="6" width="20.140625" style="10" customWidth="1"/>
    <col min="7" max="7" width="13.5703125" style="10" bestFit="1" customWidth="1"/>
    <col min="8" max="9" width="9.140625" style="10"/>
    <col min="10" max="10" width="22.85546875" style="10" customWidth="1"/>
    <col min="11" max="12" width="10.85546875" style="10" bestFit="1" customWidth="1"/>
    <col min="13" max="16384" width="9.140625" style="10"/>
  </cols>
  <sheetData>
    <row r="2" spans="1:12" x14ac:dyDescent="0.25">
      <c r="A2" s="141" t="s">
        <v>76</v>
      </c>
      <c r="B2" s="141"/>
      <c r="C2" s="141"/>
      <c r="D2" s="141"/>
      <c r="E2" s="141"/>
    </row>
    <row r="3" spans="1:12" x14ac:dyDescent="0.25">
      <c r="A3" s="142" t="s">
        <v>156</v>
      </c>
      <c r="B3" s="142"/>
      <c r="C3" s="142"/>
      <c r="D3" s="142"/>
      <c r="E3" s="142"/>
    </row>
    <row r="5" spans="1:12" x14ac:dyDescent="0.25">
      <c r="B5" s="8" t="s">
        <v>19</v>
      </c>
      <c r="C5" s="8" t="s">
        <v>116</v>
      </c>
      <c r="E5" s="8"/>
    </row>
    <row r="6" spans="1:12" ht="24" customHeight="1" x14ac:dyDescent="0.25">
      <c r="A6" s="140"/>
      <c r="B6" s="8" t="s">
        <v>20</v>
      </c>
      <c r="C6" s="8" t="s">
        <v>157</v>
      </c>
      <c r="D6" s="143"/>
      <c r="E6" s="8" t="s">
        <v>138</v>
      </c>
    </row>
    <row r="7" spans="1:12" x14ac:dyDescent="0.25">
      <c r="A7" s="140"/>
      <c r="B7" s="45"/>
      <c r="C7" s="7" t="s">
        <v>0</v>
      </c>
      <c r="D7" s="143"/>
      <c r="E7" s="7" t="s">
        <v>0</v>
      </c>
    </row>
    <row r="8" spans="1:12" x14ac:dyDescent="0.25">
      <c r="A8" s="5" t="s">
        <v>5</v>
      </c>
      <c r="B8" s="8"/>
      <c r="C8" s="6"/>
      <c r="D8" s="6"/>
      <c r="E8" s="6"/>
    </row>
    <row r="9" spans="1:12" ht="24.95" customHeight="1" x14ac:dyDescent="0.25">
      <c r="A9" s="6" t="s">
        <v>6</v>
      </c>
      <c r="B9" s="45">
        <v>3</v>
      </c>
      <c r="C9" s="107">
        <v>2378430780</v>
      </c>
      <c r="D9" s="66"/>
      <c r="E9" s="107">
        <v>2214953148</v>
      </c>
      <c r="F9" s="114"/>
      <c r="I9" s="108"/>
      <c r="J9" s="45"/>
      <c r="K9" s="6"/>
      <c r="L9" s="6"/>
    </row>
    <row r="10" spans="1:12" ht="31.5" x14ac:dyDescent="0.25">
      <c r="A10" s="6" t="s">
        <v>80</v>
      </c>
      <c r="B10" s="45"/>
      <c r="C10" s="107">
        <v>176248198</v>
      </c>
      <c r="D10" s="66"/>
      <c r="E10" s="107">
        <v>169749712</v>
      </c>
      <c r="F10" s="114"/>
      <c r="I10" s="108"/>
      <c r="J10" s="45"/>
      <c r="K10" s="6"/>
      <c r="L10" s="6"/>
    </row>
    <row r="11" spans="1:12" ht="24.95" customHeight="1" x14ac:dyDescent="0.25">
      <c r="A11" s="6" t="s">
        <v>21</v>
      </c>
      <c r="B11" s="45"/>
      <c r="C11" s="107">
        <v>501473482</v>
      </c>
      <c r="D11" s="66"/>
      <c r="E11" s="107">
        <v>338446725</v>
      </c>
      <c r="F11" s="114"/>
      <c r="I11" s="108"/>
      <c r="J11" s="45"/>
      <c r="K11" s="6"/>
      <c r="L11" s="6"/>
    </row>
    <row r="12" spans="1:12" ht="24.95" customHeight="1" x14ac:dyDescent="0.25">
      <c r="A12" s="6" t="s">
        <v>81</v>
      </c>
      <c r="C12" s="107">
        <v>9215214</v>
      </c>
      <c r="D12" s="66"/>
      <c r="E12" s="107">
        <v>23861103</v>
      </c>
      <c r="F12" s="114"/>
      <c r="I12" s="108"/>
      <c r="J12" s="45"/>
      <c r="K12" s="6"/>
      <c r="L12" s="6"/>
    </row>
    <row r="13" spans="1:12" ht="24.95" customHeight="1" x14ac:dyDescent="0.25">
      <c r="A13" s="6" t="s">
        <v>22</v>
      </c>
      <c r="B13" s="45">
        <v>4</v>
      </c>
      <c r="C13" s="107">
        <v>6359177733</v>
      </c>
      <c r="D13" s="66"/>
      <c r="E13" s="107">
        <v>5721511807</v>
      </c>
      <c r="F13" s="114"/>
      <c r="I13" s="108"/>
      <c r="J13" s="45"/>
      <c r="K13" s="6"/>
      <c r="L13" s="6"/>
    </row>
    <row r="14" spans="1:12" ht="24.95" customHeight="1" x14ac:dyDescent="0.25">
      <c r="A14" s="6" t="s">
        <v>23</v>
      </c>
      <c r="B14" s="45">
        <v>5</v>
      </c>
      <c r="C14" s="107">
        <v>1823921607</v>
      </c>
      <c r="D14" s="66"/>
      <c r="E14" s="107">
        <v>1492262540</v>
      </c>
      <c r="F14" s="114"/>
      <c r="I14" s="108"/>
      <c r="J14" s="45"/>
      <c r="K14" s="6"/>
      <c r="L14" s="6"/>
    </row>
    <row r="15" spans="1:12" ht="24.95" customHeight="1" x14ac:dyDescent="0.25">
      <c r="A15" s="6" t="s">
        <v>24</v>
      </c>
      <c r="B15" s="45"/>
      <c r="C15" s="107">
        <v>1473281664</v>
      </c>
      <c r="D15" s="66"/>
      <c r="E15" s="107">
        <v>1212130428</v>
      </c>
      <c r="F15" s="114"/>
      <c r="I15" s="108"/>
      <c r="J15" s="45"/>
      <c r="K15" s="6"/>
      <c r="L15" s="6"/>
    </row>
    <row r="16" spans="1:12" ht="24.95" customHeight="1" x14ac:dyDescent="0.25">
      <c r="A16" s="6" t="s">
        <v>82</v>
      </c>
      <c r="B16" s="45"/>
      <c r="C16" s="115" t="s">
        <v>86</v>
      </c>
      <c r="D16" s="66"/>
      <c r="E16" s="107">
        <v>434037</v>
      </c>
      <c r="F16" s="114"/>
      <c r="I16" s="108"/>
      <c r="J16" s="45"/>
      <c r="K16" s="6"/>
      <c r="L16" s="6"/>
    </row>
    <row r="17" spans="1:12" ht="24.95" customHeight="1" x14ac:dyDescent="0.25">
      <c r="A17" s="6" t="s">
        <v>83</v>
      </c>
      <c r="B17" s="45"/>
      <c r="C17" s="107">
        <v>6123150</v>
      </c>
      <c r="D17" s="66"/>
      <c r="E17" s="107">
        <v>9186979</v>
      </c>
      <c r="F17" s="114"/>
      <c r="I17" s="108"/>
      <c r="J17" s="45"/>
      <c r="K17" s="6"/>
      <c r="L17" s="6"/>
    </row>
    <row r="18" spans="1:12" ht="24.95" customHeight="1" x14ac:dyDescent="0.25">
      <c r="A18" s="6" t="s">
        <v>25</v>
      </c>
      <c r="B18" s="45"/>
      <c r="C18" s="107">
        <v>42783651</v>
      </c>
      <c r="D18" s="66"/>
      <c r="E18" s="107">
        <v>41301861</v>
      </c>
      <c r="F18" s="114"/>
      <c r="I18" s="108"/>
      <c r="J18" s="45"/>
      <c r="K18" s="6"/>
      <c r="L18" s="6"/>
    </row>
    <row r="19" spans="1:12" ht="24.95" customHeight="1" x14ac:dyDescent="0.25">
      <c r="A19" s="6" t="s">
        <v>26</v>
      </c>
      <c r="B19" s="45"/>
      <c r="C19" s="107">
        <v>44421873</v>
      </c>
      <c r="D19" s="66"/>
      <c r="E19" s="107">
        <v>36870714</v>
      </c>
      <c r="F19" s="114"/>
      <c r="I19" s="108"/>
      <c r="J19" s="45"/>
      <c r="K19" s="6"/>
      <c r="L19" s="6"/>
    </row>
    <row r="20" spans="1:12" ht="24.95" customHeight="1" x14ac:dyDescent="0.25">
      <c r="A20" s="6" t="s">
        <v>27</v>
      </c>
      <c r="B20" s="45"/>
      <c r="C20" s="107">
        <v>23135880</v>
      </c>
      <c r="D20" s="66"/>
      <c r="E20" s="107">
        <v>20747218</v>
      </c>
      <c r="F20" s="114"/>
      <c r="I20" s="108"/>
      <c r="J20" s="45"/>
      <c r="K20" s="6"/>
      <c r="L20" s="6"/>
    </row>
    <row r="21" spans="1:12" ht="24.95" customHeight="1" x14ac:dyDescent="0.25">
      <c r="A21" s="6" t="s">
        <v>28</v>
      </c>
      <c r="B21" s="45"/>
      <c r="C21" s="107">
        <v>10305833</v>
      </c>
      <c r="D21" s="66"/>
      <c r="E21" s="107">
        <v>9885998</v>
      </c>
      <c r="F21" s="114"/>
      <c r="I21" s="108"/>
      <c r="J21" s="45"/>
      <c r="K21" s="6"/>
      <c r="L21" s="6"/>
    </row>
    <row r="22" spans="1:12" ht="24.95" customHeight="1" x14ac:dyDescent="0.25">
      <c r="A22" s="6" t="s">
        <v>84</v>
      </c>
      <c r="B22" s="45"/>
      <c r="C22" s="107">
        <v>2156257857</v>
      </c>
      <c r="D22" s="66"/>
      <c r="E22" s="107">
        <v>1874913825</v>
      </c>
      <c r="F22" s="114"/>
      <c r="I22" s="108"/>
      <c r="J22" s="45"/>
      <c r="K22" s="6"/>
      <c r="L22" s="6"/>
    </row>
    <row r="23" spans="1:12" ht="24.95" customHeight="1" x14ac:dyDescent="0.25">
      <c r="A23" s="6" t="s">
        <v>29</v>
      </c>
      <c r="B23" s="45"/>
      <c r="C23" s="107">
        <v>89229571</v>
      </c>
      <c r="D23" s="66"/>
      <c r="E23" s="107">
        <v>25679451</v>
      </c>
      <c r="F23" s="114"/>
      <c r="I23" s="108"/>
      <c r="J23" s="45"/>
      <c r="K23" s="6"/>
      <c r="L23" s="6"/>
    </row>
    <row r="24" spans="1:12" ht="24.95" customHeight="1" x14ac:dyDescent="0.25">
      <c r="A24" s="6" t="s">
        <v>7</v>
      </c>
      <c r="B24" s="45"/>
      <c r="C24" s="107">
        <v>638081520</v>
      </c>
      <c r="D24" s="66"/>
      <c r="E24" s="107">
        <v>428484447</v>
      </c>
      <c r="F24" s="114"/>
    </row>
    <row r="25" spans="1:12" ht="24.95" customHeight="1" x14ac:dyDescent="0.25">
      <c r="A25" s="5" t="s">
        <v>8</v>
      </c>
      <c r="B25" s="8"/>
      <c r="C25" s="116">
        <f>SUM(C9:C24)</f>
        <v>15732088013</v>
      </c>
      <c r="D25" s="5"/>
      <c r="E25" s="116">
        <f>SUM(E9:E24)</f>
        <v>13620419993</v>
      </c>
    </row>
    <row r="26" spans="1:12" ht="24.95" customHeight="1" x14ac:dyDescent="0.25">
      <c r="A26" s="5"/>
      <c r="B26" s="8"/>
      <c r="C26" s="140"/>
      <c r="D26" s="140"/>
      <c r="E26" s="140"/>
      <c r="I26" s="109"/>
      <c r="J26" s="8"/>
      <c r="K26" s="5"/>
      <c r="L26" s="5"/>
    </row>
    <row r="27" spans="1:12" ht="24.95" customHeight="1" x14ac:dyDescent="0.25">
      <c r="A27" s="5" t="s">
        <v>9</v>
      </c>
      <c r="B27" s="8"/>
      <c r="C27" s="140"/>
      <c r="D27" s="140"/>
      <c r="E27" s="140"/>
    </row>
    <row r="28" spans="1:12" ht="24.95" customHeight="1" x14ac:dyDescent="0.25">
      <c r="A28" s="6" t="s">
        <v>135</v>
      </c>
      <c r="B28" s="8"/>
      <c r="C28" s="107">
        <v>4795857</v>
      </c>
      <c r="D28" s="6"/>
      <c r="E28" s="107">
        <v>16288508</v>
      </c>
    </row>
    <row r="29" spans="1:12" ht="24.95" customHeight="1" x14ac:dyDescent="0.25">
      <c r="A29" s="6" t="s">
        <v>30</v>
      </c>
      <c r="B29" s="45">
        <v>6</v>
      </c>
      <c r="C29" s="107">
        <v>2527598577</v>
      </c>
      <c r="D29" s="66"/>
      <c r="E29" s="107">
        <v>2551442404</v>
      </c>
      <c r="I29" s="6"/>
      <c r="J29" s="45"/>
      <c r="K29" s="6"/>
      <c r="L29" s="6"/>
    </row>
    <row r="30" spans="1:12" x14ac:dyDescent="0.25">
      <c r="A30" s="6" t="s">
        <v>31</v>
      </c>
      <c r="B30" s="45">
        <v>7</v>
      </c>
      <c r="C30" s="107">
        <v>4731022579</v>
      </c>
      <c r="D30" s="66"/>
      <c r="E30" s="107">
        <v>3801898128</v>
      </c>
      <c r="I30" s="6"/>
      <c r="J30" s="45"/>
      <c r="K30" s="6"/>
      <c r="L30" s="6"/>
    </row>
    <row r="31" spans="1:12" ht="24.95" customHeight="1" x14ac:dyDescent="0.25">
      <c r="A31" s="6" t="s">
        <v>10</v>
      </c>
      <c r="B31" s="45"/>
      <c r="C31" s="107">
        <v>9109849</v>
      </c>
      <c r="D31" s="66"/>
      <c r="E31" s="107">
        <v>8640755</v>
      </c>
      <c r="I31" s="6"/>
      <c r="J31" s="45"/>
      <c r="K31" s="6"/>
      <c r="L31" s="6"/>
    </row>
    <row r="32" spans="1:12" ht="24.95" customHeight="1" x14ac:dyDescent="0.25">
      <c r="A32" s="6" t="s">
        <v>32</v>
      </c>
      <c r="B32" s="45">
        <v>8</v>
      </c>
      <c r="C32" s="107">
        <v>970989245</v>
      </c>
      <c r="D32" s="66"/>
      <c r="E32" s="107">
        <v>856365177</v>
      </c>
      <c r="I32" s="6"/>
      <c r="J32" s="45"/>
      <c r="K32" s="6"/>
      <c r="L32" s="6"/>
    </row>
    <row r="33" spans="1:12" ht="24.95" customHeight="1" x14ac:dyDescent="0.25">
      <c r="A33" s="6" t="s">
        <v>33</v>
      </c>
      <c r="B33" s="45">
        <v>9</v>
      </c>
      <c r="C33" s="107">
        <v>929277010</v>
      </c>
      <c r="D33" s="66"/>
      <c r="E33" s="107">
        <v>795421453</v>
      </c>
      <c r="I33" s="6"/>
      <c r="J33" s="45"/>
      <c r="K33" s="6"/>
      <c r="L33" s="6"/>
    </row>
    <row r="34" spans="1:12" ht="24.95" customHeight="1" x14ac:dyDescent="0.25">
      <c r="A34" s="6" t="s">
        <v>34</v>
      </c>
      <c r="B34" s="45"/>
      <c r="C34" s="107">
        <v>5667635</v>
      </c>
      <c r="D34" s="66"/>
      <c r="E34" s="107">
        <v>306316</v>
      </c>
      <c r="I34" s="6"/>
      <c r="J34" s="45"/>
      <c r="K34" s="6"/>
      <c r="L34" s="6"/>
    </row>
    <row r="35" spans="1:12" ht="24.95" customHeight="1" x14ac:dyDescent="0.25">
      <c r="A35" s="6" t="s">
        <v>35</v>
      </c>
      <c r="B35" s="45"/>
      <c r="C35" s="107">
        <v>54067002</v>
      </c>
      <c r="D35" s="66"/>
      <c r="E35" s="107">
        <v>51538452</v>
      </c>
      <c r="I35" s="6"/>
      <c r="J35" s="45"/>
      <c r="K35" s="6"/>
      <c r="L35" s="6"/>
    </row>
    <row r="36" spans="1:12" ht="24.95" customHeight="1" x14ac:dyDescent="0.25">
      <c r="A36" s="6" t="s">
        <v>36</v>
      </c>
      <c r="B36" s="45"/>
      <c r="C36" s="107">
        <v>57095965</v>
      </c>
      <c r="D36" s="66"/>
      <c r="E36" s="107">
        <v>57873965</v>
      </c>
      <c r="I36" s="6"/>
      <c r="J36" s="45"/>
      <c r="K36" s="6"/>
      <c r="L36" s="6"/>
    </row>
    <row r="37" spans="1:12" ht="39.75" customHeight="1" x14ac:dyDescent="0.25">
      <c r="A37" s="6" t="s">
        <v>140</v>
      </c>
      <c r="B37" s="45"/>
      <c r="C37" s="107">
        <v>1769763086</v>
      </c>
      <c r="D37" s="66"/>
      <c r="E37" s="107">
        <v>1480414887</v>
      </c>
      <c r="I37" s="6"/>
      <c r="J37" s="45"/>
      <c r="K37" s="6"/>
      <c r="L37" s="6"/>
    </row>
    <row r="38" spans="1:12" ht="24.95" customHeight="1" x14ac:dyDescent="0.25">
      <c r="A38" s="6" t="s">
        <v>37</v>
      </c>
      <c r="B38" s="45"/>
      <c r="C38" s="107">
        <v>311599027</v>
      </c>
      <c r="D38" s="66"/>
      <c r="E38" s="107">
        <v>156763872</v>
      </c>
      <c r="I38" s="6"/>
      <c r="J38" s="45"/>
      <c r="K38" s="6"/>
      <c r="L38" s="6"/>
    </row>
    <row r="39" spans="1:12" ht="24.95" customHeight="1" x14ac:dyDescent="0.25">
      <c r="A39" s="6" t="s">
        <v>85</v>
      </c>
      <c r="B39" s="45"/>
      <c r="C39" s="107">
        <v>1148117360</v>
      </c>
      <c r="D39" s="66"/>
      <c r="E39" s="107">
        <v>1034690361</v>
      </c>
      <c r="I39" s="6"/>
      <c r="J39" s="45"/>
      <c r="K39" s="6"/>
      <c r="L39" s="6"/>
    </row>
    <row r="40" spans="1:12" ht="24.95" customHeight="1" x14ac:dyDescent="0.25">
      <c r="A40" s="6" t="s">
        <v>11</v>
      </c>
      <c r="B40" s="45"/>
      <c r="C40" s="107">
        <v>182161420</v>
      </c>
      <c r="D40" s="66"/>
      <c r="E40" s="107">
        <v>143270811</v>
      </c>
      <c r="I40" s="45"/>
      <c r="J40" s="45"/>
      <c r="K40" s="45"/>
      <c r="L40" s="45"/>
    </row>
    <row r="41" spans="1:12" ht="24.95" customHeight="1" x14ac:dyDescent="0.25">
      <c r="A41" s="5" t="s">
        <v>12</v>
      </c>
      <c r="B41" s="8"/>
      <c r="C41" s="116">
        <f>SUM(C28:C40)</f>
        <v>12701264612</v>
      </c>
      <c r="D41" s="5"/>
      <c r="E41" s="116">
        <f>SUM(E28:E40)</f>
        <v>10954915089</v>
      </c>
      <c r="I41" s="45"/>
      <c r="J41" s="45"/>
      <c r="K41" s="45"/>
      <c r="L41" s="45"/>
    </row>
    <row r="42" spans="1:12" ht="24.95" customHeight="1" x14ac:dyDescent="0.25">
      <c r="A42" s="5"/>
      <c r="B42" s="8"/>
      <c r="C42" s="6"/>
      <c r="D42" s="140"/>
      <c r="E42" s="6"/>
      <c r="I42" s="45"/>
      <c r="J42" s="45"/>
      <c r="K42" s="45"/>
      <c r="L42" s="45"/>
    </row>
    <row r="43" spans="1:12" ht="24.95" customHeight="1" x14ac:dyDescent="0.25">
      <c r="A43" s="5" t="s">
        <v>14</v>
      </c>
      <c r="B43" s="8"/>
      <c r="C43" s="6"/>
      <c r="D43" s="140"/>
      <c r="E43" s="6"/>
      <c r="I43" s="45"/>
      <c r="J43" s="45"/>
      <c r="K43" s="45"/>
      <c r="L43" s="45"/>
    </row>
    <row r="44" spans="1:12" ht="24.95" customHeight="1" x14ac:dyDescent="0.25">
      <c r="A44" s="6" t="s">
        <v>13</v>
      </c>
      <c r="B44" s="45">
        <v>10</v>
      </c>
      <c r="C44" s="107">
        <v>1521238962</v>
      </c>
      <c r="D44" s="6"/>
      <c r="E44" s="107">
        <v>1521238962</v>
      </c>
      <c r="F44" s="110">
        <f>C44-Ф4!C15</f>
        <v>0</v>
      </c>
      <c r="I44" s="45"/>
      <c r="J44" s="45"/>
      <c r="K44" s="45"/>
      <c r="L44" s="45"/>
    </row>
    <row r="45" spans="1:12" ht="24.95" customHeight="1" x14ac:dyDescent="0.25">
      <c r="A45" s="6" t="s">
        <v>38</v>
      </c>
      <c r="B45" s="45"/>
      <c r="C45" s="70">
        <v>-36729824</v>
      </c>
      <c r="D45" s="70"/>
      <c r="E45" s="70">
        <v>-49796105</v>
      </c>
      <c r="F45" s="111">
        <f>C45-Ф4!D15</f>
        <v>0</v>
      </c>
      <c r="I45" s="5"/>
      <c r="J45" s="45"/>
      <c r="K45" s="6"/>
      <c r="L45" s="5"/>
    </row>
    <row r="46" spans="1:12" x14ac:dyDescent="0.25">
      <c r="A46" s="6" t="s">
        <v>40</v>
      </c>
      <c r="B46" s="45"/>
      <c r="C46" s="107">
        <v>317083528</v>
      </c>
      <c r="D46" s="66"/>
      <c r="E46" s="107">
        <v>292555754</v>
      </c>
      <c r="F46" s="111">
        <f>C46-Ф4!F15</f>
        <v>0</v>
      </c>
      <c r="I46" s="6"/>
      <c r="J46" s="45"/>
      <c r="K46" s="6"/>
      <c r="L46" s="6"/>
    </row>
    <row r="47" spans="1:12" ht="24.95" customHeight="1" x14ac:dyDescent="0.25">
      <c r="A47" s="6" t="s">
        <v>41</v>
      </c>
      <c r="B47" s="45"/>
      <c r="C47" s="107">
        <v>52613612</v>
      </c>
      <c r="D47" s="66"/>
      <c r="E47" s="107">
        <v>25957635</v>
      </c>
      <c r="F47" s="111">
        <f>C47-Ф4!G15</f>
        <v>0</v>
      </c>
      <c r="I47" s="6"/>
      <c r="J47" s="45"/>
      <c r="K47" s="6"/>
      <c r="L47" s="6"/>
    </row>
    <row r="48" spans="1:12" ht="24.95" customHeight="1" x14ac:dyDescent="0.25">
      <c r="A48" s="6" t="s">
        <v>42</v>
      </c>
      <c r="B48" s="45"/>
      <c r="C48" s="107">
        <v>1176617123</v>
      </c>
      <c r="D48" s="70"/>
      <c r="E48" s="107">
        <v>875548658</v>
      </c>
      <c r="F48" s="111">
        <f>C48-Ф4!H15</f>
        <v>0.452850341796875</v>
      </c>
      <c r="G48" s="112"/>
      <c r="I48" s="6"/>
      <c r="J48" s="45"/>
      <c r="K48" s="6"/>
      <c r="L48" s="6"/>
    </row>
    <row r="49" spans="1:12" ht="24.95" customHeight="1" x14ac:dyDescent="0.25">
      <c r="A49" s="5" t="s">
        <v>43</v>
      </c>
      <c r="B49" s="8"/>
      <c r="C49" s="116">
        <f>SUM(C44:C48)</f>
        <v>3030823401</v>
      </c>
      <c r="D49" s="5"/>
      <c r="E49" s="116">
        <f>SUM(E44:E48)</f>
        <v>2665504904</v>
      </c>
      <c r="F49" s="110">
        <f>C49-Ф4!I15</f>
        <v>0.452850341796875</v>
      </c>
      <c r="I49" s="6"/>
      <c r="J49" s="45"/>
      <c r="K49" s="6"/>
      <c r="L49" s="6"/>
    </row>
    <row r="50" spans="1:12" ht="24.95" hidden="1" customHeight="1" x14ac:dyDescent="0.25">
      <c r="A50" s="5" t="s">
        <v>44</v>
      </c>
      <c r="B50" s="8"/>
      <c r="C50" s="116">
        <v>0</v>
      </c>
      <c r="D50" s="5"/>
      <c r="E50" s="116">
        <v>0</v>
      </c>
      <c r="F50" s="110">
        <f>C50-Ф4!J15</f>
        <v>0</v>
      </c>
      <c r="I50" s="6"/>
      <c r="J50" s="45"/>
      <c r="K50" s="6"/>
      <c r="L50" s="6"/>
    </row>
    <row r="51" spans="1:12" ht="24.95" customHeight="1" x14ac:dyDescent="0.25">
      <c r="A51" s="5" t="s">
        <v>15</v>
      </c>
      <c r="B51" s="8"/>
      <c r="C51" s="117">
        <f>C49+C50</f>
        <v>3030823401</v>
      </c>
      <c r="D51" s="5"/>
      <c r="E51" s="117">
        <f>E49+E50</f>
        <v>2665504904</v>
      </c>
      <c r="F51" s="110">
        <f>C51-Ф4!K15</f>
        <v>0.452850341796875</v>
      </c>
    </row>
    <row r="52" spans="1:12" ht="24.95" customHeight="1" thickBot="1" x14ac:dyDescent="0.3">
      <c r="A52" s="5" t="s">
        <v>16</v>
      </c>
      <c r="B52" s="8"/>
      <c r="C52" s="118">
        <f>C41+C51</f>
        <v>15732088013</v>
      </c>
      <c r="D52" s="5"/>
      <c r="E52" s="118">
        <f>E41+E51</f>
        <v>13620419993</v>
      </c>
    </row>
    <row r="53" spans="1:12" ht="16.5" thickTop="1" x14ac:dyDescent="0.25">
      <c r="C53" s="110">
        <f>C52-C25</f>
        <v>0</v>
      </c>
      <c r="D53" s="113"/>
      <c r="E53" s="110">
        <f>E52-E25</f>
        <v>0</v>
      </c>
    </row>
    <row r="56" spans="1:12" x14ac:dyDescent="0.25">
      <c r="A56" s="1" t="s">
        <v>120</v>
      </c>
      <c r="B56" s="43"/>
      <c r="C56" s="4"/>
      <c r="D56" s="4"/>
      <c r="E56" s="4" t="s">
        <v>45</v>
      </c>
      <c r="F56" s="4"/>
    </row>
    <row r="57" spans="1:12" x14ac:dyDescent="0.25">
      <c r="A57" s="2"/>
      <c r="B57" s="44"/>
      <c r="C57" s="3"/>
      <c r="D57" s="46"/>
    </row>
    <row r="58" spans="1:12" x14ac:dyDescent="0.25">
      <c r="A58" s="1" t="s">
        <v>87</v>
      </c>
      <c r="B58" s="43"/>
      <c r="C58" s="4"/>
      <c r="D58" s="4"/>
      <c r="E58" s="4" t="s">
        <v>88</v>
      </c>
      <c r="F58" s="4"/>
    </row>
  </sheetData>
  <mergeCells count="8">
    <mergeCell ref="D42:D43"/>
    <mergeCell ref="A2:E2"/>
    <mergeCell ref="A3:E3"/>
    <mergeCell ref="A6:A7"/>
    <mergeCell ref="D6:D7"/>
    <mergeCell ref="C26:C27"/>
    <mergeCell ref="D26:D27"/>
    <mergeCell ref="E26:E27"/>
  </mergeCells>
  <pageMargins left="0.98425196850393704" right="0.4" top="0.59055118110236204" bottom="0.59055118110236204" header="0.31496062992126" footer="0.31496062992126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62"/>
  <sheetViews>
    <sheetView zoomScale="80" zoomScaleNormal="80" zoomScaleSheetLayoutView="100" workbookViewId="0">
      <selection activeCell="C6" sqref="C6"/>
    </sheetView>
  </sheetViews>
  <sheetFormatPr defaultColWidth="9.140625" defaultRowHeight="15.75" x14ac:dyDescent="0.25"/>
  <cols>
    <col min="1" max="1" width="64.42578125" style="10" customWidth="1"/>
    <col min="2" max="2" width="7.85546875" style="104" customWidth="1"/>
    <col min="3" max="3" width="20.85546875" style="10" customWidth="1"/>
    <col min="4" max="4" width="1.140625" style="10" customWidth="1"/>
    <col min="5" max="5" width="21.140625" style="46" customWidth="1"/>
    <col min="6" max="16384" width="9.140625" style="10"/>
  </cols>
  <sheetData>
    <row r="2" spans="1:5" x14ac:dyDescent="0.25">
      <c r="A2" s="144" t="s">
        <v>77</v>
      </c>
      <c r="B2" s="144"/>
      <c r="C2" s="144"/>
      <c r="D2" s="144"/>
      <c r="E2" s="144"/>
    </row>
    <row r="3" spans="1:5" x14ac:dyDescent="0.25">
      <c r="A3" s="145" t="s">
        <v>75</v>
      </c>
      <c r="B3" s="145"/>
      <c r="C3" s="145"/>
      <c r="D3" s="145"/>
      <c r="E3" s="145"/>
    </row>
    <row r="5" spans="1:5" x14ac:dyDescent="0.25">
      <c r="B5" s="8" t="s">
        <v>19</v>
      </c>
      <c r="C5" s="21" t="s">
        <v>116</v>
      </c>
      <c r="E5" s="21" t="s">
        <v>116</v>
      </c>
    </row>
    <row r="6" spans="1:5" ht="50.25" customHeight="1" x14ac:dyDescent="0.25">
      <c r="A6" s="146"/>
      <c r="B6" s="40" t="s">
        <v>20</v>
      </c>
      <c r="C6" s="8" t="s">
        <v>177</v>
      </c>
      <c r="D6" s="143"/>
      <c r="E6" s="8" t="s">
        <v>178</v>
      </c>
    </row>
    <row r="7" spans="1:5" x14ac:dyDescent="0.25">
      <c r="A7" s="146"/>
      <c r="B7" s="41"/>
      <c r="C7" s="22" t="s">
        <v>0</v>
      </c>
      <c r="D7" s="143"/>
      <c r="E7" s="64" t="s">
        <v>0</v>
      </c>
    </row>
    <row r="8" spans="1:5" ht="31.5" x14ac:dyDescent="0.25">
      <c r="A8" s="62" t="s">
        <v>125</v>
      </c>
      <c r="B8" s="41">
        <v>11</v>
      </c>
      <c r="C8" s="107">
        <v>766008320.00041997</v>
      </c>
      <c r="D8" s="99"/>
      <c r="E8" s="107">
        <v>729355547.07242</v>
      </c>
    </row>
    <row r="9" spans="1:5" x14ac:dyDescent="0.25">
      <c r="A9" s="62" t="s">
        <v>121</v>
      </c>
      <c r="B9" s="41">
        <v>11</v>
      </c>
      <c r="C9" s="107">
        <v>160172197.99958</v>
      </c>
      <c r="D9" s="99"/>
      <c r="E9" s="107">
        <v>120679030.92758</v>
      </c>
    </row>
    <row r="10" spans="1:5" x14ac:dyDescent="0.25">
      <c r="A10" s="62" t="s">
        <v>1</v>
      </c>
      <c r="B10" s="41">
        <v>11</v>
      </c>
      <c r="C10" s="70">
        <v>-484995949</v>
      </c>
      <c r="D10" s="100"/>
      <c r="E10" s="70">
        <v>-437958106</v>
      </c>
    </row>
    <row r="11" spans="1:5" x14ac:dyDescent="0.25">
      <c r="A11" s="9" t="s">
        <v>2</v>
      </c>
      <c r="B11" s="41">
        <v>11</v>
      </c>
      <c r="C11" s="101">
        <f>SUM(C8:C10)</f>
        <v>441184569</v>
      </c>
      <c r="D11" s="102"/>
      <c r="E11" s="101">
        <f>SUM(E8:E10)</f>
        <v>412076472</v>
      </c>
    </row>
    <row r="12" spans="1:5" x14ac:dyDescent="0.25">
      <c r="A12" s="62"/>
      <c r="B12" s="41"/>
      <c r="C12" s="99"/>
      <c r="D12" s="99"/>
      <c r="E12" s="99"/>
    </row>
    <row r="13" spans="1:5" ht="31.5" x14ac:dyDescent="0.25">
      <c r="A13" s="62" t="s">
        <v>114</v>
      </c>
      <c r="B13" s="41"/>
      <c r="C13" s="70">
        <v>18589171.252560001</v>
      </c>
      <c r="D13" s="35"/>
      <c r="E13" s="70">
        <v>28806570</v>
      </c>
    </row>
    <row r="14" spans="1:5" ht="31.5" x14ac:dyDescent="0.25">
      <c r="A14" s="9" t="s">
        <v>46</v>
      </c>
      <c r="B14" s="21"/>
      <c r="C14" s="103">
        <f>SUM(C11:C13)</f>
        <v>459773740.25256002</v>
      </c>
      <c r="D14" s="102"/>
      <c r="E14" s="103">
        <f>SUM(E11:E13)</f>
        <v>440883042</v>
      </c>
    </row>
    <row r="15" spans="1:5" x14ac:dyDescent="0.25">
      <c r="A15" s="62"/>
      <c r="B15" s="41"/>
      <c r="C15" s="99"/>
      <c r="D15" s="99"/>
      <c r="E15" s="99"/>
    </row>
    <row r="16" spans="1:5" x14ac:dyDescent="0.25">
      <c r="A16" s="62" t="s">
        <v>3</v>
      </c>
      <c r="B16" s="41"/>
      <c r="C16" s="100">
        <v>31124863</v>
      </c>
      <c r="D16" s="100"/>
      <c r="E16" s="100">
        <v>26153799</v>
      </c>
    </row>
    <row r="17" spans="1:5" x14ac:dyDescent="0.25">
      <c r="A17" s="62" t="s">
        <v>47</v>
      </c>
      <c r="B17" s="41"/>
      <c r="C17" s="70">
        <v>-6089260</v>
      </c>
      <c r="D17" s="100"/>
      <c r="E17" s="70">
        <v>-5164443</v>
      </c>
    </row>
    <row r="18" spans="1:5" x14ac:dyDescent="0.25">
      <c r="A18" s="9" t="s">
        <v>115</v>
      </c>
      <c r="B18" s="21"/>
      <c r="C18" s="101">
        <f>SUM(C16:C17)</f>
        <v>25035603</v>
      </c>
      <c r="D18" s="102"/>
      <c r="E18" s="101">
        <f>SUM(E16:E17)</f>
        <v>20989356</v>
      </c>
    </row>
    <row r="19" spans="1:5" x14ac:dyDescent="0.25">
      <c r="A19" s="62"/>
      <c r="B19" s="41"/>
      <c r="C19" s="99"/>
      <c r="D19" s="99"/>
      <c r="E19" s="99"/>
    </row>
    <row r="20" spans="1:5" ht="47.25" x14ac:dyDescent="0.25">
      <c r="A20" s="62" t="s">
        <v>126</v>
      </c>
      <c r="B20" s="41"/>
      <c r="C20" s="100">
        <v>6941848</v>
      </c>
      <c r="D20" s="100"/>
      <c r="E20" s="100">
        <v>13756373</v>
      </c>
    </row>
    <row r="21" spans="1:5" ht="17.25" customHeight="1" x14ac:dyDescent="0.25">
      <c r="A21" s="57" t="s">
        <v>48</v>
      </c>
      <c r="B21" s="41"/>
      <c r="C21" s="100">
        <v>4884088</v>
      </c>
      <c r="D21" s="100"/>
      <c r="E21" s="100">
        <v>24680253</v>
      </c>
    </row>
    <row r="22" spans="1:5" ht="47.25" x14ac:dyDescent="0.25">
      <c r="A22" s="62" t="s">
        <v>127</v>
      </c>
      <c r="B22" s="41"/>
      <c r="C22" s="100">
        <v>2540281</v>
      </c>
      <c r="D22" s="100"/>
      <c r="E22" s="70">
        <v>-8787281</v>
      </c>
    </row>
    <row r="23" spans="1:5" ht="31.5" x14ac:dyDescent="0.25">
      <c r="A23" s="62" t="s">
        <v>128</v>
      </c>
      <c r="B23" s="41"/>
      <c r="C23" s="100">
        <v>431799</v>
      </c>
      <c r="D23" s="100"/>
      <c r="E23" s="100">
        <v>1308878</v>
      </c>
    </row>
    <row r="24" spans="1:5" x14ac:dyDescent="0.25">
      <c r="A24" s="62" t="s">
        <v>49</v>
      </c>
      <c r="B24" s="41"/>
      <c r="C24" s="100">
        <v>6008513</v>
      </c>
      <c r="D24" s="100"/>
      <c r="E24" s="100">
        <v>6112685</v>
      </c>
    </row>
    <row r="25" spans="1:5" ht="31.5" x14ac:dyDescent="0.25">
      <c r="A25" s="62" t="s">
        <v>89</v>
      </c>
      <c r="B25" s="41"/>
      <c r="C25" s="100">
        <v>6130938</v>
      </c>
      <c r="D25" s="100"/>
      <c r="E25" s="70">
        <v>-22840763</v>
      </c>
    </row>
    <row r="26" spans="1:5" x14ac:dyDescent="0.25">
      <c r="A26" s="62" t="s">
        <v>129</v>
      </c>
      <c r="B26" s="41"/>
      <c r="C26" s="70">
        <v>-61327867.402850002</v>
      </c>
      <c r="D26" s="100"/>
      <c r="E26" s="70">
        <v>-11011582.498770006</v>
      </c>
    </row>
    <row r="27" spans="1:5" x14ac:dyDescent="0.25">
      <c r="A27" s="9" t="s">
        <v>50</v>
      </c>
      <c r="B27" s="21"/>
      <c r="C27" s="103">
        <f>SUM(C20:C26,C18,C14)</f>
        <v>450418942.84970999</v>
      </c>
      <c r="D27" s="102"/>
      <c r="E27" s="103">
        <f>SUM(E20:E26,E18,E14)</f>
        <v>465090960.50123</v>
      </c>
    </row>
    <row r="28" spans="1:5" ht="47.25" x14ac:dyDescent="0.25">
      <c r="A28" s="62" t="s">
        <v>117</v>
      </c>
      <c r="B28" s="41"/>
      <c r="C28" s="70">
        <v>-7598704.2525599999</v>
      </c>
      <c r="D28" s="35"/>
      <c r="E28" s="70">
        <v>6409546</v>
      </c>
    </row>
    <row r="29" spans="1:5" x14ac:dyDescent="0.25">
      <c r="A29" s="62" t="s">
        <v>51</v>
      </c>
      <c r="B29" s="41"/>
      <c r="C29" s="70">
        <v>-67761090</v>
      </c>
      <c r="D29" s="35"/>
      <c r="E29" s="70">
        <v>-54923364</v>
      </c>
    </row>
    <row r="30" spans="1:5" x14ac:dyDescent="0.25">
      <c r="A30" s="9" t="s">
        <v>4</v>
      </c>
      <c r="B30" s="21"/>
      <c r="C30" s="37">
        <f>SUM(C27:C29)</f>
        <v>375059148.59714997</v>
      </c>
      <c r="D30" s="36"/>
      <c r="E30" s="37">
        <f>SUM(E27:E29)</f>
        <v>416577142.50123</v>
      </c>
    </row>
    <row r="31" spans="1:5" x14ac:dyDescent="0.25">
      <c r="A31" s="62" t="s">
        <v>18</v>
      </c>
      <c r="B31" s="41"/>
      <c r="C31" s="34">
        <v>-50195071</v>
      </c>
      <c r="D31" s="33"/>
      <c r="E31" s="34">
        <v>-64154651</v>
      </c>
    </row>
    <row r="32" spans="1:5" x14ac:dyDescent="0.25">
      <c r="A32" s="9" t="s">
        <v>141</v>
      </c>
      <c r="B32" s="21"/>
      <c r="C32" s="90">
        <f>SUM(C30:C31)</f>
        <v>324864077.59714997</v>
      </c>
      <c r="D32" s="36"/>
      <c r="E32" s="90">
        <f>SUM(E30:E31)</f>
        <v>352422491.50123</v>
      </c>
    </row>
    <row r="33" spans="1:5" x14ac:dyDescent="0.25">
      <c r="A33" s="9" t="s">
        <v>142</v>
      </c>
      <c r="B33" s="21"/>
      <c r="C33" s="36"/>
      <c r="D33" s="36"/>
      <c r="E33" s="36"/>
    </row>
    <row r="34" spans="1:5" ht="47.25" x14ac:dyDescent="0.25">
      <c r="A34" s="57" t="s">
        <v>143</v>
      </c>
      <c r="B34" s="41"/>
      <c r="C34" s="47">
        <v>51820381</v>
      </c>
      <c r="D34" s="33"/>
      <c r="E34" s="47">
        <v>47725722.095210977</v>
      </c>
    </row>
    <row r="35" spans="1:5" x14ac:dyDescent="0.25">
      <c r="A35" s="9" t="s">
        <v>144</v>
      </c>
      <c r="B35" s="21"/>
      <c r="C35" s="90">
        <f>SUM(C32:C34)</f>
        <v>376684458.59714997</v>
      </c>
      <c r="D35" s="36"/>
      <c r="E35" s="90">
        <f>SUM(E32:E34)</f>
        <v>400148213.59644097</v>
      </c>
    </row>
    <row r="36" spans="1:5" x14ac:dyDescent="0.25">
      <c r="A36" s="9" t="s">
        <v>145</v>
      </c>
      <c r="B36" s="21"/>
      <c r="C36" s="36"/>
      <c r="D36" s="36"/>
      <c r="E36" s="36"/>
    </row>
    <row r="37" spans="1:5" x14ac:dyDescent="0.25">
      <c r="A37" s="91" t="s">
        <v>146</v>
      </c>
      <c r="B37" s="21"/>
      <c r="C37" s="33">
        <f>C35</f>
        <v>376684458.59714997</v>
      </c>
      <c r="D37" s="36"/>
      <c r="E37" s="33">
        <f>E35</f>
        <v>400148213.59644097</v>
      </c>
    </row>
    <row r="38" spans="1:5" x14ac:dyDescent="0.25">
      <c r="A38" s="91" t="s">
        <v>147</v>
      </c>
      <c r="B38" s="21"/>
      <c r="C38" s="92" t="s">
        <v>86</v>
      </c>
      <c r="D38" s="92"/>
      <c r="E38" s="92" t="s">
        <v>86</v>
      </c>
    </row>
    <row r="39" spans="1:5" x14ac:dyDescent="0.25">
      <c r="A39" s="9" t="s">
        <v>144</v>
      </c>
      <c r="B39" s="21"/>
      <c r="C39" s="90">
        <f>SUM(C36:C38)</f>
        <v>376684458.59714997</v>
      </c>
      <c r="D39" s="36"/>
      <c r="E39" s="90">
        <f>SUM(E36:E38)</f>
        <v>400148213.59644097</v>
      </c>
    </row>
    <row r="40" spans="1:5" x14ac:dyDescent="0.25">
      <c r="A40" s="9" t="s">
        <v>17</v>
      </c>
      <c r="B40" s="21"/>
      <c r="C40" s="36"/>
      <c r="D40" s="36"/>
      <c r="E40" s="36"/>
    </row>
    <row r="41" spans="1:5" ht="31.5" x14ac:dyDescent="0.25">
      <c r="A41" s="20" t="s">
        <v>130</v>
      </c>
      <c r="B41" s="42"/>
      <c r="C41" s="33"/>
      <c r="D41" s="33"/>
      <c r="E41" s="33"/>
    </row>
    <row r="42" spans="1:5" x14ac:dyDescent="0.25">
      <c r="A42" s="62" t="s">
        <v>90</v>
      </c>
      <c r="B42" s="42"/>
      <c r="C42" s="33"/>
      <c r="D42" s="33"/>
      <c r="E42" s="33"/>
    </row>
    <row r="43" spans="1:5" x14ac:dyDescent="0.25">
      <c r="A43" s="62" t="s">
        <v>52</v>
      </c>
      <c r="B43" s="41"/>
      <c r="C43" s="35">
        <v>13065139</v>
      </c>
      <c r="D43" s="33"/>
      <c r="E43" s="35">
        <v>-15435974</v>
      </c>
    </row>
    <row r="44" spans="1:5" ht="31.5" x14ac:dyDescent="0.25">
      <c r="A44" s="48" t="s">
        <v>131</v>
      </c>
      <c r="B44" s="41"/>
      <c r="C44" s="35">
        <v>1142</v>
      </c>
      <c r="D44" s="33"/>
      <c r="E44" s="35">
        <v>127311</v>
      </c>
    </row>
    <row r="45" spans="1:5" ht="31.5" x14ac:dyDescent="0.25">
      <c r="A45" s="93" t="s">
        <v>148</v>
      </c>
      <c r="B45" s="41"/>
      <c r="C45" s="38">
        <f>SUM(C43:C44)</f>
        <v>13066281</v>
      </c>
      <c r="D45" s="33"/>
      <c r="E45" s="38">
        <f>SUM(E43:E44)</f>
        <v>-15308663</v>
      </c>
    </row>
    <row r="46" spans="1:5" ht="31.5" x14ac:dyDescent="0.25">
      <c r="A46" s="20" t="s">
        <v>149</v>
      </c>
      <c r="B46" s="41"/>
      <c r="C46" s="38"/>
      <c r="D46" s="33"/>
      <c r="E46" s="38"/>
    </row>
    <row r="47" spans="1:5" ht="31.5" x14ac:dyDescent="0.25">
      <c r="A47" s="48" t="s">
        <v>150</v>
      </c>
      <c r="B47" s="41"/>
      <c r="C47" s="35">
        <v>12187001</v>
      </c>
      <c r="D47" s="33"/>
      <c r="E47" s="38" t="s">
        <v>86</v>
      </c>
    </row>
    <row r="48" spans="1:5" ht="31.5" x14ac:dyDescent="0.25">
      <c r="A48" s="93" t="s">
        <v>151</v>
      </c>
      <c r="B48" s="41"/>
      <c r="C48" s="37">
        <f>C47</f>
        <v>12187001</v>
      </c>
      <c r="D48" s="33"/>
      <c r="E48" s="34" t="s">
        <v>86</v>
      </c>
    </row>
    <row r="49" spans="1:5" x14ac:dyDescent="0.25">
      <c r="A49" s="9" t="s">
        <v>152</v>
      </c>
      <c r="B49" s="21"/>
      <c r="C49" s="37">
        <f>C48+C45</f>
        <v>25253282</v>
      </c>
      <c r="D49" s="38"/>
      <c r="E49" s="37">
        <f>SUM(E41:E44)</f>
        <v>-15308663</v>
      </c>
    </row>
    <row r="50" spans="1:5" x14ac:dyDescent="0.25">
      <c r="A50" s="9" t="s">
        <v>74</v>
      </c>
      <c r="B50" s="21"/>
      <c r="C50" s="37">
        <f>C49+C39</f>
        <v>401937740.59714997</v>
      </c>
      <c r="D50" s="36"/>
      <c r="E50" s="37">
        <f>E49+E39</f>
        <v>384839550.59644097</v>
      </c>
    </row>
    <row r="51" spans="1:5" x14ac:dyDescent="0.25">
      <c r="A51" s="9"/>
      <c r="B51" s="21"/>
      <c r="C51" s="38"/>
      <c r="D51" s="36"/>
      <c r="E51" s="38"/>
    </row>
    <row r="52" spans="1:5" x14ac:dyDescent="0.25">
      <c r="A52" s="9" t="s">
        <v>132</v>
      </c>
      <c r="B52" s="21"/>
      <c r="C52" s="38"/>
      <c r="D52" s="36"/>
      <c r="E52" s="38"/>
    </row>
    <row r="53" spans="1:5" x14ac:dyDescent="0.25">
      <c r="A53" s="62" t="s">
        <v>53</v>
      </c>
      <c r="B53" s="21"/>
      <c r="C53" s="35">
        <f>C50</f>
        <v>401937740.59714997</v>
      </c>
      <c r="D53" s="33"/>
      <c r="E53" s="35">
        <f>E50</f>
        <v>384839550.59644097</v>
      </c>
    </row>
    <row r="54" spans="1:5" x14ac:dyDescent="0.25">
      <c r="A54" s="62" t="s">
        <v>54</v>
      </c>
      <c r="B54" s="21"/>
      <c r="C54" s="34" t="s">
        <v>86</v>
      </c>
      <c r="D54" s="33"/>
      <c r="E54" s="34" t="s">
        <v>86</v>
      </c>
    </row>
    <row r="55" spans="1:5" x14ac:dyDescent="0.25">
      <c r="A55" s="9" t="s">
        <v>113</v>
      </c>
      <c r="B55" s="21"/>
      <c r="C55" s="37">
        <f>SUM(C53:C54)</f>
        <v>401937740.59714997</v>
      </c>
      <c r="D55" s="36"/>
      <c r="E55" s="37">
        <f>SUM(E53:E54)</f>
        <v>384839550.59644097</v>
      </c>
    </row>
    <row r="56" spans="1:5" x14ac:dyDescent="0.25">
      <c r="A56" s="62"/>
      <c r="B56" s="21"/>
      <c r="C56" s="38"/>
      <c r="D56" s="36"/>
      <c r="E56" s="38"/>
    </row>
    <row r="57" spans="1:5" ht="16.5" thickBot="1" x14ac:dyDescent="0.3">
      <c r="A57" s="46" t="s">
        <v>133</v>
      </c>
      <c r="B57" s="41"/>
      <c r="C57" s="98" t="s">
        <v>175</v>
      </c>
      <c r="E57" s="98" t="s">
        <v>160</v>
      </c>
    </row>
    <row r="58" spans="1:5" ht="16.5" thickTop="1" x14ac:dyDescent="0.25">
      <c r="C58" s="105" t="s">
        <v>137</v>
      </c>
      <c r="D58" s="105"/>
      <c r="E58" s="106"/>
    </row>
    <row r="60" spans="1:5" x14ac:dyDescent="0.25">
      <c r="A60" s="1" t="str">
        <f>Ф1!A56</f>
        <v>Заместитель Председателя Правления</v>
      </c>
      <c r="B60" s="43"/>
      <c r="C60" s="4"/>
      <c r="D60" s="4"/>
      <c r="E60" s="4" t="str">
        <f>[6]Ф1!E56</f>
        <v>Хамитов Е.Е.</v>
      </c>
    </row>
    <row r="61" spans="1:5" ht="19.5" customHeight="1" x14ac:dyDescent="0.25">
      <c r="A61" s="2"/>
      <c r="B61" s="44"/>
      <c r="C61" s="3"/>
      <c r="D61" s="46"/>
    </row>
    <row r="62" spans="1:5" x14ac:dyDescent="0.25">
      <c r="A62" s="1" t="s">
        <v>87</v>
      </c>
      <c r="B62" s="43"/>
      <c r="C62" s="4"/>
      <c r="D62" s="4"/>
      <c r="E62" s="4" t="str">
        <f>[6]Ф1!E58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64"/>
  <sheetViews>
    <sheetView tabSelected="1" zoomScale="80" zoomScaleNormal="80" workbookViewId="0">
      <selection activeCell="D6" sqref="D6"/>
    </sheetView>
  </sheetViews>
  <sheetFormatPr defaultColWidth="9.140625" defaultRowHeight="15.75" x14ac:dyDescent="0.25"/>
  <cols>
    <col min="1" max="1" width="84.7109375" style="10" customWidth="1"/>
    <col min="2" max="2" width="21.140625" style="12" customWidth="1"/>
    <col min="3" max="3" width="1.85546875" style="12" customWidth="1"/>
    <col min="4" max="4" width="21.42578125" style="12" customWidth="1"/>
    <col min="5" max="16384" width="9.140625" style="10"/>
  </cols>
  <sheetData>
    <row r="2" spans="1:4" x14ac:dyDescent="0.25">
      <c r="A2" s="147" t="s">
        <v>78</v>
      </c>
      <c r="B2" s="147"/>
      <c r="C2" s="147"/>
      <c r="D2" s="147"/>
    </row>
    <row r="3" spans="1:4" x14ac:dyDescent="0.25">
      <c r="A3" s="147" t="s">
        <v>75</v>
      </c>
      <c r="B3" s="147"/>
      <c r="C3" s="147"/>
      <c r="D3" s="147"/>
    </row>
    <row r="4" spans="1:4" x14ac:dyDescent="0.25">
      <c r="A4" s="11"/>
      <c r="B4" s="11"/>
      <c r="C4" s="11"/>
      <c r="D4" s="11"/>
    </row>
    <row r="5" spans="1:4" x14ac:dyDescent="0.25">
      <c r="B5" s="21" t="s">
        <v>116</v>
      </c>
      <c r="C5" s="10"/>
      <c r="D5" s="21" t="s">
        <v>116</v>
      </c>
    </row>
    <row r="6" spans="1:4" ht="47.25" x14ac:dyDescent="0.25">
      <c r="A6" s="148"/>
      <c r="B6" s="8" t="s">
        <v>179</v>
      </c>
      <c r="C6" s="143"/>
      <c r="D6" s="8" t="s">
        <v>180</v>
      </c>
    </row>
    <row r="7" spans="1:4" x14ac:dyDescent="0.25">
      <c r="A7" s="148"/>
      <c r="B7" s="22" t="s">
        <v>0</v>
      </c>
      <c r="C7" s="143"/>
      <c r="D7" s="64" t="s">
        <v>0</v>
      </c>
    </row>
    <row r="8" spans="1:4" x14ac:dyDescent="0.25">
      <c r="A8" s="5" t="s">
        <v>55</v>
      </c>
      <c r="B8" s="120"/>
      <c r="C8" s="120"/>
      <c r="D8" s="120"/>
    </row>
    <row r="9" spans="1:4" ht="20.100000000000001" customHeight="1" x14ac:dyDescent="0.25">
      <c r="A9" s="6" t="s">
        <v>56</v>
      </c>
      <c r="B9" s="35">
        <v>957832021</v>
      </c>
      <c r="C9" s="33"/>
      <c r="D9" s="35">
        <v>836415122</v>
      </c>
    </row>
    <row r="10" spans="1:4" ht="20.100000000000001" customHeight="1" x14ac:dyDescent="0.25">
      <c r="A10" s="6" t="s">
        <v>57</v>
      </c>
      <c r="B10" s="35">
        <v>-400767492</v>
      </c>
      <c r="C10" s="33"/>
      <c r="D10" s="35">
        <v>-326546117</v>
      </c>
    </row>
    <row r="11" spans="1:4" ht="20.100000000000001" customHeight="1" x14ac:dyDescent="0.25">
      <c r="A11" s="6" t="s">
        <v>58</v>
      </c>
      <c r="B11" s="35">
        <v>41824683</v>
      </c>
      <c r="C11" s="33"/>
      <c r="D11" s="35">
        <v>42460273</v>
      </c>
    </row>
    <row r="12" spans="1:4" ht="20.100000000000001" customHeight="1" x14ac:dyDescent="0.25">
      <c r="A12" s="6" t="s">
        <v>59</v>
      </c>
      <c r="B12" s="35">
        <v>-17843065</v>
      </c>
      <c r="C12" s="33"/>
      <c r="D12" s="35">
        <v>-8803942</v>
      </c>
    </row>
    <row r="13" spans="1:4" ht="20.100000000000001" customHeight="1" x14ac:dyDescent="0.25">
      <c r="A13" s="6" t="s">
        <v>122</v>
      </c>
      <c r="B13" s="35">
        <v>224231</v>
      </c>
      <c r="C13" s="33"/>
      <c r="D13" s="35">
        <v>61782</v>
      </c>
    </row>
    <row r="14" spans="1:4" ht="20.100000000000001" customHeight="1" x14ac:dyDescent="0.25">
      <c r="A14" s="137" t="s">
        <v>161</v>
      </c>
      <c r="B14" s="35">
        <v>41937543</v>
      </c>
      <c r="C14" s="33"/>
      <c r="D14" s="35">
        <v>21109384</v>
      </c>
    </row>
    <row r="15" spans="1:4" ht="20.100000000000001" customHeight="1" x14ac:dyDescent="0.25">
      <c r="A15" s="137" t="s">
        <v>162</v>
      </c>
      <c r="B15" s="35">
        <v>-40270756</v>
      </c>
      <c r="C15" s="33"/>
      <c r="D15" s="35">
        <v>-32163168</v>
      </c>
    </row>
    <row r="16" spans="1:4" ht="20.100000000000001" customHeight="1" x14ac:dyDescent="0.25">
      <c r="A16" s="137" t="s">
        <v>123</v>
      </c>
      <c r="B16" s="35">
        <v>-85790855</v>
      </c>
      <c r="C16" s="33"/>
      <c r="D16" s="35">
        <v>-73386936</v>
      </c>
    </row>
    <row r="17" spans="1:4" ht="20.100000000000001" customHeight="1" x14ac:dyDescent="0.25">
      <c r="A17" s="137" t="s">
        <v>60</v>
      </c>
      <c r="B17" s="35">
        <v>-60403013</v>
      </c>
      <c r="C17" s="33"/>
      <c r="D17" s="35">
        <v>-53656653</v>
      </c>
    </row>
    <row r="18" spans="1:4" ht="31.5" x14ac:dyDescent="0.25">
      <c r="A18" s="5" t="s">
        <v>61</v>
      </c>
      <c r="B18" s="121">
        <f>SUM(B9:B17)</f>
        <v>436743297</v>
      </c>
      <c r="C18" s="122"/>
      <c r="D18" s="121">
        <f>SUM(D9:D17)</f>
        <v>405489745</v>
      </c>
    </row>
    <row r="19" spans="1:4" ht="20.100000000000001" customHeight="1" x14ac:dyDescent="0.25">
      <c r="A19" s="123" t="s">
        <v>91</v>
      </c>
      <c r="B19" s="124"/>
      <c r="C19" s="125"/>
      <c r="D19" s="124"/>
    </row>
    <row r="20" spans="1:4" ht="33" x14ac:dyDescent="0.25">
      <c r="A20" s="137" t="s">
        <v>92</v>
      </c>
      <c r="B20" s="35">
        <v>-2312871</v>
      </c>
      <c r="C20" s="33"/>
      <c r="D20" s="35">
        <v>11791681</v>
      </c>
    </row>
    <row r="21" spans="1:4" ht="16.5" x14ac:dyDescent="0.25">
      <c r="A21" s="137" t="s">
        <v>163</v>
      </c>
      <c r="B21" s="35">
        <v>-99293429</v>
      </c>
      <c r="C21" s="33"/>
      <c r="D21" s="35">
        <v>98944435</v>
      </c>
    </row>
    <row r="22" spans="1:4" ht="20.100000000000001" customHeight="1" x14ac:dyDescent="0.25">
      <c r="A22" s="137" t="s">
        <v>93</v>
      </c>
      <c r="B22" s="35">
        <v>-552860501</v>
      </c>
      <c r="C22" s="33"/>
      <c r="D22" s="35">
        <v>-75246319</v>
      </c>
    </row>
    <row r="23" spans="1:4" ht="20.100000000000001" customHeight="1" x14ac:dyDescent="0.25">
      <c r="A23" s="137" t="s">
        <v>62</v>
      </c>
      <c r="B23" s="35">
        <v>-35947760</v>
      </c>
      <c r="C23" s="33"/>
      <c r="D23" s="35">
        <v>19048324</v>
      </c>
    </row>
    <row r="24" spans="1:4" ht="20.100000000000001" customHeight="1" x14ac:dyDescent="0.25">
      <c r="A24" s="137" t="s">
        <v>94</v>
      </c>
      <c r="B24" s="35">
        <v>16757931</v>
      </c>
      <c r="C24" s="33"/>
      <c r="D24" s="35">
        <v>3631890</v>
      </c>
    </row>
    <row r="25" spans="1:4" ht="20.100000000000001" customHeight="1" x14ac:dyDescent="0.25">
      <c r="A25" s="137" t="s">
        <v>95</v>
      </c>
      <c r="B25" s="35">
        <v>-224831946</v>
      </c>
      <c r="C25" s="33"/>
      <c r="D25" s="35">
        <v>-317678084</v>
      </c>
    </row>
    <row r="26" spans="1:4" ht="20.100000000000001" customHeight="1" x14ac:dyDescent="0.25">
      <c r="A26" s="123" t="s">
        <v>96</v>
      </c>
      <c r="B26" s="35"/>
      <c r="C26" s="33"/>
      <c r="D26" s="35"/>
    </row>
    <row r="27" spans="1:4" ht="20.100000000000001" customHeight="1" x14ac:dyDescent="0.25">
      <c r="A27" s="6" t="s">
        <v>97</v>
      </c>
      <c r="B27" s="35">
        <v>249460222</v>
      </c>
      <c r="C27" s="33"/>
      <c r="D27" s="35">
        <v>-170230293</v>
      </c>
    </row>
    <row r="28" spans="1:4" ht="20.100000000000001" customHeight="1" x14ac:dyDescent="0.25">
      <c r="A28" s="6" t="s">
        <v>98</v>
      </c>
      <c r="B28" s="35">
        <v>152555440</v>
      </c>
      <c r="C28" s="33"/>
      <c r="D28" s="35">
        <v>81107077</v>
      </c>
    </row>
    <row r="29" spans="1:4" ht="20.100000000000001" customHeight="1" x14ac:dyDescent="0.25">
      <c r="A29" s="6" t="s">
        <v>99</v>
      </c>
      <c r="B29" s="34">
        <v>-25668521</v>
      </c>
      <c r="C29" s="33"/>
      <c r="D29" s="34">
        <v>102577721</v>
      </c>
    </row>
    <row r="30" spans="1:4" ht="40.5" customHeight="1" x14ac:dyDescent="0.25">
      <c r="A30" s="5" t="s">
        <v>100</v>
      </c>
      <c r="B30" s="126">
        <f>SUM(B18:B29)</f>
        <v>-85398138</v>
      </c>
      <c r="C30" s="68"/>
      <c r="D30" s="126">
        <f>SUM(D18:D29)</f>
        <v>159436177</v>
      </c>
    </row>
    <row r="31" spans="1:4" ht="20.100000000000001" customHeight="1" x14ac:dyDescent="0.25">
      <c r="A31" s="5"/>
      <c r="B31" s="122"/>
      <c r="C31" s="122"/>
      <c r="D31" s="122"/>
    </row>
    <row r="32" spans="1:4" x14ac:dyDescent="0.25">
      <c r="A32" s="5" t="s">
        <v>63</v>
      </c>
      <c r="B32" s="124"/>
      <c r="C32" s="125"/>
      <c r="D32" s="124"/>
    </row>
    <row r="33" spans="1:4" ht="16.5" x14ac:dyDescent="0.25">
      <c r="A33" s="138" t="s">
        <v>101</v>
      </c>
      <c r="B33" s="35">
        <v>-1943763014</v>
      </c>
      <c r="C33" s="33"/>
      <c r="D33" s="35">
        <v>-1705681190</v>
      </c>
    </row>
    <row r="34" spans="1:4" ht="20.100000000000001" customHeight="1" x14ac:dyDescent="0.25">
      <c r="A34" s="138" t="s">
        <v>102</v>
      </c>
      <c r="B34" s="35">
        <v>1455996648</v>
      </c>
      <c r="C34" s="33"/>
      <c r="D34" s="35">
        <v>1612666064</v>
      </c>
    </row>
    <row r="35" spans="1:4" ht="20.100000000000001" customHeight="1" x14ac:dyDescent="0.25">
      <c r="A35" s="138" t="s">
        <v>64</v>
      </c>
      <c r="B35" s="35">
        <v>-12548184</v>
      </c>
      <c r="C35" s="33"/>
      <c r="D35" s="35">
        <v>-10470198</v>
      </c>
    </row>
    <row r="36" spans="1:4" ht="20.100000000000001" customHeight="1" x14ac:dyDescent="0.25">
      <c r="A36" s="138" t="s">
        <v>103</v>
      </c>
      <c r="B36" s="35">
        <v>500091</v>
      </c>
      <c r="C36" s="33"/>
      <c r="D36" s="35">
        <v>51272</v>
      </c>
    </row>
    <row r="37" spans="1:4" ht="20.100000000000001" customHeight="1" x14ac:dyDescent="0.25">
      <c r="A37" s="138" t="s">
        <v>164</v>
      </c>
      <c r="B37" s="35">
        <v>132212</v>
      </c>
      <c r="C37" s="33"/>
      <c r="D37" s="35">
        <v>-860021</v>
      </c>
    </row>
    <row r="38" spans="1:4" x14ac:dyDescent="0.25">
      <c r="A38" s="5" t="s">
        <v>104</v>
      </c>
      <c r="B38" s="127">
        <f>SUM(B33:B37)</f>
        <v>-499682247</v>
      </c>
      <c r="C38" s="68"/>
      <c r="D38" s="127">
        <f>SUM(D33:D37)</f>
        <v>-104294073</v>
      </c>
    </row>
    <row r="39" spans="1:4" ht="20.100000000000001" customHeight="1" x14ac:dyDescent="0.25">
      <c r="A39" s="5"/>
      <c r="B39" s="128"/>
      <c r="C39" s="122"/>
      <c r="D39" s="128"/>
    </row>
    <row r="40" spans="1:4" ht="20.100000000000001" customHeight="1" x14ac:dyDescent="0.25">
      <c r="A40" s="5" t="s">
        <v>65</v>
      </c>
      <c r="B40" s="128"/>
      <c r="C40" s="122"/>
      <c r="D40" s="128"/>
    </row>
    <row r="41" spans="1:4" ht="20.100000000000001" customHeight="1" x14ac:dyDescent="0.25">
      <c r="A41" s="137" t="s">
        <v>105</v>
      </c>
      <c r="B41" s="35">
        <v>465480730</v>
      </c>
      <c r="C41" s="33"/>
      <c r="D41" s="35">
        <v>63519000</v>
      </c>
    </row>
    <row r="42" spans="1:4" ht="20.100000000000001" customHeight="1" x14ac:dyDescent="0.25">
      <c r="A42" s="137" t="s">
        <v>106</v>
      </c>
      <c r="B42" s="35">
        <v>-224752062</v>
      </c>
      <c r="C42" s="33"/>
      <c r="D42" s="35">
        <v>-209320933</v>
      </c>
    </row>
    <row r="43" spans="1:4" ht="20.100000000000001" customHeight="1" x14ac:dyDescent="0.25">
      <c r="A43" s="137" t="s">
        <v>165</v>
      </c>
      <c r="B43" s="35">
        <v>159870000</v>
      </c>
      <c r="C43" s="33"/>
      <c r="D43" s="35">
        <v>218950000</v>
      </c>
    </row>
    <row r="44" spans="1:4" ht="20.100000000000001" customHeight="1" x14ac:dyDescent="0.25">
      <c r="A44" s="137" t="s">
        <v>166</v>
      </c>
      <c r="B44" s="35">
        <v>-85976047</v>
      </c>
      <c r="C44" s="33"/>
      <c r="D44" s="35">
        <v>-64801162</v>
      </c>
    </row>
    <row r="45" spans="1:4" ht="20.100000000000001" customHeight="1" x14ac:dyDescent="0.25">
      <c r="A45" s="137" t="s">
        <v>167</v>
      </c>
      <c r="B45" s="35" t="s">
        <v>86</v>
      </c>
      <c r="C45" s="33"/>
      <c r="D45" s="35">
        <v>155000000</v>
      </c>
    </row>
    <row r="46" spans="1:4" ht="20.100000000000001" customHeight="1" x14ac:dyDescent="0.25">
      <c r="A46" s="137" t="s">
        <v>168</v>
      </c>
      <c r="B46" s="35">
        <v>1509547367</v>
      </c>
      <c r="C46" s="33"/>
      <c r="D46" s="35">
        <v>491197574</v>
      </c>
    </row>
    <row r="47" spans="1:4" ht="20.100000000000001" customHeight="1" x14ac:dyDescent="0.25">
      <c r="A47" s="137" t="s">
        <v>169</v>
      </c>
      <c r="B47" s="35">
        <v>-791858844</v>
      </c>
      <c r="C47" s="33"/>
      <c r="D47" s="35">
        <v>-114463264</v>
      </c>
    </row>
    <row r="48" spans="1:4" ht="21" customHeight="1" x14ac:dyDescent="0.25">
      <c r="A48" s="137" t="s">
        <v>170</v>
      </c>
      <c r="B48" s="35">
        <v>-61147018</v>
      </c>
      <c r="C48" s="33"/>
      <c r="D48" s="35">
        <v>-58616338</v>
      </c>
    </row>
    <row r="49" spans="1:4" ht="20.100000000000001" customHeight="1" x14ac:dyDescent="0.25">
      <c r="A49" s="5" t="s">
        <v>107</v>
      </c>
      <c r="B49" s="127">
        <f>SUM(B41:B48)</f>
        <v>971164126</v>
      </c>
      <c r="C49" s="68"/>
      <c r="D49" s="127">
        <f>SUM(D41:D48)</f>
        <v>481464877</v>
      </c>
    </row>
    <row r="50" spans="1:4" ht="20.100000000000001" customHeight="1" x14ac:dyDescent="0.25">
      <c r="A50" s="6"/>
      <c r="B50" s="6"/>
      <c r="C50" s="125"/>
      <c r="D50" s="124"/>
    </row>
    <row r="51" spans="1:4" ht="33" customHeight="1" x14ac:dyDescent="0.25">
      <c r="A51" s="6" t="s">
        <v>108</v>
      </c>
      <c r="B51" s="35">
        <v>41482168</v>
      </c>
      <c r="C51" s="33"/>
      <c r="D51" s="35">
        <v>3648838</v>
      </c>
    </row>
    <row r="52" spans="1:4" x14ac:dyDescent="0.25">
      <c r="A52" s="6" t="s">
        <v>109</v>
      </c>
      <c r="B52" s="34">
        <v>-62410</v>
      </c>
      <c r="C52" s="33"/>
      <c r="D52" s="34">
        <v>29739</v>
      </c>
    </row>
    <row r="53" spans="1:4" ht="34.5" customHeight="1" x14ac:dyDescent="0.25">
      <c r="A53" s="5" t="s">
        <v>110</v>
      </c>
      <c r="B53" s="129">
        <f>SUM(B51:B52,B49,B38,B30)</f>
        <v>427503499</v>
      </c>
      <c r="C53" s="68"/>
      <c r="D53" s="129">
        <f>SUM(D51:D52,D49,D38,D30)</f>
        <v>540285558</v>
      </c>
    </row>
    <row r="54" spans="1:4" ht="20.100000000000001" customHeight="1" x14ac:dyDescent="0.25">
      <c r="A54" s="6" t="s">
        <v>111</v>
      </c>
      <c r="B54" s="34">
        <v>2214953148</v>
      </c>
      <c r="C54" s="33"/>
      <c r="D54" s="34">
        <v>2293973195</v>
      </c>
    </row>
    <row r="55" spans="1:4" ht="35.25" customHeight="1" x14ac:dyDescent="0.25">
      <c r="A55" s="6" t="s">
        <v>153</v>
      </c>
      <c r="B55" s="34">
        <v>695508737</v>
      </c>
      <c r="C55" s="33"/>
      <c r="D55" s="34" t="s">
        <v>86</v>
      </c>
    </row>
    <row r="56" spans="1:4" ht="23.25" customHeight="1" x14ac:dyDescent="0.25">
      <c r="A56" s="5" t="s">
        <v>154</v>
      </c>
      <c r="B56" s="38">
        <f>Ф1!C9</f>
        <v>2378430780</v>
      </c>
      <c r="C56" s="33"/>
      <c r="D56" s="38">
        <f>D53+D54</f>
        <v>2834258753</v>
      </c>
    </row>
    <row r="57" spans="1:4" ht="35.25" customHeight="1" x14ac:dyDescent="0.25">
      <c r="A57" s="5" t="s">
        <v>155</v>
      </c>
      <c r="B57" s="37">
        <v>959534604</v>
      </c>
      <c r="C57" s="33"/>
      <c r="D57" s="34" t="s">
        <v>86</v>
      </c>
    </row>
    <row r="58" spans="1:4" ht="20.100000000000001" customHeight="1" thickBot="1" x14ac:dyDescent="0.3">
      <c r="A58" s="5" t="s">
        <v>112</v>
      </c>
      <c r="B58" s="130">
        <f>B55+B54+B53</f>
        <v>3337965384</v>
      </c>
      <c r="C58" s="122"/>
      <c r="D58" s="130">
        <f>SUM(D56:D57)</f>
        <v>2834258753</v>
      </c>
    </row>
    <row r="59" spans="1:4" ht="16.5" thickTop="1" x14ac:dyDescent="0.25"/>
    <row r="62" spans="1:4" x14ac:dyDescent="0.25">
      <c r="A62" s="1" t="str">
        <f>Ф1!A56</f>
        <v>Заместитель Председателя Правления</v>
      </c>
      <c r="B62" s="13"/>
      <c r="C62" s="4"/>
      <c r="D62" s="4" t="str">
        <f>[6]Ф2!E57</f>
        <v>Хамитов Е.Е.</v>
      </c>
    </row>
    <row r="63" spans="1:4" ht="21" customHeight="1" x14ac:dyDescent="0.25">
      <c r="A63" s="2"/>
      <c r="B63" s="10"/>
      <c r="C63" s="46"/>
      <c r="D63" s="119"/>
    </row>
    <row r="64" spans="1:4" x14ac:dyDescent="0.25">
      <c r="A64" s="1" t="s">
        <v>87</v>
      </c>
      <c r="B64" s="13"/>
      <c r="C64" s="4"/>
      <c r="D64" s="4" t="str">
        <f>[6]Ф2!E59</f>
        <v>Есенгараева К.Д.</v>
      </c>
    </row>
  </sheetData>
  <mergeCells count="4">
    <mergeCell ref="A2:D2"/>
    <mergeCell ref="A3:D3"/>
    <mergeCell ref="A6:A7"/>
    <mergeCell ref="C6:C7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N40"/>
  <sheetViews>
    <sheetView zoomScale="70" zoomScaleNormal="70" zoomScaleSheetLayoutView="85" workbookViewId="0">
      <selection activeCell="C30" sqref="C30"/>
    </sheetView>
  </sheetViews>
  <sheetFormatPr defaultColWidth="9.140625" defaultRowHeight="15.75" x14ac:dyDescent="0.25"/>
  <cols>
    <col min="1" max="1" width="1.85546875" style="14" customWidth="1"/>
    <col min="2" max="2" width="75.140625" style="14" customWidth="1"/>
    <col min="3" max="3" width="17.85546875" style="15" customWidth="1"/>
    <col min="4" max="4" width="16.140625" style="15" customWidth="1"/>
    <col min="5" max="5" width="20.28515625" style="15" hidden="1" customWidth="1"/>
    <col min="6" max="6" width="19.7109375" style="15" customWidth="1"/>
    <col min="7" max="8" width="17.28515625" style="15" customWidth="1"/>
    <col min="9" max="10" width="17.28515625" style="15" hidden="1" customWidth="1"/>
    <col min="11" max="11" width="16.85546875" style="15" customWidth="1"/>
    <col min="12" max="12" width="8.85546875" style="14" customWidth="1"/>
    <col min="13" max="13" width="9.140625" style="14"/>
    <col min="14" max="14" width="11.85546875" style="14" bestFit="1" customWidth="1"/>
    <col min="15" max="16384" width="9.140625" style="14"/>
  </cols>
  <sheetData>
    <row r="2" spans="2:14" x14ac:dyDescent="0.25">
      <c r="B2" s="149" t="s">
        <v>79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2:14" x14ac:dyDescent="0.25">
      <c r="B3" s="150" t="str">
        <f>[6]Ф3!A3</f>
        <v xml:space="preserve"> АО "Национальный управляющий холдинг "Байтерек"</v>
      </c>
      <c r="C3" s="150"/>
      <c r="D3" s="150"/>
      <c r="E3" s="150"/>
      <c r="F3" s="150"/>
      <c r="G3" s="150"/>
      <c r="H3" s="150"/>
      <c r="I3" s="150"/>
      <c r="J3" s="150"/>
      <c r="K3" s="150"/>
    </row>
    <row r="4" spans="2:14" x14ac:dyDescent="0.25"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2:14" x14ac:dyDescent="0.25">
      <c r="C5" s="151" t="s">
        <v>71</v>
      </c>
      <c r="D5" s="151"/>
      <c r="E5" s="151"/>
      <c r="F5" s="151"/>
      <c r="G5" s="151"/>
      <c r="H5" s="151"/>
      <c r="I5" s="151"/>
      <c r="K5" s="16"/>
    </row>
    <row r="6" spans="2:14" s="17" customFormat="1" ht="106.5" customHeight="1" x14ac:dyDescent="0.25">
      <c r="B6" s="53" t="s">
        <v>73</v>
      </c>
      <c r="C6" s="60" t="s">
        <v>13</v>
      </c>
      <c r="D6" s="60" t="s">
        <v>66</v>
      </c>
      <c r="E6" s="60" t="s">
        <v>39</v>
      </c>
      <c r="F6" s="60" t="s">
        <v>72</v>
      </c>
      <c r="G6" s="60" t="s">
        <v>41</v>
      </c>
      <c r="H6" s="60" t="s">
        <v>67</v>
      </c>
      <c r="I6" s="60" t="s">
        <v>68</v>
      </c>
      <c r="J6" s="60" t="s">
        <v>69</v>
      </c>
      <c r="K6" s="61" t="s">
        <v>70</v>
      </c>
    </row>
    <row r="7" spans="2:14" x14ac:dyDescent="0.25">
      <c r="B7" s="18" t="s">
        <v>139</v>
      </c>
      <c r="C7" s="27">
        <v>1521238962</v>
      </c>
      <c r="D7" s="28">
        <v>-49796105</v>
      </c>
      <c r="E7" s="28"/>
      <c r="F7" s="28">
        <v>292555754</v>
      </c>
      <c r="G7" s="28">
        <f>26950799-993164</f>
        <v>25957635</v>
      </c>
      <c r="H7" s="28">
        <v>875548658</v>
      </c>
      <c r="I7" s="28">
        <f>SUM(C7:H7)</f>
        <v>2665504904</v>
      </c>
      <c r="J7" s="69" t="s">
        <v>86</v>
      </c>
      <c r="K7" s="28">
        <f>SUM(I7:J7)</f>
        <v>2665504904</v>
      </c>
    </row>
    <row r="8" spans="2:14" x14ac:dyDescent="0.25">
      <c r="B8" s="19" t="s">
        <v>118</v>
      </c>
      <c r="C8" s="49">
        <v>0</v>
      </c>
      <c r="D8" s="51">
        <v>0</v>
      </c>
      <c r="E8" s="49">
        <v>0</v>
      </c>
      <c r="F8" s="49">
        <v>0</v>
      </c>
      <c r="G8" s="49">
        <v>0</v>
      </c>
      <c r="H8" s="29">
        <f>Ф2!C35</f>
        <v>376684458.59714997</v>
      </c>
      <c r="I8" s="29">
        <f>SUM(C8:H8)</f>
        <v>376684458.59714997</v>
      </c>
      <c r="J8" s="70" t="s">
        <v>86</v>
      </c>
      <c r="K8" s="29">
        <f t="shared" ref="K8:K14" si="0">SUM(I8:J8)</f>
        <v>376684458.59714997</v>
      </c>
    </row>
    <row r="9" spans="2:14" x14ac:dyDescent="0.25">
      <c r="B9" s="19" t="s">
        <v>119</v>
      </c>
      <c r="C9" s="49">
        <v>0</v>
      </c>
      <c r="D9" s="26">
        <f>Ф2!C45</f>
        <v>13066281</v>
      </c>
      <c r="E9" s="63">
        <v>0</v>
      </c>
      <c r="F9" s="49">
        <v>0</v>
      </c>
      <c r="G9" s="94">
        <f>Ф2!C47</f>
        <v>12187001</v>
      </c>
      <c r="H9" s="52">
        <v>0</v>
      </c>
      <c r="I9" s="26">
        <f>SUM(C9:H9)</f>
        <v>25253282</v>
      </c>
      <c r="J9" s="71" t="s">
        <v>86</v>
      </c>
      <c r="K9" s="26">
        <f t="shared" si="0"/>
        <v>25253282</v>
      </c>
    </row>
    <row r="10" spans="2:14" x14ac:dyDescent="0.25">
      <c r="B10" s="18" t="s">
        <v>113</v>
      </c>
      <c r="C10" s="55">
        <f t="shared" ref="C10:J10" si="1">SUM(C8:C9)</f>
        <v>0</v>
      </c>
      <c r="D10" s="50">
        <f t="shared" si="1"/>
        <v>13066281</v>
      </c>
      <c r="E10" s="55">
        <f t="shared" si="1"/>
        <v>0</v>
      </c>
      <c r="F10" s="55">
        <f t="shared" si="1"/>
        <v>0</v>
      </c>
      <c r="G10" s="95">
        <f t="shared" si="1"/>
        <v>12187001</v>
      </c>
      <c r="H10" s="28">
        <f t="shared" si="1"/>
        <v>376684458.59714997</v>
      </c>
      <c r="I10" s="28">
        <f t="shared" si="1"/>
        <v>401937740.59714997</v>
      </c>
      <c r="J10" s="69">
        <f t="shared" si="1"/>
        <v>0</v>
      </c>
      <c r="K10" s="28">
        <f t="shared" si="0"/>
        <v>401937740.59714997</v>
      </c>
    </row>
    <row r="11" spans="2:14" ht="23.25" customHeight="1" x14ac:dyDescent="0.25">
      <c r="B11" s="97" t="s">
        <v>171</v>
      </c>
      <c r="C11" s="86"/>
      <c r="D11" s="30"/>
      <c r="E11" s="86"/>
      <c r="F11" s="86"/>
      <c r="G11" s="96"/>
      <c r="H11" s="25">
        <v>-61147018.049999997</v>
      </c>
      <c r="I11" s="30"/>
      <c r="J11" s="68"/>
      <c r="K11" s="25">
        <f>H11</f>
        <v>-61147018.049999997</v>
      </c>
    </row>
    <row r="12" spans="2:14" ht="31.5" x14ac:dyDescent="0.25">
      <c r="B12" s="19" t="s">
        <v>176</v>
      </c>
      <c r="C12" s="29"/>
      <c r="D12" s="66" t="s">
        <v>86</v>
      </c>
      <c r="E12" s="66" t="s">
        <v>86</v>
      </c>
      <c r="F12" s="25">
        <v>24527774</v>
      </c>
      <c r="G12" s="66" t="s">
        <v>86</v>
      </c>
      <c r="H12" s="66" t="s">
        <v>86</v>
      </c>
      <c r="I12" s="25">
        <f>SUM(C12:H12)</f>
        <v>24527774</v>
      </c>
      <c r="J12" s="68" t="s">
        <v>86</v>
      </c>
      <c r="K12" s="25">
        <f>I12</f>
        <v>24527774</v>
      </c>
    </row>
    <row r="13" spans="2:14" x14ac:dyDescent="0.25">
      <c r="B13" s="19" t="s">
        <v>124</v>
      </c>
      <c r="C13" s="29"/>
      <c r="D13" s="66"/>
      <c r="E13" s="66"/>
      <c r="F13" s="25"/>
      <c r="G13" s="25">
        <v>8864130</v>
      </c>
      <c r="H13" s="25">
        <f>-G13</f>
        <v>-8864130</v>
      </c>
      <c r="I13" s="25">
        <f>SUM(C13:H13)</f>
        <v>0</v>
      </c>
      <c r="J13" s="68"/>
      <c r="K13" s="25">
        <f t="shared" si="0"/>
        <v>0</v>
      </c>
    </row>
    <row r="14" spans="2:14" x14ac:dyDescent="0.25">
      <c r="B14" s="19" t="s">
        <v>136</v>
      </c>
      <c r="C14" s="54">
        <v>0</v>
      </c>
      <c r="D14" s="67" t="s">
        <v>86</v>
      </c>
      <c r="E14" s="25">
        <v>0</v>
      </c>
      <c r="F14" s="25"/>
      <c r="G14" s="26">
        <v>5604846</v>
      </c>
      <c r="H14" s="25">
        <f>-G14</f>
        <v>-5604846</v>
      </c>
      <c r="I14" s="25">
        <f t="shared" ref="I14" si="2">SUM(C14:H14)</f>
        <v>0</v>
      </c>
      <c r="J14" s="25">
        <v>0</v>
      </c>
      <c r="K14" s="25">
        <f t="shared" si="0"/>
        <v>0</v>
      </c>
      <c r="N14" s="23"/>
    </row>
    <row r="15" spans="2:14" ht="16.5" thickBot="1" x14ac:dyDescent="0.3">
      <c r="B15" s="18" t="s">
        <v>159</v>
      </c>
      <c r="C15" s="32">
        <f>SUM(C7:C14)</f>
        <v>1521238962</v>
      </c>
      <c r="D15" s="65">
        <f>D10+D7</f>
        <v>-36729824</v>
      </c>
      <c r="E15" s="58">
        <f>SUM(E7:E14)</f>
        <v>0</v>
      </c>
      <c r="F15" s="59">
        <f>SUM(F7:F14)</f>
        <v>317083528</v>
      </c>
      <c r="G15" s="65">
        <f>SUM(G7:G14)-G9</f>
        <v>52613612</v>
      </c>
      <c r="H15" s="59">
        <f>SUM(H7:H14)-H8</f>
        <v>1176617122.5471497</v>
      </c>
      <c r="I15" s="24">
        <f>SUM(C15:H15)</f>
        <v>3030823400.5471497</v>
      </c>
      <c r="J15" s="72">
        <f>SUM(J7:J8)</f>
        <v>0</v>
      </c>
      <c r="K15" s="32">
        <f>K14+K12+K10+K7+K11</f>
        <v>3030823400.5471497</v>
      </c>
    </row>
    <row r="16" spans="2:14" ht="16.5" thickTop="1" x14ac:dyDescent="0.25"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2:11" x14ac:dyDescent="0.25">
      <c r="B17" s="131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2:11" x14ac:dyDescent="0.25">
      <c r="C18" s="151" t="s">
        <v>71</v>
      </c>
      <c r="D18" s="151"/>
      <c r="E18" s="151"/>
      <c r="F18" s="151"/>
      <c r="G18" s="151"/>
      <c r="H18" s="151"/>
      <c r="I18" s="151"/>
      <c r="K18" s="16"/>
    </row>
    <row r="19" spans="2:11" s="17" customFormat="1" ht="106.5" customHeight="1" x14ac:dyDescent="0.25">
      <c r="B19" s="53" t="s">
        <v>73</v>
      </c>
      <c r="C19" s="60" t="s">
        <v>13</v>
      </c>
      <c r="D19" s="60" t="s">
        <v>66</v>
      </c>
      <c r="E19" s="60" t="s">
        <v>39</v>
      </c>
      <c r="F19" s="60" t="s">
        <v>72</v>
      </c>
      <c r="G19" s="60" t="s">
        <v>41</v>
      </c>
      <c r="H19" s="60" t="s">
        <v>67</v>
      </c>
      <c r="I19" s="60" t="s">
        <v>68</v>
      </c>
      <c r="J19" s="60" t="s">
        <v>69</v>
      </c>
      <c r="K19" s="61" t="s">
        <v>70</v>
      </c>
    </row>
    <row r="20" spans="2:11" x14ac:dyDescent="0.25">
      <c r="B20" s="18" t="s">
        <v>134</v>
      </c>
      <c r="C20" s="27">
        <v>1366238962</v>
      </c>
      <c r="D20" s="28">
        <v>-65072162</v>
      </c>
      <c r="E20" s="28"/>
      <c r="F20" s="28">
        <v>241088410</v>
      </c>
      <c r="G20" s="28">
        <v>31125936</v>
      </c>
      <c r="H20" s="28">
        <v>524684592</v>
      </c>
      <c r="I20" s="28">
        <f>SUM(C20:H20)</f>
        <v>2098065738</v>
      </c>
      <c r="J20" s="69" t="s">
        <v>86</v>
      </c>
      <c r="K20" s="28">
        <f>SUM(I20:J20)</f>
        <v>2098065738</v>
      </c>
    </row>
    <row r="21" spans="2:11" x14ac:dyDescent="0.25">
      <c r="B21" s="19" t="s">
        <v>118</v>
      </c>
      <c r="C21" s="74">
        <v>0</v>
      </c>
      <c r="D21" s="75">
        <v>0</v>
      </c>
      <c r="E21" s="74">
        <v>0</v>
      </c>
      <c r="F21" s="74">
        <v>0</v>
      </c>
      <c r="G21" s="74">
        <v>0</v>
      </c>
      <c r="H21" s="76">
        <f>Ф2!E39</f>
        <v>400148213.59644097</v>
      </c>
      <c r="I21" s="76">
        <f>SUM(C21:H21)</f>
        <v>400148213.59644097</v>
      </c>
      <c r="J21" s="77" t="e">
        <f>Ф2!#REF!</f>
        <v>#REF!</v>
      </c>
      <c r="K21" s="76">
        <f>H21</f>
        <v>400148213.59644097</v>
      </c>
    </row>
    <row r="22" spans="2:11" x14ac:dyDescent="0.25">
      <c r="B22" s="19" t="s">
        <v>119</v>
      </c>
      <c r="C22" s="74">
        <v>0</v>
      </c>
      <c r="D22" s="78">
        <f>Ф2!E49</f>
        <v>-15308663</v>
      </c>
      <c r="E22" s="79">
        <v>0</v>
      </c>
      <c r="F22" s="74">
        <v>0</v>
      </c>
      <c r="G22" s="80">
        <v>0</v>
      </c>
      <c r="H22" s="80">
        <v>0</v>
      </c>
      <c r="I22" s="77">
        <f>SUM(C22:H22)</f>
        <v>-15308663</v>
      </c>
      <c r="J22" s="80">
        <v>0</v>
      </c>
      <c r="K22" s="77">
        <f>SUM(I22:J22)</f>
        <v>-15308663</v>
      </c>
    </row>
    <row r="23" spans="2:11" x14ac:dyDescent="0.25">
      <c r="B23" s="18" t="s">
        <v>113</v>
      </c>
      <c r="C23" s="81">
        <f t="shared" ref="C23:J23" si="3">SUM(C21:C22)</f>
        <v>0</v>
      </c>
      <c r="D23" s="82">
        <f t="shared" si="3"/>
        <v>-15308663</v>
      </c>
      <c r="E23" s="81">
        <f t="shared" si="3"/>
        <v>0</v>
      </c>
      <c r="F23" s="81">
        <f t="shared" si="3"/>
        <v>0</v>
      </c>
      <c r="G23" s="81">
        <f t="shared" si="3"/>
        <v>0</v>
      </c>
      <c r="H23" s="73">
        <f t="shared" si="3"/>
        <v>400148213.59644097</v>
      </c>
      <c r="I23" s="73">
        <f t="shared" si="3"/>
        <v>384839550.59644097</v>
      </c>
      <c r="J23" s="73" t="e">
        <f t="shared" si="3"/>
        <v>#REF!</v>
      </c>
      <c r="K23" s="73">
        <f>K21+K22</f>
        <v>384839550.59644097</v>
      </c>
    </row>
    <row r="24" spans="2:11" x14ac:dyDescent="0.25">
      <c r="B24" s="19" t="s">
        <v>172</v>
      </c>
      <c r="C24" s="87">
        <v>155000000</v>
      </c>
      <c r="D24" s="89" t="s">
        <v>86</v>
      </c>
      <c r="E24" s="84"/>
      <c r="F24" s="84" t="s">
        <v>86</v>
      </c>
      <c r="G24" s="84" t="s">
        <v>86</v>
      </c>
      <c r="H24" s="89"/>
      <c r="I24" s="89"/>
      <c r="J24" s="89"/>
      <c r="K24" s="77">
        <f>C24</f>
        <v>155000000</v>
      </c>
    </row>
    <row r="25" spans="2:11" ht="17.25" customHeight="1" x14ac:dyDescent="0.25">
      <c r="B25" s="19" t="s">
        <v>171</v>
      </c>
      <c r="C25" s="139" t="s">
        <v>86</v>
      </c>
      <c r="D25" s="139" t="s">
        <v>86</v>
      </c>
      <c r="E25" s="84"/>
      <c r="F25" s="84" t="s">
        <v>86</v>
      </c>
      <c r="G25" s="84" t="s">
        <v>86</v>
      </c>
      <c r="H25" s="77">
        <v>-58616337.626000002</v>
      </c>
      <c r="I25" s="89"/>
      <c r="J25" s="89"/>
      <c r="K25" s="77">
        <f>H25</f>
        <v>-58616337.626000002</v>
      </c>
    </row>
    <row r="26" spans="2:11" ht="31.5" x14ac:dyDescent="0.25">
      <c r="B26" s="19" t="s">
        <v>173</v>
      </c>
      <c r="C26" s="84" t="s">
        <v>86</v>
      </c>
      <c r="D26" s="84" t="s">
        <v>86</v>
      </c>
      <c r="E26" s="84"/>
      <c r="F26" s="25">
        <v>47665302</v>
      </c>
      <c r="G26" s="66" t="s">
        <v>86</v>
      </c>
      <c r="H26" s="66" t="s">
        <v>86</v>
      </c>
      <c r="I26" s="89"/>
      <c r="J26" s="89"/>
      <c r="K26" s="77">
        <f>F26</f>
        <v>47665302</v>
      </c>
    </row>
    <row r="27" spans="2:11" x14ac:dyDescent="0.25">
      <c r="B27" s="19" t="s">
        <v>174</v>
      </c>
      <c r="C27" s="83" t="s">
        <v>86</v>
      </c>
      <c r="D27" s="83" t="s">
        <v>86</v>
      </c>
      <c r="E27" s="83">
        <v>0</v>
      </c>
      <c r="F27" s="70" t="s">
        <v>86</v>
      </c>
      <c r="G27" s="25">
        <v>4402390</v>
      </c>
      <c r="H27" s="66">
        <v>-5463764</v>
      </c>
      <c r="I27" s="76">
        <f t="shared" ref="I27" si="4">SUM(C27:H27)</f>
        <v>-1061374</v>
      </c>
      <c r="J27" s="84">
        <v>0</v>
      </c>
      <c r="K27" s="77">
        <f>H27+G27</f>
        <v>-1061374</v>
      </c>
    </row>
    <row r="28" spans="2:11" ht="16.5" thickBot="1" x14ac:dyDescent="0.3">
      <c r="B28" s="18" t="s">
        <v>158</v>
      </c>
      <c r="C28" s="85">
        <f>SUM(C20:C27)</f>
        <v>1521238962</v>
      </c>
      <c r="D28" s="88">
        <f>D23+D20</f>
        <v>-80380825</v>
      </c>
      <c r="E28" s="85">
        <f>SUM(E20:E27)</f>
        <v>0</v>
      </c>
      <c r="F28" s="85">
        <f>SUM(F20:F27)</f>
        <v>288753712</v>
      </c>
      <c r="G28" s="85">
        <f>SUM(G20:G27)</f>
        <v>35528326</v>
      </c>
      <c r="H28" s="85">
        <f>SUM(H20:H27)-H23</f>
        <v>860752703.9704411</v>
      </c>
      <c r="I28" s="85">
        <f>SUM(C28:H28)</f>
        <v>2625892878.9704409</v>
      </c>
      <c r="J28" s="85" t="e">
        <f>SUM(J20:J27)-J23</f>
        <v>#REF!</v>
      </c>
      <c r="K28" s="85">
        <f>SUM(K23:K27)+K20</f>
        <v>2625892878.9704409</v>
      </c>
    </row>
    <row r="29" spans="2:11" ht="16.5" thickTop="1" x14ac:dyDescent="0.25"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2:11" x14ac:dyDescent="0.25">
      <c r="B30" s="18"/>
      <c r="C30" s="31"/>
      <c r="D30" s="31"/>
      <c r="E30" s="31"/>
      <c r="F30" s="31"/>
      <c r="G30" s="30"/>
      <c r="H30" s="30"/>
      <c r="I30" s="30"/>
      <c r="J30" s="30"/>
      <c r="K30" s="31"/>
    </row>
    <row r="31" spans="2:11" x14ac:dyDescent="0.25">
      <c r="B31" s="18"/>
      <c r="C31" s="31"/>
      <c r="D31" s="31"/>
      <c r="E31" s="31"/>
      <c r="F31" s="31"/>
      <c r="G31" s="30"/>
      <c r="H31" s="30"/>
      <c r="I31" s="30"/>
      <c r="J31" s="30"/>
      <c r="K31" s="31"/>
    </row>
    <row r="32" spans="2:11" x14ac:dyDescent="0.25">
      <c r="C32" s="23"/>
      <c r="D32" s="23"/>
      <c r="E32" s="23"/>
      <c r="F32" s="23"/>
      <c r="G32" s="23"/>
      <c r="H32" s="23"/>
      <c r="I32" s="23"/>
      <c r="J32" s="23"/>
      <c r="K32" s="23"/>
    </row>
    <row r="33" spans="2:11" x14ac:dyDescent="0.25">
      <c r="C33" s="23"/>
      <c r="D33" s="23"/>
      <c r="E33" s="23"/>
      <c r="F33" s="23"/>
      <c r="G33" s="23"/>
      <c r="H33" s="23"/>
      <c r="I33" s="23"/>
      <c r="J33" s="23"/>
      <c r="K33" s="23"/>
    </row>
    <row r="34" spans="2:11" x14ac:dyDescent="0.25">
      <c r="C34" s="39"/>
      <c r="D34" s="39"/>
      <c r="E34" s="39"/>
      <c r="F34" s="39"/>
      <c r="G34" s="56"/>
      <c r="H34" s="56"/>
      <c r="I34" s="56"/>
      <c r="J34" s="56"/>
      <c r="K34" s="39"/>
    </row>
    <row r="35" spans="2:11" x14ac:dyDescent="0.25">
      <c r="C35" s="39"/>
      <c r="D35" s="39"/>
      <c r="E35" s="39"/>
      <c r="F35" s="39"/>
      <c r="G35" s="56"/>
      <c r="H35" s="56"/>
      <c r="I35" s="56"/>
      <c r="J35" s="56"/>
      <c r="K35" s="39"/>
    </row>
    <row r="36" spans="2:11" x14ac:dyDescent="0.25">
      <c r="C36" s="39"/>
      <c r="D36" s="39"/>
      <c r="E36" s="39"/>
      <c r="F36" s="39"/>
      <c r="G36" s="56"/>
      <c r="H36" s="56"/>
      <c r="I36" s="56"/>
      <c r="J36" s="56"/>
      <c r="K36" s="39"/>
    </row>
    <row r="37" spans="2:11" x14ac:dyDescent="0.25">
      <c r="B37" s="1" t="str">
        <f>Ф1!A56</f>
        <v>Заместитель Председателя Правления</v>
      </c>
      <c r="C37" s="39"/>
      <c r="D37" s="4" t="str">
        <f>Ф1!E56</f>
        <v>Хамитов Е.Е.</v>
      </c>
      <c r="E37" s="4" t="str">
        <f>[6]Ф2!E57</f>
        <v>Хамитов Е.Е.</v>
      </c>
      <c r="F37" s="39"/>
      <c r="G37" s="23"/>
      <c r="H37" s="23"/>
      <c r="I37" s="23"/>
      <c r="J37" s="23"/>
      <c r="K37" s="23"/>
    </row>
    <row r="38" spans="2:11" ht="28.5" customHeight="1" x14ac:dyDescent="0.25">
      <c r="B38" s="132"/>
      <c r="D38" s="133"/>
      <c r="E38" s="133"/>
      <c r="F38" s="134"/>
      <c r="G38" s="14"/>
      <c r="H38" s="14"/>
      <c r="I38" s="14"/>
      <c r="J38" s="14"/>
      <c r="K38" s="135"/>
    </row>
    <row r="39" spans="2:11" x14ac:dyDescent="0.25">
      <c r="B39" s="132" t="s">
        <v>87</v>
      </c>
      <c r="D39" s="4" t="str">
        <f>Ф1!E58</f>
        <v>Есенгараева К.Д.</v>
      </c>
      <c r="E39" s="4" t="str">
        <f>[6]Ф3!D75</f>
        <v>Есенгараева К.Д.</v>
      </c>
      <c r="F39" s="4"/>
      <c r="G39" s="14"/>
      <c r="H39" s="14"/>
      <c r="I39" s="14"/>
      <c r="J39" s="14"/>
      <c r="K39" s="14"/>
    </row>
    <row r="40" spans="2:11" x14ac:dyDescent="0.25">
      <c r="B40" s="136"/>
    </row>
  </sheetData>
  <mergeCells count="4">
    <mergeCell ref="B2:K2"/>
    <mergeCell ref="B3:K3"/>
    <mergeCell ref="C18:I18"/>
    <mergeCell ref="C5:I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1" manualBreakCount="1">
    <brk id="29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Лаура Серменова</cp:lastModifiedBy>
  <cp:lastPrinted>2019-05-14T10:22:26Z</cp:lastPrinted>
  <dcterms:created xsi:type="dcterms:W3CDTF">2017-02-27T03:37:51Z</dcterms:created>
  <dcterms:modified xsi:type="dcterms:W3CDTF">2024-11-25T11:09:48Z</dcterms:modified>
</cp:coreProperties>
</file>