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1\3 КВАРТАЛ\Финал\КАСЕ\"/>
    </mc:Choice>
  </mc:AlternateContent>
  <bookViews>
    <workbookView xWindow="0" yWindow="0" windowWidth="28800" windowHeight="11835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2" localSheetId="1">Ф2!#REF!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Ф4!$20:$20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Ф1!$A$1:$E$58</definedName>
    <definedName name="_xlnm.Print_Area" localSheetId="3">Ф4!$B$1:$K$33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6" l="1"/>
  <c r="K12" i="7"/>
  <c r="K13" i="7"/>
  <c r="K14" i="7"/>
  <c r="K15" i="7"/>
  <c r="K16" i="7"/>
  <c r="I12" i="7"/>
  <c r="E45" i="5"/>
  <c r="D23" i="7" s="1"/>
  <c r="I23" i="7" s="1"/>
  <c r="H22" i="7"/>
  <c r="I22" i="7" s="1"/>
  <c r="D40" i="6"/>
  <c r="H15" i="7" l="1"/>
  <c r="H17" i="7" s="1"/>
  <c r="J8" i="7"/>
  <c r="J17" i="7" s="1"/>
  <c r="F50" i="2" s="1"/>
  <c r="H8" i="7"/>
  <c r="I21" i="7" l="1"/>
  <c r="J22" i="7"/>
  <c r="K22" i="7" s="1"/>
  <c r="H14" i="7" l="1"/>
  <c r="I14" i="7" s="1"/>
  <c r="J10" i="7"/>
  <c r="I11" i="7"/>
  <c r="K11" i="7" s="1"/>
  <c r="I13" i="7"/>
  <c r="I15" i="7"/>
  <c r="I16" i="7"/>
  <c r="C10" i="7"/>
  <c r="C17" i="7" s="1"/>
  <c r="F44" i="2" s="1"/>
  <c r="E10" i="7"/>
  <c r="E17" i="7" s="1"/>
  <c r="F10" i="7"/>
  <c r="F17" i="7"/>
  <c r="F46" i="2" s="1"/>
  <c r="G10" i="7"/>
  <c r="G17" i="7" s="1"/>
  <c r="B31" i="7"/>
  <c r="D51" i="6"/>
  <c r="B51" i="6"/>
  <c r="B18" i="6"/>
  <c r="B30" i="6" s="1"/>
  <c r="D18" i="6"/>
  <c r="D30" i="6" s="1"/>
  <c r="A61" i="6"/>
  <c r="E51" i="5"/>
  <c r="I24" i="7"/>
  <c r="E17" i="5"/>
  <c r="E10" i="5"/>
  <c r="E13" i="5" s="1"/>
  <c r="E36" i="5"/>
  <c r="A56" i="5"/>
  <c r="E33" i="7"/>
  <c r="E31" i="7"/>
  <c r="J24" i="7"/>
  <c r="I25" i="7"/>
  <c r="K25" i="7" s="1"/>
  <c r="I26" i="7"/>
  <c r="K26" i="7" s="1"/>
  <c r="I27" i="7"/>
  <c r="K27" i="7" s="1"/>
  <c r="K21" i="7"/>
  <c r="J28" i="7"/>
  <c r="C24" i="7"/>
  <c r="C28" i="7" s="1"/>
  <c r="E24" i="7"/>
  <c r="E28" i="7" s="1"/>
  <c r="F24" i="7"/>
  <c r="F28" i="7" s="1"/>
  <c r="G24" i="7"/>
  <c r="G28" i="7" s="1"/>
  <c r="H24" i="7"/>
  <c r="H28" i="7" s="1"/>
  <c r="B3" i="7"/>
  <c r="D63" i="6"/>
  <c r="D61" i="6"/>
  <c r="E58" i="5"/>
  <c r="E56" i="5"/>
  <c r="C51" i="5"/>
  <c r="C45" i="5"/>
  <c r="D9" i="7" s="1"/>
  <c r="D17" i="7" s="1"/>
  <c r="F45" i="2" s="1"/>
  <c r="C17" i="5"/>
  <c r="C10" i="5"/>
  <c r="C13" i="5" s="1"/>
  <c r="C36" i="5"/>
  <c r="H10" i="7" s="1"/>
  <c r="C49" i="2"/>
  <c r="C51" i="2" s="1"/>
  <c r="E27" i="2"/>
  <c r="C27" i="2"/>
  <c r="C41" i="2"/>
  <c r="E41" i="2"/>
  <c r="E49" i="2"/>
  <c r="E51" i="2" s="1"/>
  <c r="F47" i="2" l="1"/>
  <c r="I17" i="7"/>
  <c r="I9" i="7"/>
  <c r="K9" i="7" s="1"/>
  <c r="D10" i="7"/>
  <c r="K23" i="7"/>
  <c r="D28" i="7"/>
  <c r="I28" i="7" s="1"/>
  <c r="D24" i="7"/>
  <c r="D55" i="6"/>
  <c r="D57" i="6" s="1"/>
  <c r="B55" i="6"/>
  <c r="B57" i="6" s="1"/>
  <c r="E26" i="5"/>
  <c r="E30" i="5" s="1"/>
  <c r="E32" i="5" s="1"/>
  <c r="E46" i="5" s="1"/>
  <c r="C26" i="5"/>
  <c r="C30" i="5" s="1"/>
  <c r="C32" i="5" s="1"/>
  <c r="C46" i="5" s="1"/>
  <c r="I8" i="7"/>
  <c r="K24" i="7"/>
  <c r="K28" i="7" s="1"/>
  <c r="C52" i="2"/>
  <c r="C53" i="2" s="1"/>
  <c r="E52" i="2"/>
  <c r="E53" i="2" s="1"/>
  <c r="I10" i="7" l="1"/>
  <c r="K10" i="7" s="1"/>
  <c r="K17" i="7" s="1"/>
  <c r="F51" i="2" s="1"/>
  <c r="F49" i="2"/>
  <c r="F48" i="2"/>
  <c r="K8" i="7"/>
</calcChain>
</file>

<file path=xl/sharedStrings.xml><?xml version="1.0" encoding="utf-8"?>
<sst xmlns="http://schemas.openxmlformats.org/spreadsheetml/2006/main" count="217" uniqueCount="173">
  <si>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</si>
  <si>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</si>
  <si>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</si>
  <si>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</si>
  <si>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</si>
  <si>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</si>
  <si>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</si>
  <si>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</si>
  <si>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</si>
  <si>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</si>
  <si>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</si>
  <si>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</si>
  <si>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</si>
  <si>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</si>
  <si>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</si>
  <si>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</si>
  <si>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</si>
  <si>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Дивиденды выплаченные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</si>
  <si>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</si>
  <si>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</si>
  <si>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</si>
  <si>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</si>
  <si>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</si>
  <si>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</si>
  <si>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</si>
  <si>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</si>
  <si>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</si>
  <si>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</si>
  <si>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</si>
  <si>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</si>
  <si>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</si>
  <si>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</si>
  <si>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</si>
  <si>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</si>
  <si>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</si>
  <si>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</si>
  <si>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</si>
  <si>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</si>
  <si>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</si>
  <si>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</si>
  <si>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</si>
  <si>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</si>
  <si>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</si>
  <si>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</si>
  <si>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</si>
  <si>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</si>
  <si>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</si>
  <si>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</si>
  <si>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</si>
  <si>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</si>
  <si>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</si>
  <si>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</si>
  <si>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</si>
  <si>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</si>
  <si>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</si>
  <si>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</si>
  <si>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</si>
  <si>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</si>
  <si>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</si>
  <si>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</si>
  <si>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</si>
  <si>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</si>
  <si>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</si>
  <si>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</si>
  <si>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</si>
  <si>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</si>
  <si>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</si>
  <si>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</si>
  <si>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</si>
  <si>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</si>
  <si>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</si>
  <si>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</si>
  <si>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</si>
  <si>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</si>
  <si>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</si>
  <si>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</si>
  <si>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</si>
  <si>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</si>
  <si>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</si>
  <si>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</si>
  <si>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</si>
  <si>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</si>
  <si>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Прибыль, причитающаяся: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</si>
  <si>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</si>
  <si>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</si>
  <si>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</si>
  <si>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</si>
  <si>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</si>
  <si>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</si>
  <si>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</si>
  <si>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</si>
  <si>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</si>
  <si>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</si>
  <si>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</si>
  <si>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</si>
  <si>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</si>
  <si>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</si>
  <si>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</si>
  <si>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</si>
  <si>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</si>
  <si>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</si>
  <si>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</si>
  <si>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>Дивиденды полученные</t>
  </si>
  <si>
    <t>Управляющий директор, член Правления</t>
  </si>
  <si>
    <t>31 декабря 2020 г.</t>
  </si>
  <si>
    <t>Чистый убыток от прекращения признания финансовых активов, оцениваемых по амортизированной стоимости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</si>
  <si>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</si>
  <si>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</si>
  <si>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</si>
  <si>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>Резерв справедливой стоимости ценных бумаг:</t>
  </si>
  <si>
    <t>Курсовые разницы при пересчете в валюту представления консолидированной финансовой отчетности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</si>
  <si>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</si>
  <si>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</si>
  <si>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</si>
  <si>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</si>
  <si>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</si>
  <si>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</si>
  <si>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</si>
  <si>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</si>
  <si>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</si>
  <si>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</si>
  <si>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</si>
  <si>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</si>
  <si>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</si>
  <si>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</si>
  <si>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</si>
  <si>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</si>
  <si>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</si>
  <si>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</si>
  <si>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</si>
  <si>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</si>
  <si>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</si>
  <si>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</si>
  <si>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</si>
  <si>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</si>
  <si>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</si>
  <si>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</si>
  <si>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</si>
  <si>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</si>
  <si>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</si>
  <si>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</si>
  <si>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</si>
  <si>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</si>
  <si>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Прочие выплаты акционерам</t>
  </si>
  <si>
    <t>Остаток на 1 января 2020 года</t>
  </si>
  <si>
    <t>не аудировано</t>
  </si>
  <si>
    <t>Поступления по операциям с финансовыми инструментами, оцениваемыми по справедливой стоимости через прибыль или убыток</t>
  </si>
  <si>
    <t>Административные и прочие операционные расходы уплаченные</t>
  </si>
  <si>
    <t>Остаток на 1 января 2021 года</t>
  </si>
  <si>
    <t xml:space="preserve">Переводы и прочие изменения, не аудировано  </t>
  </si>
  <si>
    <t>Государственные субсидии к получению</t>
  </si>
  <si>
    <t>Резерв под обесценение прочих финансовых активов и обязательств кредитного характера</t>
  </si>
  <si>
    <t>Перевод в резерв непредвиденных рисков, не аудировано</t>
  </si>
  <si>
    <t xml:space="preserve">Прочие изменения, не аудировано  </t>
  </si>
  <si>
    <t xml:space="preserve"> АО "Национальный управляющий холдинг "Байтерек" по состоянию на 30 сентября 2021 года</t>
  </si>
  <si>
    <t>Прочая дебиторская задолженность</t>
  </si>
  <si>
    <t>Девять месяцев, закончившиеся 
30 сентября 2020 г.</t>
  </si>
  <si>
    <t>Девять месяцев, закончившиеся 
30 сентября 2021 г.</t>
  </si>
  <si>
    <t>Процентные доходы</t>
  </si>
  <si>
    <t>Девять месяцев, закончившиеся 
30 сентября
 2020 г.</t>
  </si>
  <si>
    <t>Девять месяцев, закончившиеся 
30 сентября
 2021 г.</t>
  </si>
  <si>
    <t xml:space="preserve">Поступление средств в результате объединения </t>
  </si>
  <si>
    <t>Поступления по прочим операционным доходам/(уплаченные расходы)</t>
  </si>
  <si>
    <t>Прочее</t>
  </si>
  <si>
    <t>Остаток на 30 сентября 2021 года</t>
  </si>
  <si>
    <t>Остаток на 30 сентября 2020 года</t>
  </si>
  <si>
    <t xml:space="preserve">Выпуск акций – денежный взнос, не аудировано </t>
  </si>
  <si>
    <t xml:space="preserve">Дивиденды </t>
  </si>
  <si>
    <t>Выпуск акций – денежный взнос</t>
  </si>
  <si>
    <t>Взносы в капитал (выпуск акций), связанные с объединением бизнеса, не аудировано</t>
  </si>
  <si>
    <t>Признание дисконта по займам от Правительства Республики Казахстан, за вычетом налогов</t>
  </si>
  <si>
    <t>средствам в банках</t>
  </si>
  <si>
    <t>30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</si>
</sst>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  <numFmt numFmtId="171" formatCode="#,##0_ ;\-#,##0\ "/>
  </numFmts>
  <fonts count="4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0"/>
      <name val="Arial"/>
      <family val="2"/>
      <charset val="204"/>
    </font>
    <font>
      <b/>
      <sz val="8.5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192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3" fontId="3" fillId="0" borderId="0" xfId="2" applyNumberFormat="1" applyFont="1" applyFill="1"/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43" fontId="7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0" fontId="23" fillId="0" borderId="0" xfId="0" applyFont="1" applyAlignment="1">
      <alignment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165" fontId="1" fillId="0" borderId="4" xfId="6" applyNumberFormat="1" applyFont="1" applyFill="1" applyBorder="1" applyAlignment="1" applyProtection="1">
      <alignment wrapText="1"/>
    </xf>
    <xf numFmtId="165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43" fontId="6" fillId="0" borderId="0" xfId="6" applyFont="1" applyFill="1" applyBorder="1" applyAlignment="1" applyProtection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12" fillId="0" borderId="0" xfId="2" applyFont="1" applyFill="1" applyAlignment="1">
      <alignment horizontal="center" vertical="justify"/>
    </xf>
    <xf numFmtId="0" fontId="26" fillId="0" borderId="0" xfId="0" applyFont="1"/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43" fontId="7" fillId="0" borderId="2" xfId="6" applyFont="1" applyFill="1" applyBorder="1" applyAlignment="1" applyProtection="1"/>
    <xf numFmtId="43" fontId="7" fillId="0" borderId="0" xfId="6" applyFont="1" applyFill="1" applyBorder="1" applyAlignment="1" applyProtection="1">
      <alignment horizontal="center"/>
    </xf>
    <xf numFmtId="0" fontId="3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3" fillId="0" borderId="1" xfId="5" applyNumberFormat="1" applyFont="1" applyFill="1" applyBorder="1" applyAlignment="1"/>
    <xf numFmtId="164" fontId="6" fillId="0" borderId="3" xfId="4" applyNumberFormat="1" applyFont="1" applyFill="1" applyBorder="1" applyAlignment="1" applyProtection="1">
      <alignment horizontal="center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5" fontId="33" fillId="0" borderId="0" xfId="6" applyNumberFormat="1" applyFont="1" applyAlignment="1">
      <alignment vertical="center" wrapText="1"/>
    </xf>
    <xf numFmtId="165" fontId="37" fillId="0" borderId="0" xfId="0" applyNumberFormat="1" applyFont="1" applyAlignment="1">
      <alignment vertical="center" wrapText="1"/>
    </xf>
    <xf numFmtId="165" fontId="10" fillId="0" borderId="0" xfId="0" applyNumberFormat="1" applyFont="1"/>
    <xf numFmtId="3" fontId="9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  <xf numFmtId="171" fontId="3" fillId="0" borderId="0" xfId="6" applyNumberFormat="1" applyFont="1" applyFill="1" applyAlignment="1" applyProtection="1"/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tabSelected="1" view="pageBreakPreview" zoomScale="60" zoomScaleNormal="100" workbookViewId="0">
      <selection activeCell="C7" sqref="C7"/>
    </sheetView>
  </sheetViews>
  <sheetFormatPr defaultColWidth="9.140625" defaultRowHeight="15.75" x14ac:dyDescent="0.25"/>
  <cols>
    <col min="1" max="1" width="76.85546875" style="7" customWidth="1"/>
    <col min="2" max="2" width="8.85546875" style="85" customWidth="1"/>
    <col min="3" max="3" width="21.140625" style="7" customWidth="1"/>
    <col min="4" max="4" width="1.85546875" style="7" customWidth="1"/>
    <col min="5" max="5" width="22.28515625" style="7" customWidth="1"/>
    <col min="6" max="6" width="25" style="7" customWidth="1"/>
    <col min="7" max="7" width="11" style="7" bestFit="1" customWidth="1"/>
    <col min="8" max="8" width="15.7109375" style="7" bestFit="1" customWidth="1"/>
    <col min="9" max="16384" width="9.140625" style="7"/>
  </cols>
  <sheetData>
    <row r="2" spans="1:9" ht="18.75" x14ac:dyDescent="0.3">
      <c r="A2" s="177" t="s">
        <v>88</v>
      </c>
      <c r="B2" s="177"/>
      <c r="C2" s="177"/>
      <c r="D2" s="177"/>
      <c r="E2" s="177"/>
    </row>
    <row r="3" spans="1:9" ht="18.75" x14ac:dyDescent="0.3">
      <c r="A3" s="178" t="s">
        <v>154</v>
      </c>
      <c r="B3" s="178"/>
      <c r="C3" s="178"/>
      <c r="D3" s="178"/>
      <c r="E3" s="178"/>
    </row>
    <row r="5" spans="1:9" x14ac:dyDescent="0.25">
      <c r="B5" s="80" t="s">
        <v>20</v>
      </c>
      <c r="C5" s="11"/>
      <c r="E5" s="13"/>
    </row>
    <row r="6" spans="1:9" x14ac:dyDescent="0.25">
      <c r="A6" s="179"/>
      <c r="B6" s="80" t="s">
        <v>21</v>
      </c>
      <c r="C6" s="124" t="s">
        <v>172</v>
      </c>
      <c r="D6" s="180"/>
      <c r="E6" s="157" t="s">
        <v>104</v>
      </c>
    </row>
    <row r="7" spans="1:9" x14ac:dyDescent="0.25">
      <c r="A7" s="179"/>
      <c r="B7" s="88"/>
      <c r="C7" s="9" t="s">
        <v>0</v>
      </c>
      <c r="D7" s="180"/>
      <c r="E7" s="9" t="s">
        <v>0</v>
      </c>
    </row>
    <row r="8" spans="1:9" x14ac:dyDescent="0.25">
      <c r="A8" s="5" t="s">
        <v>5</v>
      </c>
      <c r="B8" s="80"/>
      <c r="C8" s="6"/>
      <c r="D8" s="6"/>
      <c r="E8" s="12"/>
    </row>
    <row r="9" spans="1:9" ht="24.95" customHeight="1" x14ac:dyDescent="0.3">
      <c r="A9" s="90" t="s">
        <v>6</v>
      </c>
      <c r="B9" s="91">
        <v>4</v>
      </c>
      <c r="C9" s="92">
        <v>1438019316</v>
      </c>
      <c r="D9" s="92"/>
      <c r="E9" s="92">
        <v>577623210</v>
      </c>
      <c r="F9" s="142"/>
      <c r="G9" s="166"/>
      <c r="H9" s="169"/>
      <c r="I9" s="142"/>
    </row>
    <row r="10" spans="1:9" ht="37.5" x14ac:dyDescent="0.3">
      <c r="A10" s="90" t="s">
        <v>92</v>
      </c>
      <c r="B10" s="91"/>
      <c r="C10" s="92">
        <v>172230747</v>
      </c>
      <c r="D10" s="92"/>
      <c r="E10" s="92">
        <v>127770366</v>
      </c>
      <c r="F10" s="142"/>
      <c r="G10" s="166"/>
      <c r="H10" s="169"/>
      <c r="I10" s="142"/>
    </row>
    <row r="11" spans="1:9" ht="24.95" customHeight="1" x14ac:dyDescent="0.3">
      <c r="A11" s="90" t="s">
        <v>22</v>
      </c>
      <c r="B11" s="91"/>
      <c r="C11" s="92">
        <v>406319953</v>
      </c>
      <c r="D11" s="92"/>
      <c r="E11" s="92">
        <v>343660770</v>
      </c>
      <c r="F11" s="142"/>
      <c r="G11" s="166"/>
      <c r="H11" s="169"/>
      <c r="I11" s="142"/>
    </row>
    <row r="12" spans="1:9" ht="24.95" customHeight="1" x14ac:dyDescent="0.3">
      <c r="A12" s="90" t="s">
        <v>93</v>
      </c>
      <c r="B12" s="91"/>
      <c r="C12" s="92">
        <v>222549991</v>
      </c>
      <c r="D12" s="92"/>
      <c r="E12" s="92">
        <v>259247511</v>
      </c>
      <c r="F12" s="142"/>
      <c r="G12" s="166"/>
      <c r="H12" s="169"/>
      <c r="I12" s="142"/>
    </row>
    <row r="13" spans="1:9" ht="24.95" customHeight="1" x14ac:dyDescent="0.3">
      <c r="A13" s="90" t="s">
        <v>23</v>
      </c>
      <c r="B13" s="91">
        <v>5</v>
      </c>
      <c r="C13" s="92">
        <v>4340940770</v>
      </c>
      <c r="D13" s="92"/>
      <c r="E13" s="92">
        <v>3316270022</v>
      </c>
      <c r="F13" s="142"/>
      <c r="G13" s="166"/>
      <c r="H13" s="169"/>
      <c r="I13" s="142"/>
    </row>
    <row r="14" spans="1:9" ht="24.95" customHeight="1" x14ac:dyDescent="0.3">
      <c r="A14" s="90" t="s">
        <v>24</v>
      </c>
      <c r="B14" s="91">
        <v>6</v>
      </c>
      <c r="C14" s="92">
        <v>1707127929</v>
      </c>
      <c r="D14" s="92"/>
      <c r="E14" s="92">
        <v>1436201117</v>
      </c>
      <c r="F14" s="142"/>
      <c r="G14" s="166"/>
      <c r="H14" s="169"/>
      <c r="I14" s="142"/>
    </row>
    <row r="15" spans="1:9" ht="24.95" customHeight="1" x14ac:dyDescent="0.3">
      <c r="A15" s="90" t="s">
        <v>25</v>
      </c>
      <c r="B15" s="91"/>
      <c r="C15" s="92">
        <v>920941917</v>
      </c>
      <c r="D15" s="92"/>
      <c r="E15" s="92">
        <v>490616859</v>
      </c>
      <c r="F15" s="142"/>
      <c r="G15" s="166"/>
      <c r="H15" s="169"/>
      <c r="I15" s="142"/>
    </row>
    <row r="16" spans="1:9" ht="24.95" customHeight="1" x14ac:dyDescent="0.3">
      <c r="A16" s="90" t="s">
        <v>94</v>
      </c>
      <c r="B16" s="91"/>
      <c r="C16" s="92">
        <v>555065</v>
      </c>
      <c r="D16" s="92"/>
      <c r="E16" s="92">
        <v>2388</v>
      </c>
      <c r="F16" s="142"/>
      <c r="G16" s="166"/>
      <c r="H16" s="169"/>
      <c r="I16" s="142"/>
    </row>
    <row r="17" spans="1:9" ht="24.95" customHeight="1" x14ac:dyDescent="0.3">
      <c r="A17" s="90" t="s">
        <v>95</v>
      </c>
      <c r="B17" s="91"/>
      <c r="C17" s="92">
        <v>8984582</v>
      </c>
      <c r="D17" s="92"/>
      <c r="E17" s="92">
        <v>6194729</v>
      </c>
      <c r="F17" s="142"/>
      <c r="G17" s="166"/>
      <c r="H17" s="169"/>
      <c r="I17" s="142"/>
    </row>
    <row r="18" spans="1:9" ht="24.95" customHeight="1" x14ac:dyDescent="0.3">
      <c r="A18" s="90" t="s">
        <v>26</v>
      </c>
      <c r="B18" s="91"/>
      <c r="C18" s="92">
        <v>20776689</v>
      </c>
      <c r="D18" s="92"/>
      <c r="E18" s="92">
        <v>16041107</v>
      </c>
      <c r="F18" s="142"/>
      <c r="G18" s="166"/>
      <c r="H18" s="169"/>
      <c r="I18" s="142"/>
    </row>
    <row r="19" spans="1:9" ht="24.95" customHeight="1" x14ac:dyDescent="0.3">
      <c r="A19" s="90" t="s">
        <v>27</v>
      </c>
      <c r="B19" s="91"/>
      <c r="C19" s="92">
        <v>34591963</v>
      </c>
      <c r="D19" s="92"/>
      <c r="E19" s="92">
        <v>10429868</v>
      </c>
      <c r="F19" s="142"/>
      <c r="G19" s="166"/>
      <c r="H19" s="169"/>
      <c r="I19" s="142"/>
    </row>
    <row r="20" spans="1:9" ht="24.95" customHeight="1" x14ac:dyDescent="0.3">
      <c r="A20" s="90" t="s">
        <v>28</v>
      </c>
      <c r="B20" s="91"/>
      <c r="C20" s="92">
        <v>19334814</v>
      </c>
      <c r="D20" s="92"/>
      <c r="E20" s="92">
        <v>17798673</v>
      </c>
      <c r="F20" s="142"/>
      <c r="G20" s="166"/>
      <c r="H20" s="169"/>
      <c r="I20" s="142"/>
    </row>
    <row r="21" spans="1:9" ht="24.95" customHeight="1" x14ac:dyDescent="0.3">
      <c r="A21" s="90" t="s">
        <v>29</v>
      </c>
      <c r="B21" s="91"/>
      <c r="C21" s="92">
        <v>8427582</v>
      </c>
      <c r="D21" s="92"/>
      <c r="E21" s="92">
        <v>7591382</v>
      </c>
      <c r="F21" s="142"/>
      <c r="G21" s="166"/>
      <c r="H21" s="169"/>
      <c r="I21" s="142"/>
    </row>
    <row r="22" spans="1:9" ht="24.95" customHeight="1" x14ac:dyDescent="0.3">
      <c r="A22" s="159" t="s">
        <v>150</v>
      </c>
      <c r="B22" s="91"/>
      <c r="C22" s="92">
        <v>16914372</v>
      </c>
      <c r="D22" s="92"/>
      <c r="E22" s="92" t="s">
        <v>98</v>
      </c>
      <c r="F22" s="142"/>
      <c r="G22" s="166"/>
      <c r="H22" s="169"/>
      <c r="I22" s="142"/>
    </row>
    <row r="23" spans="1:9" ht="24.95" customHeight="1" x14ac:dyDescent="0.3">
      <c r="A23" s="96" t="s">
        <v>96</v>
      </c>
      <c r="B23" s="91"/>
      <c r="C23" s="92">
        <v>15935306</v>
      </c>
      <c r="D23" s="92"/>
      <c r="E23" s="92">
        <v>12869742</v>
      </c>
      <c r="F23" s="142"/>
      <c r="G23" s="166"/>
      <c r="H23" s="169"/>
      <c r="I23" s="142"/>
    </row>
    <row r="24" spans="1:9" ht="24.95" customHeight="1" x14ac:dyDescent="0.3">
      <c r="A24" s="163" t="s">
        <v>155</v>
      </c>
      <c r="B24" s="91"/>
      <c r="C24" s="92">
        <v>3148079</v>
      </c>
      <c r="D24" s="92"/>
      <c r="E24" s="92"/>
      <c r="F24" s="142"/>
      <c r="G24" s="166"/>
      <c r="H24" s="169"/>
      <c r="I24" s="142"/>
    </row>
    <row r="25" spans="1:9" ht="24.95" customHeight="1" x14ac:dyDescent="0.3">
      <c r="A25" s="96" t="s">
        <v>30</v>
      </c>
      <c r="B25" s="91"/>
      <c r="C25" s="92">
        <v>35641628</v>
      </c>
      <c r="D25" s="92"/>
      <c r="E25" s="92">
        <v>17369093</v>
      </c>
      <c r="F25" s="142"/>
      <c r="G25" s="166"/>
      <c r="H25" s="169"/>
      <c r="I25" s="142"/>
    </row>
    <row r="26" spans="1:9" ht="24.95" customHeight="1" x14ac:dyDescent="0.3">
      <c r="A26" s="90" t="s">
        <v>7</v>
      </c>
      <c r="B26" s="91"/>
      <c r="C26" s="92">
        <v>129176374</v>
      </c>
      <c r="D26" s="92"/>
      <c r="E26" s="92">
        <v>173388678</v>
      </c>
      <c r="F26" s="142"/>
      <c r="G26" s="166"/>
      <c r="H26" s="169"/>
      <c r="I26" s="142"/>
    </row>
    <row r="27" spans="1:9" ht="24.95" customHeight="1" x14ac:dyDescent="0.25">
      <c r="A27" s="93" t="s">
        <v>8</v>
      </c>
      <c r="B27" s="94"/>
      <c r="C27" s="95">
        <f>SUM(C9:C26)</f>
        <v>9501617077</v>
      </c>
      <c r="D27" s="93"/>
      <c r="E27" s="95">
        <f>SUM(E9:E26)</f>
        <v>6813075515</v>
      </c>
      <c r="F27" s="142"/>
      <c r="G27" s="166"/>
      <c r="H27" s="169"/>
      <c r="I27" s="142"/>
    </row>
    <row r="28" spans="1:9" ht="24.95" customHeight="1" x14ac:dyDescent="0.25">
      <c r="A28" s="93"/>
      <c r="B28" s="94"/>
      <c r="C28" s="181"/>
      <c r="D28" s="176"/>
      <c r="E28" s="181"/>
      <c r="F28" s="142"/>
      <c r="G28" s="166"/>
      <c r="H28" s="169"/>
      <c r="I28" s="142"/>
    </row>
    <row r="29" spans="1:9" ht="24.95" customHeight="1" x14ac:dyDescent="0.25">
      <c r="A29" s="93" t="s">
        <v>9</v>
      </c>
      <c r="B29" s="94"/>
      <c r="C29" s="176"/>
      <c r="D29" s="176"/>
      <c r="E29" s="176"/>
      <c r="F29" s="142"/>
      <c r="G29" s="166"/>
      <c r="H29" s="169"/>
      <c r="I29" s="142"/>
    </row>
    <row r="30" spans="1:9" ht="24.95" customHeight="1" x14ac:dyDescent="0.3">
      <c r="A30" s="90" t="s">
        <v>31</v>
      </c>
      <c r="B30" s="91">
        <v>7</v>
      </c>
      <c r="C30" s="92">
        <v>1412069395</v>
      </c>
      <c r="D30" s="92"/>
      <c r="E30" s="92">
        <v>1062591005</v>
      </c>
      <c r="F30" s="142"/>
      <c r="G30" s="166"/>
      <c r="H30" s="169"/>
      <c r="I30" s="142"/>
    </row>
    <row r="31" spans="1:9" ht="18.75" x14ac:dyDescent="0.3">
      <c r="A31" s="90" t="s">
        <v>32</v>
      </c>
      <c r="B31" s="91">
        <v>8</v>
      </c>
      <c r="C31" s="92">
        <v>3954953540</v>
      </c>
      <c r="D31" s="92"/>
      <c r="E31" s="92">
        <v>2511162841</v>
      </c>
      <c r="F31" s="142"/>
      <c r="G31" s="166"/>
      <c r="H31" s="169"/>
      <c r="I31" s="142"/>
    </row>
    <row r="32" spans="1:9" ht="24.95" customHeight="1" x14ac:dyDescent="0.3">
      <c r="A32" s="90" t="s">
        <v>10</v>
      </c>
      <c r="B32" s="91"/>
      <c r="C32" s="92">
        <v>7367156</v>
      </c>
      <c r="D32" s="92"/>
      <c r="E32" s="92">
        <v>6991949</v>
      </c>
      <c r="F32" s="142"/>
      <c r="G32" s="166"/>
      <c r="H32" s="169"/>
      <c r="I32" s="142"/>
    </row>
    <row r="33" spans="1:9" ht="24.95" customHeight="1" x14ac:dyDescent="0.3">
      <c r="A33" s="96" t="s">
        <v>33</v>
      </c>
      <c r="B33" s="91">
        <v>9</v>
      </c>
      <c r="C33" s="92">
        <v>686544592</v>
      </c>
      <c r="D33" s="92"/>
      <c r="E33" s="92">
        <v>686324646</v>
      </c>
      <c r="F33" s="168"/>
      <c r="G33" s="166"/>
      <c r="H33" s="142"/>
      <c r="I33" s="142"/>
    </row>
    <row r="34" spans="1:9" ht="24.95" customHeight="1" x14ac:dyDescent="0.3">
      <c r="A34" s="90" t="s">
        <v>34</v>
      </c>
      <c r="B34" s="91">
        <v>10</v>
      </c>
      <c r="C34" s="92">
        <v>644649061</v>
      </c>
      <c r="D34" s="92"/>
      <c r="E34" s="92">
        <v>347670193</v>
      </c>
      <c r="F34" s="142"/>
      <c r="G34" s="166"/>
      <c r="H34" s="169"/>
      <c r="I34" s="142"/>
    </row>
    <row r="35" spans="1:9" ht="24.95" customHeight="1" x14ac:dyDescent="0.3">
      <c r="A35" s="90" t="s">
        <v>35</v>
      </c>
      <c r="B35" s="91"/>
      <c r="C35" s="92">
        <v>8378587</v>
      </c>
      <c r="D35" s="92"/>
      <c r="E35" s="92">
        <v>41699</v>
      </c>
      <c r="F35" s="142"/>
      <c r="G35" s="166"/>
      <c r="H35" s="169"/>
      <c r="I35" s="142"/>
    </row>
    <row r="36" spans="1:9" ht="24.95" customHeight="1" x14ac:dyDescent="0.3">
      <c r="A36" s="90" t="s">
        <v>36</v>
      </c>
      <c r="B36" s="91"/>
      <c r="C36" s="92">
        <v>42268652</v>
      </c>
      <c r="D36" s="92"/>
      <c r="E36" s="92">
        <v>33715827</v>
      </c>
      <c r="F36" s="142"/>
      <c r="G36" s="166"/>
      <c r="H36" s="169"/>
      <c r="I36" s="142"/>
    </row>
    <row r="37" spans="1:9" ht="24.95" customHeight="1" x14ac:dyDescent="0.3">
      <c r="A37" s="90" t="s">
        <v>37</v>
      </c>
      <c r="B37" s="91"/>
      <c r="C37" s="92">
        <v>34037127</v>
      </c>
      <c r="D37" s="92"/>
      <c r="E37" s="92">
        <v>24933675</v>
      </c>
      <c r="F37" s="142"/>
      <c r="G37" s="166"/>
      <c r="H37" s="169"/>
      <c r="I37" s="142"/>
    </row>
    <row r="38" spans="1:9" ht="24.95" customHeight="1" x14ac:dyDescent="0.3">
      <c r="A38" s="96" t="s">
        <v>38</v>
      </c>
      <c r="B38" s="91"/>
      <c r="C38" s="92">
        <v>160206077</v>
      </c>
      <c r="D38" s="92"/>
      <c r="E38" s="92">
        <v>82753520</v>
      </c>
      <c r="F38" s="142"/>
      <c r="G38" s="166"/>
      <c r="H38" s="169"/>
      <c r="I38" s="142"/>
    </row>
    <row r="39" spans="1:9" ht="24.95" customHeight="1" x14ac:dyDescent="0.3">
      <c r="A39" s="133" t="s">
        <v>97</v>
      </c>
      <c r="B39" s="91"/>
      <c r="C39" s="92">
        <v>772316327</v>
      </c>
      <c r="D39" s="92"/>
      <c r="E39" s="92">
        <v>580085440</v>
      </c>
      <c r="F39" s="142"/>
      <c r="G39" s="166"/>
      <c r="H39" s="169"/>
      <c r="I39" s="142"/>
    </row>
    <row r="40" spans="1:9" ht="24.95" customHeight="1" x14ac:dyDescent="0.3">
      <c r="A40" s="90" t="s">
        <v>11</v>
      </c>
      <c r="B40" s="91"/>
      <c r="C40" s="92">
        <v>82728893</v>
      </c>
      <c r="D40" s="92"/>
      <c r="E40" s="92">
        <v>46114914</v>
      </c>
      <c r="F40" s="142"/>
      <c r="G40" s="166"/>
      <c r="H40" s="169"/>
      <c r="I40" s="142"/>
    </row>
    <row r="41" spans="1:9" ht="24.95" customHeight="1" x14ac:dyDescent="0.25">
      <c r="A41" s="93" t="s">
        <v>12</v>
      </c>
      <c r="B41" s="94"/>
      <c r="C41" s="95">
        <f>SUM(C30:C40)</f>
        <v>7805519407</v>
      </c>
      <c r="D41" s="93"/>
      <c r="E41" s="95">
        <f>SUM(E30:E40)</f>
        <v>5382385709</v>
      </c>
      <c r="F41" s="142"/>
      <c r="G41" s="166"/>
      <c r="H41" s="169"/>
      <c r="I41" s="142"/>
    </row>
    <row r="42" spans="1:9" ht="24.95" customHeight="1" x14ac:dyDescent="0.25">
      <c r="A42" s="93"/>
      <c r="B42" s="94"/>
      <c r="C42" s="97"/>
      <c r="D42" s="176"/>
      <c r="E42" s="97"/>
      <c r="F42" s="142"/>
      <c r="G42" s="166"/>
      <c r="H42" s="169"/>
      <c r="I42" s="142"/>
    </row>
    <row r="43" spans="1:9" ht="24.95" customHeight="1" x14ac:dyDescent="0.25">
      <c r="A43" s="93" t="s">
        <v>14</v>
      </c>
      <c r="B43" s="94"/>
      <c r="C43" s="90"/>
      <c r="D43" s="176"/>
      <c r="E43" s="90"/>
      <c r="F43" s="142"/>
      <c r="G43" s="166"/>
      <c r="H43" s="169"/>
      <c r="I43" s="142"/>
    </row>
    <row r="44" spans="1:9" ht="24.95" customHeight="1" x14ac:dyDescent="0.25">
      <c r="A44" s="90" t="s">
        <v>13</v>
      </c>
      <c r="B44" s="91">
        <v>11</v>
      </c>
      <c r="C44" s="98">
        <v>1266238962</v>
      </c>
      <c r="D44" s="90"/>
      <c r="E44" s="98">
        <v>1046504712</v>
      </c>
      <c r="F44" s="173">
        <f>C44-Ф4!C17</f>
        <v>0</v>
      </c>
      <c r="G44" s="166"/>
      <c r="H44" s="169"/>
      <c r="I44" s="142"/>
    </row>
    <row r="45" spans="1:9" ht="24.95" customHeight="1" x14ac:dyDescent="0.3">
      <c r="A45" s="90" t="s">
        <v>39</v>
      </c>
      <c r="B45" s="91"/>
      <c r="C45" s="99">
        <v>-15089731</v>
      </c>
      <c r="D45" s="99"/>
      <c r="E45" s="99">
        <v>-6153857</v>
      </c>
      <c r="F45" s="174">
        <f>C45-Ф4!D17</f>
        <v>0</v>
      </c>
      <c r="G45" s="166"/>
      <c r="H45" s="169"/>
      <c r="I45" s="142"/>
    </row>
    <row r="46" spans="1:9" ht="37.5" x14ac:dyDescent="0.3">
      <c r="A46" s="96" t="s">
        <v>41</v>
      </c>
      <c r="B46" s="91"/>
      <c r="C46" s="99">
        <v>203809471</v>
      </c>
      <c r="D46" s="92"/>
      <c r="E46" s="99">
        <v>174459214</v>
      </c>
      <c r="F46" s="174">
        <f>C46-Ф4!F17</f>
        <v>0</v>
      </c>
      <c r="G46" s="166"/>
      <c r="H46" s="169"/>
      <c r="I46" s="142"/>
    </row>
    <row r="47" spans="1:9" ht="24.95" customHeight="1" x14ac:dyDescent="0.3">
      <c r="A47" s="96" t="s">
        <v>42</v>
      </c>
      <c r="B47" s="91"/>
      <c r="C47" s="99">
        <v>28612097</v>
      </c>
      <c r="D47" s="92"/>
      <c r="E47" s="99">
        <v>19021258</v>
      </c>
      <c r="F47" s="174">
        <f>C47-Ф4!G17</f>
        <v>0</v>
      </c>
      <c r="G47" s="166"/>
      <c r="H47" s="169"/>
      <c r="I47" s="142"/>
    </row>
    <row r="48" spans="1:9" ht="24.95" customHeight="1" x14ac:dyDescent="0.3">
      <c r="A48" s="90" t="s">
        <v>43</v>
      </c>
      <c r="B48" s="91"/>
      <c r="C48" s="99">
        <v>212502615</v>
      </c>
      <c r="D48" s="99"/>
      <c r="E48" s="99">
        <v>196767022</v>
      </c>
      <c r="F48" s="174">
        <f>C48-Ф4!H17</f>
        <v>0</v>
      </c>
      <c r="G48" s="167"/>
      <c r="H48" s="142"/>
      <c r="I48" s="168"/>
    </row>
    <row r="49" spans="1:9" ht="24.95" customHeight="1" x14ac:dyDescent="0.25">
      <c r="A49" s="93" t="s">
        <v>44</v>
      </c>
      <c r="B49" s="94"/>
      <c r="C49" s="95">
        <f>SUM(C44:C48)</f>
        <v>1696073414</v>
      </c>
      <c r="D49" s="93"/>
      <c r="E49" s="95">
        <f>SUM(E44:E48)</f>
        <v>1430598349</v>
      </c>
      <c r="F49" s="175">
        <f>C49-Ф4!I17</f>
        <v>0</v>
      </c>
      <c r="G49" s="166"/>
      <c r="H49" s="142"/>
      <c r="I49" s="168"/>
    </row>
    <row r="50" spans="1:9" ht="24.95" customHeight="1" x14ac:dyDescent="0.25">
      <c r="A50" s="93" t="s">
        <v>45</v>
      </c>
      <c r="B50" s="94"/>
      <c r="C50" s="95">
        <v>24256</v>
      </c>
      <c r="D50" s="93"/>
      <c r="E50" s="95">
        <v>91457</v>
      </c>
      <c r="F50" s="173">
        <f>C50-Ф4!J17</f>
        <v>0</v>
      </c>
      <c r="G50" s="166"/>
      <c r="H50" s="169"/>
      <c r="I50" s="142"/>
    </row>
    <row r="51" spans="1:9" ht="24.95" customHeight="1" x14ac:dyDescent="0.25">
      <c r="A51" s="93" t="s">
        <v>15</v>
      </c>
      <c r="B51" s="94"/>
      <c r="C51" s="119">
        <f>C49+C50</f>
        <v>1696097670</v>
      </c>
      <c r="D51" s="93"/>
      <c r="E51" s="119">
        <f>E49+E50</f>
        <v>1430689806</v>
      </c>
      <c r="F51" s="173">
        <f>C51-Ф4!K17</f>
        <v>0</v>
      </c>
      <c r="G51" s="166"/>
      <c r="H51" s="169"/>
      <c r="I51" s="142"/>
    </row>
    <row r="52" spans="1:9" ht="24.95" customHeight="1" thickBot="1" x14ac:dyDescent="0.3">
      <c r="A52" s="93" t="s">
        <v>16</v>
      </c>
      <c r="B52" s="94"/>
      <c r="C52" s="100">
        <f>C41+C51</f>
        <v>9501617077</v>
      </c>
      <c r="D52" s="93"/>
      <c r="E52" s="100">
        <f>E41+E51</f>
        <v>6813075515</v>
      </c>
      <c r="F52" s="142"/>
      <c r="G52" s="166"/>
      <c r="H52" s="169"/>
      <c r="I52" s="142"/>
    </row>
    <row r="53" spans="1:9" ht="16.5" thickTop="1" x14ac:dyDescent="0.25">
      <c r="C53" s="143">
        <f>C52-C27</f>
        <v>0</v>
      </c>
      <c r="D53" s="144"/>
      <c r="E53" s="143">
        <f>E52-E27</f>
        <v>0</v>
      </c>
      <c r="F53" s="142"/>
      <c r="G53" s="166"/>
      <c r="H53" s="169"/>
      <c r="I53" s="142"/>
    </row>
    <row r="54" spans="1:9" x14ac:dyDescent="0.25">
      <c r="F54" s="142"/>
      <c r="G54" s="166"/>
      <c r="H54" s="169"/>
      <c r="I54" s="142"/>
    </row>
    <row r="55" spans="1:9" x14ac:dyDescent="0.25">
      <c r="F55" s="142"/>
      <c r="G55" s="166"/>
      <c r="H55" s="169"/>
      <c r="I55" s="142"/>
    </row>
    <row r="56" spans="1:9" s="18" customFormat="1" ht="18.75" x14ac:dyDescent="0.3">
      <c r="A56" s="16" t="s">
        <v>103</v>
      </c>
      <c r="B56" s="79"/>
      <c r="C56" s="17"/>
      <c r="D56" s="17"/>
      <c r="E56" s="17" t="s">
        <v>46</v>
      </c>
      <c r="F56" s="142"/>
      <c r="G56" s="166"/>
      <c r="H56" s="169"/>
      <c r="I56" s="142"/>
    </row>
    <row r="57" spans="1:9" s="18" customFormat="1" ht="18.75" x14ac:dyDescent="0.3">
      <c r="A57" s="19"/>
      <c r="B57" s="89"/>
      <c r="C57" s="20"/>
      <c r="D57" s="21"/>
      <c r="F57" s="142"/>
      <c r="G57" s="166"/>
      <c r="H57" s="169"/>
      <c r="I57" s="142"/>
    </row>
    <row r="58" spans="1:9" s="18" customFormat="1" ht="18.75" x14ac:dyDescent="0.3">
      <c r="A58" s="16" t="s">
        <v>100</v>
      </c>
      <c r="B58" s="79"/>
      <c r="C58" s="17"/>
      <c r="D58" s="17"/>
      <c r="E58" s="14" t="s">
        <v>101</v>
      </c>
      <c r="F58" s="142"/>
      <c r="G58" s="166"/>
      <c r="H58" s="169"/>
      <c r="I58" s="142"/>
    </row>
    <row r="59" spans="1:9" x14ac:dyDescent="0.25">
      <c r="F59" s="142"/>
      <c r="G59" s="166"/>
      <c r="H59" s="169"/>
      <c r="I59" s="142"/>
    </row>
    <row r="60" spans="1:9" x14ac:dyDescent="0.25">
      <c r="F60" s="142"/>
      <c r="G60" s="166"/>
      <c r="H60" s="169"/>
      <c r="I60" s="142"/>
    </row>
    <row r="61" spans="1:9" x14ac:dyDescent="0.25">
      <c r="F61" s="142"/>
      <c r="G61" s="166"/>
      <c r="H61" s="169"/>
      <c r="I61" s="142"/>
    </row>
    <row r="62" spans="1:9" x14ac:dyDescent="0.25">
      <c r="F62" s="142"/>
      <c r="G62" s="166"/>
      <c r="H62" s="169"/>
      <c r="I62" s="142"/>
    </row>
    <row r="63" spans="1:9" x14ac:dyDescent="0.25">
      <c r="F63" s="142"/>
      <c r="G63" s="167"/>
      <c r="H63" s="168"/>
      <c r="I63" s="168"/>
    </row>
    <row r="64" spans="1:9" x14ac:dyDescent="0.25">
      <c r="F64" s="168"/>
      <c r="G64" s="167"/>
      <c r="H64" s="170"/>
      <c r="I64" s="168"/>
    </row>
    <row r="65" spans="8:8" x14ac:dyDescent="0.25">
      <c r="H65" s="171"/>
    </row>
  </sheetData>
  <mergeCells count="8">
    <mergeCell ref="D42:D43"/>
    <mergeCell ref="A2:E2"/>
    <mergeCell ref="A3:E3"/>
    <mergeCell ref="A6:A7"/>
    <mergeCell ref="D6:D7"/>
    <mergeCell ref="C28:C29"/>
    <mergeCell ref="D28:D29"/>
    <mergeCell ref="E28:E29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view="pageBreakPreview" topLeftCell="A31" zoomScale="80" zoomScaleNormal="60" zoomScaleSheetLayoutView="80" workbookViewId="0">
      <selection activeCell="C54" sqref="C54"/>
    </sheetView>
  </sheetViews>
  <sheetFormatPr defaultColWidth="9.140625" defaultRowHeight="15.75" x14ac:dyDescent="0.25"/>
  <cols>
    <col min="1" max="1" width="64.42578125" style="44" customWidth="1"/>
    <col min="2" max="2" width="7.85546875" style="85" customWidth="1"/>
    <col min="3" max="3" width="20.85546875" style="44" customWidth="1"/>
    <col min="4" max="4" width="1.140625" style="10" customWidth="1"/>
    <col min="5" max="5" width="21.140625" style="15" customWidth="1"/>
    <col min="6" max="16384" width="9.140625" style="7"/>
  </cols>
  <sheetData>
    <row r="2" spans="1:5" x14ac:dyDescent="0.25">
      <c r="A2" s="182" t="s">
        <v>89</v>
      </c>
      <c r="B2" s="182"/>
      <c r="C2" s="182"/>
      <c r="D2" s="182"/>
      <c r="E2" s="182"/>
    </row>
    <row r="3" spans="1:5" x14ac:dyDescent="0.25">
      <c r="A3" s="183" t="s">
        <v>87</v>
      </c>
      <c r="B3" s="183"/>
      <c r="C3" s="183"/>
      <c r="D3" s="183"/>
      <c r="E3" s="183"/>
    </row>
    <row r="5" spans="1:5" x14ac:dyDescent="0.25">
      <c r="B5" s="146" t="s">
        <v>20</v>
      </c>
      <c r="C5" s="47" t="s">
        <v>145</v>
      </c>
      <c r="E5" s="47" t="s">
        <v>145</v>
      </c>
    </row>
    <row r="6" spans="1:5" ht="47.25" x14ac:dyDescent="0.25">
      <c r="A6" s="184"/>
      <c r="B6" s="81" t="s">
        <v>21</v>
      </c>
      <c r="C6" s="158" t="s">
        <v>157</v>
      </c>
      <c r="D6" s="185"/>
      <c r="E6" s="165" t="s">
        <v>156</v>
      </c>
    </row>
    <row r="7" spans="1:5" x14ac:dyDescent="0.25">
      <c r="A7" s="184"/>
      <c r="B7" s="82"/>
      <c r="C7" s="48" t="s">
        <v>0</v>
      </c>
      <c r="D7" s="185"/>
      <c r="E7" s="48" t="s">
        <v>0</v>
      </c>
    </row>
    <row r="8" spans="1:5" x14ac:dyDescent="0.25">
      <c r="A8" s="164" t="s">
        <v>158</v>
      </c>
      <c r="B8" s="82"/>
      <c r="C8" s="61">
        <v>515118929</v>
      </c>
      <c r="D8" s="62"/>
      <c r="E8" s="61">
        <v>309276998</v>
      </c>
    </row>
    <row r="9" spans="1:5" x14ac:dyDescent="0.25">
      <c r="A9" s="147" t="s">
        <v>1</v>
      </c>
      <c r="B9" s="82"/>
      <c r="C9" s="63">
        <v>-302772103</v>
      </c>
      <c r="D9" s="64"/>
      <c r="E9" s="63">
        <v>-170096137</v>
      </c>
    </row>
    <row r="10" spans="1:5" x14ac:dyDescent="0.25">
      <c r="A10" s="22" t="s">
        <v>2</v>
      </c>
      <c r="B10" s="83"/>
      <c r="C10" s="65">
        <f>SUM(C8:C9)</f>
        <v>212346826</v>
      </c>
      <c r="D10" s="66"/>
      <c r="E10" s="65">
        <f>SUM(E8:E9)</f>
        <v>139180861</v>
      </c>
    </row>
    <row r="11" spans="1:5" x14ac:dyDescent="0.25">
      <c r="A11" s="147"/>
      <c r="B11" s="82"/>
      <c r="C11" s="62"/>
      <c r="D11" s="62"/>
      <c r="E11" s="62"/>
    </row>
    <row r="12" spans="1:5" ht="31.5" x14ac:dyDescent="0.25">
      <c r="A12" s="147" t="s">
        <v>141</v>
      </c>
      <c r="B12" s="82"/>
      <c r="C12" s="120">
        <v>-10094236</v>
      </c>
      <c r="D12" s="62"/>
      <c r="E12" s="120">
        <v>-45363712</v>
      </c>
    </row>
    <row r="13" spans="1:5" ht="31.5" x14ac:dyDescent="0.25">
      <c r="A13" s="22" t="s">
        <v>47</v>
      </c>
      <c r="B13" s="83"/>
      <c r="C13" s="67">
        <f>SUM(C10:C12)</f>
        <v>202252590</v>
      </c>
      <c r="D13" s="66"/>
      <c r="E13" s="67">
        <f>SUM(E10:E12)</f>
        <v>93817149</v>
      </c>
    </row>
    <row r="14" spans="1:5" x14ac:dyDescent="0.25">
      <c r="A14" s="147"/>
      <c r="B14" s="82"/>
      <c r="C14" s="62"/>
      <c r="D14" s="62"/>
      <c r="E14" s="62"/>
    </row>
    <row r="15" spans="1:5" x14ac:dyDescent="0.25">
      <c r="A15" s="147" t="s">
        <v>3</v>
      </c>
      <c r="B15" s="82"/>
      <c r="C15" s="62">
        <v>15481486</v>
      </c>
      <c r="D15" s="62"/>
      <c r="E15" s="62">
        <v>5410368</v>
      </c>
    </row>
    <row r="16" spans="1:5" x14ac:dyDescent="0.25">
      <c r="A16" s="147" t="s">
        <v>48</v>
      </c>
      <c r="B16" s="82"/>
      <c r="C16" s="120">
        <v>-5167724</v>
      </c>
      <c r="D16" s="62"/>
      <c r="E16" s="120">
        <v>-5027725</v>
      </c>
    </row>
    <row r="17" spans="1:5" x14ac:dyDescent="0.25">
      <c r="A17" s="22" t="s">
        <v>142</v>
      </c>
      <c r="B17" s="83"/>
      <c r="C17" s="66">
        <f>SUM(C15:C16)</f>
        <v>10313762</v>
      </c>
      <c r="D17" s="66"/>
      <c r="E17" s="66">
        <f>SUM(E15:E16)</f>
        <v>382643</v>
      </c>
    </row>
    <row r="18" spans="1:5" x14ac:dyDescent="0.25">
      <c r="A18" s="147"/>
      <c r="B18" s="82"/>
      <c r="C18" s="62"/>
      <c r="D18" s="62"/>
      <c r="E18" s="62"/>
    </row>
    <row r="19" spans="1:5" ht="47.25" x14ac:dyDescent="0.25">
      <c r="A19" s="147" t="s">
        <v>99</v>
      </c>
      <c r="B19" s="82"/>
      <c r="C19" s="64">
        <v>5262335</v>
      </c>
      <c r="D19" s="64"/>
      <c r="E19" s="64">
        <v>3196897</v>
      </c>
    </row>
    <row r="20" spans="1:5" ht="17.25" customHeight="1" x14ac:dyDescent="0.25">
      <c r="A20" s="137" t="s">
        <v>49</v>
      </c>
      <c r="B20" s="82"/>
      <c r="C20" s="64">
        <v>379195</v>
      </c>
      <c r="D20" s="64"/>
      <c r="E20" s="64">
        <v>4278925</v>
      </c>
    </row>
    <row r="21" spans="1:5" ht="47.25" x14ac:dyDescent="0.25">
      <c r="A21" s="147" t="s">
        <v>50</v>
      </c>
      <c r="B21" s="82"/>
      <c r="C21" s="64">
        <v>57230</v>
      </c>
      <c r="D21" s="64"/>
      <c r="E21" s="64">
        <v>6276401</v>
      </c>
    </row>
    <row r="22" spans="1:5" ht="31.5" x14ac:dyDescent="0.25">
      <c r="A22" s="147" t="s">
        <v>105</v>
      </c>
      <c r="B22" s="82"/>
      <c r="C22" s="64">
        <v>6127367</v>
      </c>
      <c r="D22" s="64"/>
      <c r="E22" s="64">
        <v>2689288</v>
      </c>
    </row>
    <row r="23" spans="1:5" x14ac:dyDescent="0.25">
      <c r="A23" s="147" t="s">
        <v>51</v>
      </c>
      <c r="B23" s="82"/>
      <c r="C23" s="64">
        <v>3778069</v>
      </c>
      <c r="D23" s="64"/>
      <c r="E23" s="64">
        <v>2604096</v>
      </c>
    </row>
    <row r="24" spans="1:5" ht="31.5" x14ac:dyDescent="0.25">
      <c r="A24" s="147" t="s">
        <v>106</v>
      </c>
      <c r="B24" s="82"/>
      <c r="C24" s="64">
        <v>-6158713</v>
      </c>
      <c r="D24" s="64"/>
      <c r="E24" s="64">
        <v>-4266378</v>
      </c>
    </row>
    <row r="25" spans="1:5" x14ac:dyDescent="0.25">
      <c r="A25" s="147" t="s">
        <v>52</v>
      </c>
      <c r="B25" s="82"/>
      <c r="C25" s="63">
        <v>-24750434</v>
      </c>
      <c r="D25" s="64"/>
      <c r="E25" s="63">
        <v>2093819</v>
      </c>
    </row>
    <row r="26" spans="1:5" x14ac:dyDescent="0.25">
      <c r="A26" s="22" t="s">
        <v>53</v>
      </c>
      <c r="B26" s="83"/>
      <c r="C26" s="70">
        <f>SUM(C19:C25,C17,C13)</f>
        <v>197261401</v>
      </c>
      <c r="D26" s="66"/>
      <c r="E26" s="70">
        <f>SUM(E19:E25,E17,E13)</f>
        <v>111072840</v>
      </c>
    </row>
    <row r="27" spans="1:5" ht="33.6" customHeight="1" x14ac:dyDescent="0.25">
      <c r="A27" s="160" t="s">
        <v>151</v>
      </c>
      <c r="B27" s="82"/>
      <c r="C27" s="68">
        <v>2168403</v>
      </c>
      <c r="D27" s="62"/>
      <c r="E27" s="68">
        <v>-12856548</v>
      </c>
    </row>
    <row r="28" spans="1:5" x14ac:dyDescent="0.25">
      <c r="A28" s="147" t="s">
        <v>54</v>
      </c>
      <c r="B28" s="82"/>
      <c r="C28" s="68">
        <v>-45906418</v>
      </c>
      <c r="D28" s="71"/>
      <c r="E28" s="68">
        <v>-34908884</v>
      </c>
    </row>
    <row r="29" spans="1:5" ht="31.5" x14ac:dyDescent="0.25">
      <c r="A29" s="147" t="s">
        <v>55</v>
      </c>
      <c r="B29" s="82"/>
      <c r="C29" s="63">
        <v>-4614</v>
      </c>
      <c r="D29" s="62"/>
      <c r="E29" s="63">
        <v>-3775088</v>
      </c>
    </row>
    <row r="30" spans="1:5" x14ac:dyDescent="0.25">
      <c r="A30" s="22" t="s">
        <v>4</v>
      </c>
      <c r="B30" s="83"/>
      <c r="C30" s="72">
        <f>SUM(C26:C29)</f>
        <v>153518772</v>
      </c>
      <c r="D30" s="66"/>
      <c r="E30" s="72">
        <f>SUM(E26:E29)</f>
        <v>59532320</v>
      </c>
    </row>
    <row r="31" spans="1:5" x14ac:dyDescent="0.25">
      <c r="A31" s="147" t="s">
        <v>19</v>
      </c>
      <c r="B31" s="82"/>
      <c r="C31" s="63">
        <v>-27232526</v>
      </c>
      <c r="D31" s="62"/>
      <c r="E31" s="63">
        <v>-3134508</v>
      </c>
    </row>
    <row r="32" spans="1:5" x14ac:dyDescent="0.25">
      <c r="A32" s="22" t="s">
        <v>83</v>
      </c>
      <c r="B32" s="83"/>
      <c r="C32" s="73">
        <f>SUM(C30:C31)</f>
        <v>126286246</v>
      </c>
      <c r="D32" s="66"/>
      <c r="E32" s="73">
        <f>SUM(E30:E31)</f>
        <v>56397812</v>
      </c>
    </row>
    <row r="33" spans="1:5" x14ac:dyDescent="0.25">
      <c r="A33" s="22" t="s">
        <v>82</v>
      </c>
      <c r="B33" s="83"/>
      <c r="C33" s="74"/>
      <c r="D33" s="66"/>
      <c r="E33" s="74"/>
    </row>
    <row r="34" spans="1:5" x14ac:dyDescent="0.25">
      <c r="A34" s="147" t="s">
        <v>60</v>
      </c>
      <c r="B34" s="82"/>
      <c r="C34" s="130">
        <v>126289455</v>
      </c>
      <c r="D34" s="62"/>
      <c r="E34" s="130">
        <v>56402456</v>
      </c>
    </row>
    <row r="35" spans="1:5" x14ac:dyDescent="0.25">
      <c r="A35" s="147" t="s">
        <v>61</v>
      </c>
      <c r="B35" s="82"/>
      <c r="C35" s="120">
        <v>-3209</v>
      </c>
      <c r="D35" s="62"/>
      <c r="E35" s="120">
        <v>-4644</v>
      </c>
    </row>
    <row r="36" spans="1:5" x14ac:dyDescent="0.25">
      <c r="A36" s="22" t="s">
        <v>84</v>
      </c>
      <c r="B36" s="83"/>
      <c r="C36" s="74">
        <f>SUM(C34:C35)</f>
        <v>126286246</v>
      </c>
      <c r="D36" s="66"/>
      <c r="E36" s="74">
        <f>SUM(E34:E35)</f>
        <v>56397812</v>
      </c>
    </row>
    <row r="37" spans="1:5" x14ac:dyDescent="0.25">
      <c r="A37" s="22" t="s">
        <v>18</v>
      </c>
      <c r="B37" s="83"/>
      <c r="C37" s="74"/>
      <c r="D37" s="66"/>
      <c r="E37" s="74"/>
    </row>
    <row r="38" spans="1:5" ht="31.5" x14ac:dyDescent="0.25">
      <c r="A38" s="45" t="s">
        <v>107</v>
      </c>
      <c r="B38" s="84"/>
      <c r="C38" s="74"/>
      <c r="D38" s="66"/>
      <c r="E38" s="74"/>
    </row>
    <row r="39" spans="1:5" ht="47.25" x14ac:dyDescent="0.25">
      <c r="A39" s="147" t="s">
        <v>108</v>
      </c>
      <c r="B39" s="84"/>
      <c r="C39" s="61">
        <v>746945</v>
      </c>
      <c r="D39" s="62"/>
      <c r="E39" s="61">
        <v>132528</v>
      </c>
    </row>
    <row r="40" spans="1:5" ht="31.5" x14ac:dyDescent="0.25">
      <c r="A40" s="45" t="s">
        <v>56</v>
      </c>
      <c r="B40" s="84"/>
      <c r="C40" s="61"/>
      <c r="D40" s="62"/>
      <c r="E40" s="61"/>
    </row>
    <row r="41" spans="1:5" x14ac:dyDescent="0.25">
      <c r="A41" s="147" t="s">
        <v>109</v>
      </c>
      <c r="B41" s="84"/>
      <c r="C41" s="61"/>
      <c r="D41" s="62"/>
      <c r="E41" s="61"/>
    </row>
    <row r="42" spans="1:5" x14ac:dyDescent="0.25">
      <c r="A42" s="147" t="s">
        <v>58</v>
      </c>
      <c r="B42" s="82"/>
      <c r="C42" s="64">
        <v>-9629068</v>
      </c>
      <c r="D42" s="62"/>
      <c r="E42" s="69">
        <v>4539421</v>
      </c>
    </row>
    <row r="43" spans="1:5" ht="31.5" x14ac:dyDescent="0.25">
      <c r="A43" s="121" t="s">
        <v>57</v>
      </c>
      <c r="B43" s="82"/>
      <c r="C43" s="64">
        <v>-53751</v>
      </c>
      <c r="D43" s="62"/>
      <c r="E43" s="69">
        <v>-6699904</v>
      </c>
    </row>
    <row r="44" spans="1:5" ht="31.5" x14ac:dyDescent="0.25">
      <c r="A44" s="121" t="s">
        <v>110</v>
      </c>
      <c r="B44" s="82"/>
      <c r="C44" s="69" t="s">
        <v>98</v>
      </c>
      <c r="D44" s="62"/>
      <c r="E44" s="69" t="s">
        <v>98</v>
      </c>
    </row>
    <row r="45" spans="1:5" x14ac:dyDescent="0.25">
      <c r="A45" s="22" t="s">
        <v>86</v>
      </c>
      <c r="B45" s="83"/>
      <c r="C45" s="67">
        <f>SUM(C39:C44)</f>
        <v>-8935874</v>
      </c>
      <c r="D45" s="75"/>
      <c r="E45" s="67">
        <f>SUM(E39:E44)</f>
        <v>-2027955</v>
      </c>
    </row>
    <row r="46" spans="1:5" x14ac:dyDescent="0.25">
      <c r="A46" s="22" t="s">
        <v>85</v>
      </c>
      <c r="B46" s="83"/>
      <c r="C46" s="67">
        <f>C45+C32</f>
        <v>117350372</v>
      </c>
      <c r="D46" s="66"/>
      <c r="E46" s="67">
        <f>E45+E32</f>
        <v>54369857</v>
      </c>
    </row>
    <row r="47" spans="1:5" x14ac:dyDescent="0.25">
      <c r="A47" s="22"/>
      <c r="B47" s="83"/>
      <c r="C47" s="75"/>
      <c r="D47" s="66"/>
      <c r="E47" s="75"/>
    </row>
    <row r="48" spans="1:5" x14ac:dyDescent="0.25">
      <c r="A48" s="22" t="s">
        <v>59</v>
      </c>
      <c r="B48" s="83"/>
      <c r="C48" s="75"/>
      <c r="D48" s="66"/>
      <c r="E48" s="75"/>
    </row>
    <row r="49" spans="1:5" x14ac:dyDescent="0.25">
      <c r="A49" s="147" t="s">
        <v>60</v>
      </c>
      <c r="B49" s="83"/>
      <c r="C49" s="64">
        <v>117353581</v>
      </c>
      <c r="D49" s="62"/>
      <c r="E49" s="69">
        <v>54374501</v>
      </c>
    </row>
    <row r="50" spans="1:5" x14ac:dyDescent="0.25">
      <c r="A50" s="147" t="s">
        <v>61</v>
      </c>
      <c r="B50" s="83"/>
      <c r="C50" s="63">
        <v>-3209</v>
      </c>
      <c r="D50" s="62"/>
      <c r="E50" s="63">
        <v>-4644</v>
      </c>
    </row>
    <row r="51" spans="1:5" x14ac:dyDescent="0.25">
      <c r="A51" s="22" t="s">
        <v>85</v>
      </c>
      <c r="B51" s="83"/>
      <c r="C51" s="67">
        <f>SUM(C49:C50)</f>
        <v>117350372</v>
      </c>
      <c r="D51" s="66"/>
      <c r="E51" s="67">
        <f>SUM(E49:E50)</f>
        <v>54369857</v>
      </c>
    </row>
    <row r="52" spans="1:5" x14ac:dyDescent="0.25">
      <c r="A52" s="147"/>
      <c r="B52" s="83"/>
      <c r="C52" s="75"/>
      <c r="D52" s="66"/>
      <c r="E52" s="75"/>
    </row>
    <row r="53" spans="1:5" ht="16.5" thickBot="1" x14ac:dyDescent="0.3">
      <c r="A53" s="118" t="s">
        <v>62</v>
      </c>
      <c r="B53" s="82"/>
      <c r="C53" s="161">
        <v>105.76</v>
      </c>
      <c r="E53" s="161">
        <v>57.64</v>
      </c>
    </row>
    <row r="54" spans="1:5" ht="16.5" thickTop="1" x14ac:dyDescent="0.25">
      <c r="C54" s="76"/>
      <c r="D54" s="77"/>
      <c r="E54" s="78"/>
    </row>
    <row r="56" spans="1:5" x14ac:dyDescent="0.25">
      <c r="A56" s="46" t="str">
        <f>Ф1!A56</f>
        <v>Управляющий директор, член Правления</v>
      </c>
      <c r="B56" s="86"/>
      <c r="C56" s="4"/>
      <c r="D56" s="4"/>
      <c r="E56" s="4" t="str">
        <f>[6]Ф1!E56</f>
        <v>Хамитов Е.Е.</v>
      </c>
    </row>
    <row r="57" spans="1:5" ht="19.5" customHeight="1" x14ac:dyDescent="0.25">
      <c r="A57" s="2"/>
      <c r="B57" s="87"/>
      <c r="C57" s="3"/>
      <c r="D57" s="8"/>
    </row>
    <row r="58" spans="1:5" x14ac:dyDescent="0.25">
      <c r="A58" s="46" t="s">
        <v>100</v>
      </c>
      <c r="B58" s="86"/>
      <c r="C58" s="4"/>
      <c r="D58" s="4"/>
      <c r="E58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view="pageBreakPreview" zoomScale="60" zoomScaleNormal="60" workbookViewId="0">
      <selection activeCell="B57" sqref="B57"/>
    </sheetView>
  </sheetViews>
  <sheetFormatPr defaultColWidth="9.140625" defaultRowHeight="15.75" x14ac:dyDescent="0.25"/>
  <cols>
    <col min="1" max="1" width="84.7109375" style="23" customWidth="1"/>
    <col min="2" max="2" width="21.140625" style="26" customWidth="1"/>
    <col min="3" max="3" width="1.85546875" style="25" customWidth="1"/>
    <col min="4" max="4" width="20.5703125" style="26" customWidth="1"/>
    <col min="5" max="16384" width="9.140625" style="23"/>
  </cols>
  <sheetData>
    <row r="2" spans="1:4" ht="18.75" x14ac:dyDescent="0.3">
      <c r="A2" s="186" t="s">
        <v>90</v>
      </c>
      <c r="B2" s="186"/>
      <c r="C2" s="186"/>
      <c r="D2" s="186"/>
    </row>
    <row r="3" spans="1:4" ht="18.75" x14ac:dyDescent="0.3">
      <c r="A3" s="186" t="s">
        <v>87</v>
      </c>
      <c r="B3" s="186"/>
      <c r="C3" s="186"/>
      <c r="D3" s="186"/>
    </row>
    <row r="4" spans="1:4" x14ac:dyDescent="0.25">
      <c r="A4" s="24"/>
      <c r="B4" s="24"/>
      <c r="C4" s="24"/>
      <c r="D4" s="24"/>
    </row>
    <row r="5" spans="1:4" x14ac:dyDescent="0.25">
      <c r="B5" s="47" t="s">
        <v>145</v>
      </c>
      <c r="C5" s="10"/>
      <c r="D5" s="47" t="s">
        <v>145</v>
      </c>
    </row>
    <row r="6" spans="1:4" ht="63" x14ac:dyDescent="0.25">
      <c r="A6" s="187"/>
      <c r="B6" s="165" t="s">
        <v>160</v>
      </c>
      <c r="C6" s="185"/>
      <c r="D6" s="165" t="s">
        <v>159</v>
      </c>
    </row>
    <row r="7" spans="1:4" x14ac:dyDescent="0.25">
      <c r="A7" s="187"/>
      <c r="B7" s="48" t="s">
        <v>0</v>
      </c>
      <c r="C7" s="185"/>
      <c r="D7" s="48" t="s">
        <v>0</v>
      </c>
    </row>
    <row r="8" spans="1:4" ht="16.5" x14ac:dyDescent="0.25">
      <c r="A8" s="101" t="s">
        <v>63</v>
      </c>
      <c r="B8" s="102"/>
      <c r="C8" s="103"/>
      <c r="D8" s="102"/>
    </row>
    <row r="9" spans="1:4" ht="24.75" customHeight="1" x14ac:dyDescent="0.25">
      <c r="A9" s="104" t="s">
        <v>64</v>
      </c>
      <c r="B9" s="105">
        <v>382729663</v>
      </c>
      <c r="C9" s="106"/>
      <c r="D9" s="105">
        <v>210057320</v>
      </c>
    </row>
    <row r="10" spans="1:4" ht="24.75" customHeight="1" x14ac:dyDescent="0.25">
      <c r="A10" s="104" t="s">
        <v>65</v>
      </c>
      <c r="B10" s="107">
        <v>-167024856</v>
      </c>
      <c r="C10" s="106"/>
      <c r="D10" s="107">
        <v>-90627532</v>
      </c>
    </row>
    <row r="11" spans="1:4" ht="24.75" customHeight="1" x14ac:dyDescent="0.25">
      <c r="A11" s="104" t="s">
        <v>66</v>
      </c>
      <c r="B11" s="105">
        <v>32310749</v>
      </c>
      <c r="C11" s="106"/>
      <c r="D11" s="105">
        <v>10284107</v>
      </c>
    </row>
    <row r="12" spans="1:4" ht="24.75" customHeight="1" x14ac:dyDescent="0.25">
      <c r="A12" s="104" t="s">
        <v>67</v>
      </c>
      <c r="B12" s="107">
        <v>-5834998</v>
      </c>
      <c r="C12" s="106"/>
      <c r="D12" s="107">
        <v>-4601436</v>
      </c>
    </row>
    <row r="13" spans="1:4" ht="24.75" customHeight="1" x14ac:dyDescent="0.25">
      <c r="A13" s="104" t="s">
        <v>102</v>
      </c>
      <c r="B13" s="107">
        <v>27239</v>
      </c>
      <c r="C13" s="106"/>
      <c r="D13" s="107" t="s">
        <v>98</v>
      </c>
    </row>
    <row r="14" spans="1:4" ht="37.5" customHeight="1" x14ac:dyDescent="0.25">
      <c r="A14" s="104" t="s">
        <v>146</v>
      </c>
      <c r="B14" s="105">
        <v>5716485</v>
      </c>
      <c r="C14" s="106"/>
      <c r="D14" s="105">
        <v>1606334</v>
      </c>
    </row>
    <row r="15" spans="1:4" ht="24.75" customHeight="1" x14ac:dyDescent="0.25">
      <c r="A15" s="104" t="s">
        <v>162</v>
      </c>
      <c r="B15" s="107">
        <v>-30088739</v>
      </c>
      <c r="C15" s="106"/>
      <c r="D15" s="107">
        <v>2323055</v>
      </c>
    </row>
    <row r="16" spans="1:4" ht="24.75" customHeight="1" x14ac:dyDescent="0.25">
      <c r="A16" s="104" t="s">
        <v>147</v>
      </c>
      <c r="B16" s="107">
        <v>-18164573</v>
      </c>
      <c r="C16" s="106"/>
      <c r="D16" s="107">
        <v>-33969621</v>
      </c>
    </row>
    <row r="17" spans="1:4" ht="24.75" customHeight="1" x14ac:dyDescent="0.25">
      <c r="A17" s="104" t="s">
        <v>68</v>
      </c>
      <c r="B17" s="107">
        <v>-12760308</v>
      </c>
      <c r="C17" s="106"/>
      <c r="D17" s="107">
        <v>-7208804</v>
      </c>
    </row>
    <row r="18" spans="1:4" ht="33" x14ac:dyDescent="0.25">
      <c r="A18" s="101" t="s">
        <v>69</v>
      </c>
      <c r="B18" s="109">
        <f>SUM(B9:B17)</f>
        <v>186910662</v>
      </c>
      <c r="C18" s="148"/>
      <c r="D18" s="109">
        <f>SUM(D9:D17)</f>
        <v>87863423</v>
      </c>
    </row>
    <row r="19" spans="1:4" ht="20.100000000000001" customHeight="1" x14ac:dyDescent="0.25">
      <c r="A19" s="122" t="s">
        <v>111</v>
      </c>
      <c r="B19" s="110"/>
      <c r="C19" s="111"/>
      <c r="D19" s="110"/>
    </row>
    <row r="20" spans="1:4" ht="33" x14ac:dyDescent="0.25">
      <c r="A20" s="104" t="s">
        <v>112</v>
      </c>
      <c r="B20" s="107">
        <v>-20693337</v>
      </c>
      <c r="C20" s="107"/>
      <c r="D20" s="107">
        <v>-25621</v>
      </c>
    </row>
    <row r="21" spans="1:4" ht="16.5" x14ac:dyDescent="0.25">
      <c r="A21" s="104" t="s">
        <v>171</v>
      </c>
      <c r="B21" s="107">
        <v>46570603</v>
      </c>
      <c r="C21" s="107"/>
      <c r="D21" s="107">
        <v>-125309465</v>
      </c>
    </row>
    <row r="22" spans="1:4" ht="20.100000000000001" customHeight="1" x14ac:dyDescent="0.25">
      <c r="A22" s="104" t="s">
        <v>113</v>
      </c>
      <c r="B22" s="107">
        <v>-420284132</v>
      </c>
      <c r="C22" s="107"/>
      <c r="D22" s="107">
        <v>-316126394</v>
      </c>
    </row>
    <row r="23" spans="1:4" ht="20.100000000000001" customHeight="1" x14ac:dyDescent="0.25">
      <c r="A23" s="104" t="s">
        <v>70</v>
      </c>
      <c r="B23" s="107">
        <v>33803412</v>
      </c>
      <c r="C23" s="107"/>
      <c r="D23" s="107">
        <v>24531004</v>
      </c>
    </row>
    <row r="24" spans="1:4" ht="20.100000000000001" customHeight="1" x14ac:dyDescent="0.25">
      <c r="A24" s="104" t="s">
        <v>114</v>
      </c>
      <c r="B24" s="107">
        <v>-96628578</v>
      </c>
      <c r="C24" s="107"/>
      <c r="D24" s="107">
        <v>30028989</v>
      </c>
    </row>
    <row r="25" spans="1:4" ht="20.100000000000001" customHeight="1" x14ac:dyDescent="0.25">
      <c r="A25" s="104" t="s">
        <v>115</v>
      </c>
      <c r="B25" s="107">
        <v>-164397313</v>
      </c>
      <c r="C25" s="151"/>
      <c r="D25" s="107">
        <v>-98612477</v>
      </c>
    </row>
    <row r="26" spans="1:4" ht="20.100000000000001" customHeight="1" x14ac:dyDescent="0.25">
      <c r="A26" s="122" t="s">
        <v>116</v>
      </c>
      <c r="B26" s="107"/>
      <c r="C26" s="107"/>
      <c r="D26" s="107"/>
    </row>
    <row r="27" spans="1:4" ht="20.100000000000001" customHeight="1" x14ac:dyDescent="0.25">
      <c r="A27" s="104" t="s">
        <v>117</v>
      </c>
      <c r="B27" s="105">
        <v>329175092</v>
      </c>
      <c r="C27" s="107"/>
      <c r="D27" s="105">
        <v>91918669</v>
      </c>
    </row>
    <row r="28" spans="1:4" ht="20.100000000000001" customHeight="1" x14ac:dyDescent="0.25">
      <c r="A28" s="104" t="s">
        <v>118</v>
      </c>
      <c r="B28" s="107">
        <v>141979915</v>
      </c>
      <c r="C28" s="107"/>
      <c r="D28" s="107">
        <v>29957856</v>
      </c>
    </row>
    <row r="29" spans="1:4" ht="20.100000000000001" customHeight="1" x14ac:dyDescent="0.25">
      <c r="A29" s="104" t="s">
        <v>119</v>
      </c>
      <c r="B29" s="108">
        <v>5062209</v>
      </c>
      <c r="C29" s="105"/>
      <c r="D29" s="108">
        <v>7313540</v>
      </c>
    </row>
    <row r="30" spans="1:4" ht="40.5" customHeight="1" x14ac:dyDescent="0.25">
      <c r="A30" s="101" t="s">
        <v>120</v>
      </c>
      <c r="B30" s="114">
        <f>SUM(B18:B29)</f>
        <v>41498533</v>
      </c>
      <c r="C30" s="113"/>
      <c r="D30" s="114">
        <f>SUM(D18:D29)</f>
        <v>-268460476</v>
      </c>
    </row>
    <row r="31" spans="1:4" ht="20.100000000000001" customHeight="1" x14ac:dyDescent="0.25">
      <c r="A31" s="101"/>
      <c r="B31" s="148"/>
      <c r="C31" s="148"/>
      <c r="D31" s="148"/>
    </row>
    <row r="32" spans="1:4" ht="16.5" x14ac:dyDescent="0.25">
      <c r="A32" s="101" t="s">
        <v>71</v>
      </c>
      <c r="B32" s="110"/>
      <c r="C32" s="111"/>
      <c r="D32" s="110"/>
    </row>
    <row r="33" spans="1:4" ht="16.5" x14ac:dyDescent="0.25">
      <c r="A33" s="152" t="s">
        <v>121</v>
      </c>
      <c r="B33" s="107">
        <v>-1003193237</v>
      </c>
      <c r="C33" s="106"/>
      <c r="D33" s="107">
        <v>-1376318016</v>
      </c>
    </row>
    <row r="34" spans="1:4" ht="20.100000000000001" customHeight="1" x14ac:dyDescent="0.25">
      <c r="A34" s="152" t="s">
        <v>122</v>
      </c>
      <c r="B34" s="153">
        <v>794187854</v>
      </c>
      <c r="C34" s="106"/>
      <c r="D34" s="153">
        <v>803544153</v>
      </c>
    </row>
    <row r="35" spans="1:4" ht="20.100000000000001" customHeight="1" x14ac:dyDescent="0.25">
      <c r="A35" s="152" t="s">
        <v>72</v>
      </c>
      <c r="B35" s="153">
        <v>-2281308</v>
      </c>
      <c r="C35" s="106"/>
      <c r="D35" s="153">
        <v>-3717746</v>
      </c>
    </row>
    <row r="36" spans="1:4" ht="20.100000000000001" customHeight="1" x14ac:dyDescent="0.25">
      <c r="A36" s="152" t="s">
        <v>123</v>
      </c>
      <c r="B36" s="153">
        <v>530392</v>
      </c>
      <c r="C36" s="106"/>
      <c r="D36" s="153">
        <v>1915974</v>
      </c>
    </row>
    <row r="37" spans="1:4" ht="20.100000000000001" customHeight="1" x14ac:dyDescent="0.25">
      <c r="A37" s="152" t="s">
        <v>161</v>
      </c>
      <c r="B37" s="153">
        <v>375993158</v>
      </c>
      <c r="C37" s="106"/>
      <c r="D37" s="153"/>
    </row>
    <row r="38" spans="1:4" ht="20.100000000000001" customHeight="1" x14ac:dyDescent="0.25">
      <c r="A38" s="152" t="s">
        <v>124</v>
      </c>
      <c r="B38" s="153">
        <v>10514961</v>
      </c>
      <c r="C38" s="106"/>
      <c r="D38" s="153">
        <v>-2715037</v>
      </c>
    </row>
    <row r="39" spans="1:4" ht="20.100000000000001" customHeight="1" x14ac:dyDescent="0.25">
      <c r="A39" s="152" t="s">
        <v>163</v>
      </c>
      <c r="B39" s="153">
        <v>1540</v>
      </c>
      <c r="C39" s="106"/>
      <c r="D39" s="108">
        <v>-1620681</v>
      </c>
    </row>
    <row r="40" spans="1:4" ht="33" x14ac:dyDescent="0.25">
      <c r="A40" s="101" t="s">
        <v>125</v>
      </c>
      <c r="B40" s="115">
        <f>SUM(B33:B39)</f>
        <v>175753360</v>
      </c>
      <c r="C40" s="113"/>
      <c r="D40" s="115">
        <f>SUM(D33:D39)</f>
        <v>-578911353</v>
      </c>
    </row>
    <row r="41" spans="1:4" ht="20.100000000000001" customHeight="1" x14ac:dyDescent="0.25">
      <c r="A41" s="101" t="s">
        <v>73</v>
      </c>
      <c r="B41" s="112"/>
      <c r="C41" s="148"/>
      <c r="D41" s="112"/>
    </row>
    <row r="42" spans="1:4" ht="20.100000000000001" customHeight="1" x14ac:dyDescent="0.25">
      <c r="A42" s="104" t="s">
        <v>126</v>
      </c>
      <c r="B42" s="110">
        <v>79966603</v>
      </c>
      <c r="C42" s="111"/>
      <c r="D42" s="107">
        <v>138527727</v>
      </c>
    </row>
    <row r="43" spans="1:4" ht="20.100000000000001" customHeight="1" x14ac:dyDescent="0.25">
      <c r="A43" s="104" t="s">
        <v>127</v>
      </c>
      <c r="B43" s="110">
        <v>-126538142</v>
      </c>
      <c r="C43" s="111"/>
      <c r="D43" s="107">
        <v>-108616666</v>
      </c>
    </row>
    <row r="44" spans="1:4" ht="20.100000000000001" customHeight="1" x14ac:dyDescent="0.25">
      <c r="A44" s="104" t="s">
        <v>128</v>
      </c>
      <c r="B44" s="110">
        <v>270794658</v>
      </c>
      <c r="C44" s="111"/>
      <c r="D44" s="107">
        <v>113825113</v>
      </c>
    </row>
    <row r="45" spans="1:4" ht="20.100000000000001" customHeight="1" x14ac:dyDescent="0.25">
      <c r="A45" s="104" t="s">
        <v>129</v>
      </c>
      <c r="B45" s="110">
        <v>-41975359</v>
      </c>
      <c r="C45" s="111"/>
      <c r="D45" s="107">
        <v>-4555532</v>
      </c>
    </row>
    <row r="46" spans="1:4" ht="20.100000000000001" customHeight="1" x14ac:dyDescent="0.25">
      <c r="A46" s="104" t="s">
        <v>130</v>
      </c>
      <c r="B46" s="153">
        <v>5000000</v>
      </c>
      <c r="C46" s="111"/>
      <c r="D46" s="107">
        <v>813258250</v>
      </c>
    </row>
    <row r="47" spans="1:4" ht="20.100000000000001" customHeight="1" x14ac:dyDescent="0.25">
      <c r="A47" s="104" t="s">
        <v>131</v>
      </c>
      <c r="B47" s="153">
        <v>541242812</v>
      </c>
      <c r="C47" s="111"/>
      <c r="D47" s="107">
        <v>-64688001</v>
      </c>
    </row>
    <row r="48" spans="1:4" ht="20.100000000000001" customHeight="1" x14ac:dyDescent="0.25">
      <c r="A48" s="104" t="s">
        <v>132</v>
      </c>
      <c r="B48" s="153">
        <v>-75537010</v>
      </c>
      <c r="C48" s="111"/>
      <c r="D48" s="107">
        <v>117000000</v>
      </c>
    </row>
    <row r="49" spans="1:4" ht="20.100000000000001" customHeight="1" x14ac:dyDescent="0.25">
      <c r="A49" s="104" t="s">
        <v>17</v>
      </c>
      <c r="B49" s="153">
        <v>-10368338</v>
      </c>
      <c r="C49" s="111"/>
      <c r="D49" s="107">
        <v>-11198660</v>
      </c>
    </row>
    <row r="50" spans="1:4" ht="20.100000000000001" hidden="1" customHeight="1" x14ac:dyDescent="0.25">
      <c r="A50" s="104" t="s">
        <v>143</v>
      </c>
      <c r="B50" s="153"/>
      <c r="C50" s="111"/>
      <c r="D50" s="153"/>
    </row>
    <row r="51" spans="1:4" ht="20.100000000000001" customHeight="1" x14ac:dyDescent="0.25">
      <c r="A51" s="101" t="s">
        <v>133</v>
      </c>
      <c r="B51" s="123">
        <f>SUM(B42:B50)</f>
        <v>642585224</v>
      </c>
      <c r="C51" s="148"/>
      <c r="D51" s="123">
        <f>SUM(D42:D50)</f>
        <v>993552231</v>
      </c>
    </row>
    <row r="52" spans="1:4" ht="20.100000000000001" customHeight="1" x14ac:dyDescent="0.25">
      <c r="A52" s="104"/>
      <c r="B52" s="156"/>
      <c r="C52" s="111"/>
      <c r="D52" s="110"/>
    </row>
    <row r="53" spans="1:4" ht="33" customHeight="1" x14ac:dyDescent="0.25">
      <c r="A53" s="104" t="s">
        <v>134</v>
      </c>
      <c r="B53" s="107">
        <v>680591</v>
      </c>
      <c r="C53" s="106"/>
      <c r="D53" s="107">
        <v>27646064</v>
      </c>
    </row>
    <row r="54" spans="1:4" ht="16.5" x14ac:dyDescent="0.25">
      <c r="A54" s="104" t="s">
        <v>135</v>
      </c>
      <c r="B54" s="107">
        <v>-121602</v>
      </c>
      <c r="C54" s="106"/>
      <c r="D54" s="107">
        <v>50009</v>
      </c>
    </row>
    <row r="55" spans="1:4" ht="34.5" customHeight="1" x14ac:dyDescent="0.25">
      <c r="A55" s="101" t="s">
        <v>136</v>
      </c>
      <c r="B55" s="134">
        <f>SUM(B53:B54,B51,B40,B30)</f>
        <v>860396106</v>
      </c>
      <c r="C55" s="113"/>
      <c r="D55" s="134">
        <f>SUM(D53:D54,D51,D40,D30)</f>
        <v>173876475</v>
      </c>
    </row>
    <row r="56" spans="1:4" ht="20.100000000000001" customHeight="1" x14ac:dyDescent="0.25">
      <c r="A56" s="104" t="s">
        <v>137</v>
      </c>
      <c r="B56" s="116">
        <v>577623210</v>
      </c>
      <c r="C56" s="111"/>
      <c r="D56" s="116">
        <v>426485149</v>
      </c>
    </row>
    <row r="57" spans="1:4" ht="20.100000000000001" customHeight="1" thickBot="1" x14ac:dyDescent="0.3">
      <c r="A57" s="101" t="s">
        <v>138</v>
      </c>
      <c r="B57" s="117">
        <f>SUM(B55:B56)</f>
        <v>1438019316</v>
      </c>
      <c r="C57" s="148"/>
      <c r="D57" s="117">
        <f>SUM(D55:D56)</f>
        <v>600361624</v>
      </c>
    </row>
    <row r="58" spans="1:4" ht="16.5" thickTop="1" x14ac:dyDescent="0.25"/>
    <row r="61" spans="1:4" s="49" customFormat="1" ht="18.75" x14ac:dyDescent="0.3">
      <c r="A61" s="1" t="str">
        <f>Ф1!A56</f>
        <v>Управляющий директор, член Правления</v>
      </c>
      <c r="B61" s="27"/>
      <c r="C61" s="28"/>
      <c r="D61" s="4" t="str">
        <f>[6]Ф2!E57</f>
        <v>Хамитов Е.Е.</v>
      </c>
    </row>
    <row r="62" spans="1:4" s="49" customFormat="1" ht="21" customHeight="1" x14ac:dyDescent="0.3">
      <c r="A62" s="2"/>
      <c r="B62" s="29"/>
      <c r="C62" s="8"/>
      <c r="D62" s="30"/>
    </row>
    <row r="63" spans="1:4" s="49" customFormat="1" ht="18.75" x14ac:dyDescent="0.3">
      <c r="A63" s="46" t="s">
        <v>100</v>
      </c>
      <c r="B63" s="27"/>
      <c r="C63" s="28"/>
      <c r="D63" s="4" t="str">
        <f>[6]Ф2!E59</f>
        <v>Есенгараева К.Д.</v>
      </c>
    </row>
  </sheetData>
  <mergeCells count="4">
    <mergeCell ref="A2:D2"/>
    <mergeCell ref="A3:D3"/>
    <mergeCell ref="A6:A7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4"/>
  <sheetViews>
    <sheetView view="pageBreakPreview" zoomScale="60" zoomScaleNormal="60" workbookViewId="0">
      <selection activeCell="K19" sqref="K19"/>
    </sheetView>
  </sheetViews>
  <sheetFormatPr defaultColWidth="9.140625" defaultRowHeight="15.75" x14ac:dyDescent="0.25"/>
  <cols>
    <col min="1" max="1" width="1.85546875" style="31" customWidth="1"/>
    <col min="2" max="2" width="75.140625" style="31" customWidth="1"/>
    <col min="3" max="3" width="16.28515625" style="32" customWidth="1"/>
    <col min="4" max="4" width="16.140625" style="32" customWidth="1"/>
    <col min="5" max="5" width="20.28515625" style="32" hidden="1" customWidth="1"/>
    <col min="6" max="6" width="19.7109375" style="32" customWidth="1"/>
    <col min="7" max="7" width="17.28515625" style="32" customWidth="1"/>
    <col min="8" max="8" width="18.7109375" style="32" customWidth="1"/>
    <col min="9" max="10" width="17.28515625" style="32" customWidth="1"/>
    <col min="11" max="11" width="19.28515625" style="32" customWidth="1"/>
    <col min="12" max="12" width="8.85546875" style="31" customWidth="1"/>
    <col min="13" max="13" width="9.140625" style="31"/>
    <col min="14" max="14" width="11.85546875" style="31" bestFit="1" customWidth="1"/>
    <col min="15" max="16384" width="9.140625" style="31"/>
  </cols>
  <sheetData>
    <row r="2" spans="2:14" ht="18.75" x14ac:dyDescent="0.25">
      <c r="B2" s="188" t="s">
        <v>91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4" ht="18.75" x14ac:dyDescent="0.25">
      <c r="B3" s="189" t="str">
        <f>[6]Ф3!A3</f>
        <v xml:space="preserve"> АО "Национальный управляющий холдинг "Байтерек"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4" ht="18.75" x14ac:dyDescent="0.25"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2:14" x14ac:dyDescent="0.25">
      <c r="C5" s="190" t="s">
        <v>79</v>
      </c>
      <c r="D5" s="190"/>
      <c r="E5" s="190"/>
      <c r="F5" s="190"/>
      <c r="G5" s="190"/>
      <c r="H5" s="190"/>
      <c r="I5" s="190"/>
      <c r="K5" s="33"/>
    </row>
    <row r="6" spans="2:14" s="34" customFormat="1" ht="106.5" customHeight="1" x14ac:dyDescent="0.25">
      <c r="B6" s="129" t="s">
        <v>81</v>
      </c>
      <c r="C6" s="140" t="s">
        <v>13</v>
      </c>
      <c r="D6" s="140" t="s">
        <v>74</v>
      </c>
      <c r="E6" s="140" t="s">
        <v>40</v>
      </c>
      <c r="F6" s="140" t="s">
        <v>80</v>
      </c>
      <c r="G6" s="140" t="s">
        <v>42</v>
      </c>
      <c r="H6" s="140" t="s">
        <v>75</v>
      </c>
      <c r="I6" s="140" t="s">
        <v>76</v>
      </c>
      <c r="J6" s="140" t="s">
        <v>77</v>
      </c>
      <c r="K6" s="141" t="s">
        <v>78</v>
      </c>
    </row>
    <row r="7" spans="2:14" x14ac:dyDescent="0.25">
      <c r="B7" s="35" t="s">
        <v>148</v>
      </c>
      <c r="C7" s="54">
        <v>1046504712</v>
      </c>
      <c r="D7" s="55">
        <v>-6153857</v>
      </c>
      <c r="E7" s="55">
        <v>0</v>
      </c>
      <c r="F7" s="55">
        <v>174459214</v>
      </c>
      <c r="G7" s="55">
        <v>19021258</v>
      </c>
      <c r="H7" s="55">
        <v>196767022</v>
      </c>
      <c r="I7" s="55">
        <v>1430598349</v>
      </c>
      <c r="J7" s="55">
        <v>91457</v>
      </c>
      <c r="K7" s="54">
        <v>1430689806</v>
      </c>
    </row>
    <row r="8" spans="2:14" x14ac:dyDescent="0.25">
      <c r="B8" s="36" t="s">
        <v>83</v>
      </c>
      <c r="C8" s="125">
        <v>0</v>
      </c>
      <c r="D8" s="127">
        <v>0</v>
      </c>
      <c r="E8" s="125">
        <v>0</v>
      </c>
      <c r="F8" s="125">
        <v>0</v>
      </c>
      <c r="G8" s="125">
        <v>0</v>
      </c>
      <c r="H8" s="56">
        <f>Ф2!C34</f>
        <v>126289455</v>
      </c>
      <c r="I8" s="56">
        <f>SUM(C8:H8)</f>
        <v>126289455</v>
      </c>
      <c r="J8" s="52">
        <f>Ф2!C35</f>
        <v>-3209</v>
      </c>
      <c r="K8" s="56">
        <f t="shared" ref="K8:K16" si="0">SUM(I8:J8)</f>
        <v>126286246</v>
      </c>
    </row>
    <row r="9" spans="2:14" x14ac:dyDescent="0.25">
      <c r="B9" s="36" t="s">
        <v>139</v>
      </c>
      <c r="C9" s="125">
        <v>0</v>
      </c>
      <c r="D9" s="53">
        <f>Ф2!C45</f>
        <v>-8935874</v>
      </c>
      <c r="E9" s="154">
        <v>0</v>
      </c>
      <c r="F9" s="125">
        <v>0</v>
      </c>
      <c r="G9" s="128">
        <v>0</v>
      </c>
      <c r="H9" s="128">
        <v>0</v>
      </c>
      <c r="I9" s="53">
        <f>SUM(C9:H9)</f>
        <v>-8935874</v>
      </c>
      <c r="J9" s="128">
        <v>0</v>
      </c>
      <c r="K9" s="53">
        <f t="shared" si="0"/>
        <v>-8935874</v>
      </c>
    </row>
    <row r="10" spans="2:14" x14ac:dyDescent="0.25">
      <c r="B10" s="35" t="s">
        <v>140</v>
      </c>
      <c r="C10" s="132">
        <f t="shared" ref="C10:J10" si="1">SUM(C8:C9)</f>
        <v>0</v>
      </c>
      <c r="D10" s="126">
        <f t="shared" si="1"/>
        <v>-8935874</v>
      </c>
      <c r="E10" s="132">
        <f t="shared" si="1"/>
        <v>0</v>
      </c>
      <c r="F10" s="132">
        <f t="shared" si="1"/>
        <v>0</v>
      </c>
      <c r="G10" s="132">
        <f t="shared" si="1"/>
        <v>0</v>
      </c>
      <c r="H10" s="55">
        <f t="shared" si="1"/>
        <v>126289455</v>
      </c>
      <c r="I10" s="55">
        <f t="shared" si="1"/>
        <v>117353581</v>
      </c>
      <c r="J10" s="55">
        <f t="shared" si="1"/>
        <v>-3209</v>
      </c>
      <c r="K10" s="55">
        <f t="shared" si="0"/>
        <v>117350372</v>
      </c>
    </row>
    <row r="11" spans="2:14" x14ac:dyDescent="0.25">
      <c r="B11" s="36" t="s">
        <v>168</v>
      </c>
      <c r="C11" s="172">
        <v>5000000</v>
      </c>
      <c r="D11" s="131">
        <v>0</v>
      </c>
      <c r="E11" s="145">
        <v>0</v>
      </c>
      <c r="F11" s="131">
        <v>0</v>
      </c>
      <c r="G11" s="131">
        <v>0</v>
      </c>
      <c r="H11" s="131">
        <v>0</v>
      </c>
      <c r="I11" s="59">
        <f t="shared" ref="I11:I17" si="2">SUM(C11:H11)</f>
        <v>5000000</v>
      </c>
      <c r="J11" s="52" t="s">
        <v>98</v>
      </c>
      <c r="K11" s="52">
        <f t="shared" si="0"/>
        <v>5000000</v>
      </c>
      <c r="N11" s="50"/>
    </row>
    <row r="12" spans="2:14" x14ac:dyDescent="0.25">
      <c r="B12" s="36" t="s">
        <v>167</v>
      </c>
      <c r="C12" s="172" t="s">
        <v>98</v>
      </c>
      <c r="D12" s="131" t="s">
        <v>98</v>
      </c>
      <c r="E12" s="145"/>
      <c r="F12" s="131"/>
      <c r="G12" s="131"/>
      <c r="H12" s="52">
        <v>-10368338</v>
      </c>
      <c r="I12" s="59">
        <f>H12</f>
        <v>-10368338</v>
      </c>
      <c r="J12" s="52"/>
      <c r="K12" s="52">
        <f t="shared" si="0"/>
        <v>-10368338</v>
      </c>
      <c r="N12" s="50"/>
    </row>
    <row r="13" spans="2:14" ht="31.5" x14ac:dyDescent="0.25">
      <c r="B13" s="36" t="s">
        <v>169</v>
      </c>
      <c r="C13" s="172">
        <v>214734250</v>
      </c>
      <c r="D13" s="131">
        <v>0</v>
      </c>
      <c r="E13" s="145">
        <v>0</v>
      </c>
      <c r="F13" s="155">
        <v>0</v>
      </c>
      <c r="G13" s="131">
        <v>0</v>
      </c>
      <c r="H13" s="52">
        <v>-90594685</v>
      </c>
      <c r="I13" s="52">
        <f t="shared" si="2"/>
        <v>124139565</v>
      </c>
      <c r="J13" s="131">
        <v>0</v>
      </c>
      <c r="K13" s="52">
        <f t="shared" si="0"/>
        <v>124139565</v>
      </c>
      <c r="N13" s="50"/>
    </row>
    <row r="14" spans="2:14" ht="39" customHeight="1" x14ac:dyDescent="0.25">
      <c r="B14" s="36" t="s">
        <v>170</v>
      </c>
      <c r="C14" s="131">
        <v>0</v>
      </c>
      <c r="D14" s="52"/>
      <c r="E14" s="145">
        <v>0</v>
      </c>
      <c r="F14" s="52">
        <v>29350257</v>
      </c>
      <c r="G14" s="131">
        <v>0</v>
      </c>
      <c r="H14" s="52">
        <f>-D14</f>
        <v>0</v>
      </c>
      <c r="I14" s="52">
        <f t="shared" si="2"/>
        <v>29350257</v>
      </c>
      <c r="J14" s="131">
        <v>0</v>
      </c>
      <c r="K14" s="52">
        <f t="shared" si="0"/>
        <v>29350257</v>
      </c>
      <c r="N14" s="50"/>
    </row>
    <row r="15" spans="2:14" x14ac:dyDescent="0.25">
      <c r="B15" s="36" t="s">
        <v>152</v>
      </c>
      <c r="C15" s="131">
        <v>0</v>
      </c>
      <c r="D15" s="131">
        <v>0</v>
      </c>
      <c r="E15" s="131">
        <v>0</v>
      </c>
      <c r="F15" s="52"/>
      <c r="G15" s="52">
        <v>9590839</v>
      </c>
      <c r="H15" s="52">
        <f>-G15</f>
        <v>-9590839</v>
      </c>
      <c r="I15" s="52">
        <f t="shared" si="2"/>
        <v>0</v>
      </c>
      <c r="J15" s="131">
        <v>0</v>
      </c>
      <c r="K15" s="52">
        <f t="shared" si="0"/>
        <v>0</v>
      </c>
      <c r="N15" s="50"/>
    </row>
    <row r="16" spans="2:14" x14ac:dyDescent="0.25">
      <c r="B16" s="36" t="s">
        <v>153</v>
      </c>
      <c r="C16" s="131">
        <v>0</v>
      </c>
      <c r="D16" s="131">
        <v>0</v>
      </c>
      <c r="E16" s="131">
        <v>0</v>
      </c>
      <c r="F16" s="52"/>
      <c r="G16" s="131">
        <v>0</v>
      </c>
      <c r="H16" s="52" t="s">
        <v>98</v>
      </c>
      <c r="I16" s="52">
        <f t="shared" si="2"/>
        <v>0</v>
      </c>
      <c r="J16" s="52">
        <v>-63992</v>
      </c>
      <c r="K16" s="52">
        <f t="shared" si="0"/>
        <v>-63992</v>
      </c>
      <c r="N16" s="50"/>
    </row>
    <row r="17" spans="2:14" ht="16.5" thickBot="1" x14ac:dyDescent="0.3">
      <c r="B17" s="35" t="s">
        <v>164</v>
      </c>
      <c r="C17" s="60">
        <f>SUM(C7:C16)</f>
        <v>1266238962</v>
      </c>
      <c r="D17" s="51">
        <f>SUM(D7:D9)+D14</f>
        <v>-15089731</v>
      </c>
      <c r="E17" s="138">
        <f>SUM(E7:E16)</f>
        <v>0</v>
      </c>
      <c r="F17" s="139">
        <f>SUM(F7:F16)</f>
        <v>203809471</v>
      </c>
      <c r="G17" s="139">
        <f>SUM(G7:G16)</f>
        <v>28612097</v>
      </c>
      <c r="H17" s="139">
        <f>SUM(H7:H16)-H8</f>
        <v>212502615</v>
      </c>
      <c r="I17" s="51">
        <f>SUM(C17:H17)</f>
        <v>1696073414</v>
      </c>
      <c r="J17" s="51">
        <f>SUM(J7:J8)+J16</f>
        <v>24256</v>
      </c>
      <c r="K17" s="60">
        <f>SUM(K10:K16)+K7</f>
        <v>1696097670</v>
      </c>
    </row>
    <row r="18" spans="2:14" ht="19.5" thickTop="1" x14ac:dyDescent="0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2:14" x14ac:dyDescent="0.25">
      <c r="C19" s="190" t="s">
        <v>79</v>
      </c>
      <c r="D19" s="190"/>
      <c r="E19" s="190"/>
      <c r="F19" s="190"/>
      <c r="G19" s="190"/>
      <c r="H19" s="190"/>
      <c r="I19" s="190"/>
      <c r="K19" s="33"/>
    </row>
    <row r="20" spans="2:14" s="34" customFormat="1" ht="106.5" customHeight="1" x14ac:dyDescent="0.25">
      <c r="B20" s="129" t="s">
        <v>81</v>
      </c>
      <c r="C20" s="140" t="s">
        <v>13</v>
      </c>
      <c r="D20" s="140" t="s">
        <v>74</v>
      </c>
      <c r="E20" s="140" t="s">
        <v>40</v>
      </c>
      <c r="F20" s="140" t="s">
        <v>80</v>
      </c>
      <c r="G20" s="140" t="s">
        <v>42</v>
      </c>
      <c r="H20" s="140" t="s">
        <v>75</v>
      </c>
      <c r="I20" s="140" t="s">
        <v>76</v>
      </c>
      <c r="J20" s="140" t="s">
        <v>77</v>
      </c>
      <c r="K20" s="141" t="s">
        <v>78</v>
      </c>
    </row>
    <row r="21" spans="2:14" x14ac:dyDescent="0.25">
      <c r="B21" s="35" t="s">
        <v>144</v>
      </c>
      <c r="C21" s="54">
        <v>917218712</v>
      </c>
      <c r="D21" s="55">
        <v>-7224576</v>
      </c>
      <c r="E21" s="162" t="s">
        <v>98</v>
      </c>
      <c r="F21" s="55">
        <v>160093819</v>
      </c>
      <c r="G21" s="55">
        <v>14007062</v>
      </c>
      <c r="H21" s="55">
        <v>142942619</v>
      </c>
      <c r="I21" s="55">
        <f>SUM(C21:H21)</f>
        <v>1227037636</v>
      </c>
      <c r="J21" s="55">
        <v>99423</v>
      </c>
      <c r="K21" s="54">
        <f t="shared" ref="K21:K27" si="3">SUM(I21:J21)</f>
        <v>1227137059</v>
      </c>
    </row>
    <row r="22" spans="2:14" x14ac:dyDescent="0.25">
      <c r="B22" s="36" t="s">
        <v>83</v>
      </c>
      <c r="C22" s="125">
        <v>0</v>
      </c>
      <c r="D22" s="127">
        <v>0</v>
      </c>
      <c r="E22" s="125">
        <v>0</v>
      </c>
      <c r="F22" s="125">
        <v>0</v>
      </c>
      <c r="G22" s="125">
        <v>0</v>
      </c>
      <c r="H22" s="56">
        <f>Ф2!E34</f>
        <v>56402456</v>
      </c>
      <c r="I22" s="56">
        <f>SUM(C22:H22)</f>
        <v>56402456</v>
      </c>
      <c r="J22" s="52">
        <f>Ф2!E35</f>
        <v>-4644</v>
      </c>
      <c r="K22" s="56">
        <f>SUM(I22:J22)</f>
        <v>56397812</v>
      </c>
    </row>
    <row r="23" spans="2:14" x14ac:dyDescent="0.25">
      <c r="B23" s="36" t="s">
        <v>139</v>
      </c>
      <c r="C23" s="125">
        <v>0</v>
      </c>
      <c r="D23" s="53">
        <f>Ф2!E45</f>
        <v>-2027955</v>
      </c>
      <c r="E23" s="154">
        <v>0</v>
      </c>
      <c r="F23" s="125">
        <v>0</v>
      </c>
      <c r="G23" s="128">
        <v>0</v>
      </c>
      <c r="H23" s="53"/>
      <c r="I23" s="53">
        <f>SUM(C23:H23)</f>
        <v>-2027955</v>
      </c>
      <c r="J23" s="128">
        <v>0</v>
      </c>
      <c r="K23" s="53">
        <f t="shared" si="3"/>
        <v>-2027955</v>
      </c>
    </row>
    <row r="24" spans="2:14" x14ac:dyDescent="0.25">
      <c r="B24" s="35" t="s">
        <v>140</v>
      </c>
      <c r="C24" s="132">
        <f t="shared" ref="C24:J24" si="4">SUM(C22:C23)</f>
        <v>0</v>
      </c>
      <c r="D24" s="126">
        <f t="shared" si="4"/>
        <v>-2027955</v>
      </c>
      <c r="E24" s="132">
        <f t="shared" si="4"/>
        <v>0</v>
      </c>
      <c r="F24" s="132">
        <f t="shared" si="4"/>
        <v>0</v>
      </c>
      <c r="G24" s="132">
        <f t="shared" si="4"/>
        <v>0</v>
      </c>
      <c r="H24" s="55">
        <f t="shared" si="4"/>
        <v>56402456</v>
      </c>
      <c r="I24" s="55">
        <f t="shared" si="4"/>
        <v>54374501</v>
      </c>
      <c r="J24" s="55">
        <f t="shared" si="4"/>
        <v>-4644</v>
      </c>
      <c r="K24" s="55">
        <f t="shared" si="3"/>
        <v>54369857</v>
      </c>
    </row>
    <row r="25" spans="2:14" x14ac:dyDescent="0.25">
      <c r="B25" s="36" t="s">
        <v>166</v>
      </c>
      <c r="C25" s="191">
        <v>117000000</v>
      </c>
      <c r="D25" s="131">
        <v>0</v>
      </c>
      <c r="E25" s="145">
        <v>0</v>
      </c>
      <c r="F25" s="131">
        <v>0</v>
      </c>
      <c r="G25" s="131">
        <v>0</v>
      </c>
      <c r="H25" s="131">
        <v>0</v>
      </c>
      <c r="I25" s="59">
        <f>SUM(C25:H25)</f>
        <v>117000000</v>
      </c>
      <c r="J25" s="52" t="s">
        <v>98</v>
      </c>
      <c r="K25" s="52">
        <f t="shared" si="3"/>
        <v>117000000</v>
      </c>
      <c r="N25" s="50"/>
    </row>
    <row r="26" spans="2:14" x14ac:dyDescent="0.25">
      <c r="B26" s="36" t="s">
        <v>167</v>
      </c>
      <c r="C26" s="131">
        <v>0</v>
      </c>
      <c r="D26" s="131">
        <v>0</v>
      </c>
      <c r="E26" s="145">
        <v>0</v>
      </c>
      <c r="F26" s="155">
        <v>0</v>
      </c>
      <c r="G26" s="131">
        <v>0</v>
      </c>
      <c r="H26" s="52">
        <v>-11198660</v>
      </c>
      <c r="I26" s="52">
        <f>SUM(C26:H26)</f>
        <v>-11198660</v>
      </c>
      <c r="J26" s="131">
        <v>0</v>
      </c>
      <c r="K26" s="52">
        <f t="shared" si="3"/>
        <v>-11198660</v>
      </c>
      <c r="N26" s="50"/>
    </row>
    <row r="27" spans="2:14" x14ac:dyDescent="0.25">
      <c r="B27" s="36" t="s">
        <v>149</v>
      </c>
      <c r="C27" s="131">
        <v>0</v>
      </c>
      <c r="D27" s="131">
        <v>0</v>
      </c>
      <c r="E27" s="131">
        <v>0</v>
      </c>
      <c r="F27" s="52">
        <v>5886014</v>
      </c>
      <c r="G27" s="52">
        <v>962565</v>
      </c>
      <c r="H27" s="52">
        <v>-3576136</v>
      </c>
      <c r="I27" s="52">
        <f t="shared" ref="I27" si="5">SUM(C27:H27)</f>
        <v>3272443</v>
      </c>
      <c r="J27" s="131">
        <v>0</v>
      </c>
      <c r="K27" s="131">
        <f t="shared" si="3"/>
        <v>3272443</v>
      </c>
      <c r="N27" s="50"/>
    </row>
    <row r="28" spans="2:14" ht="16.5" thickBot="1" x14ac:dyDescent="0.3">
      <c r="B28" s="35" t="s">
        <v>165</v>
      </c>
      <c r="C28" s="60">
        <f>SUM(C21:C27)</f>
        <v>1034218712</v>
      </c>
      <c r="D28" s="51">
        <f>SUM(D21:D23)</f>
        <v>-9252531</v>
      </c>
      <c r="E28" s="138">
        <f>SUM(E21:E27)</f>
        <v>0</v>
      </c>
      <c r="F28" s="139">
        <f>SUM(F21:F27)</f>
        <v>165979833</v>
      </c>
      <c r="G28" s="139">
        <f>SUM(G21:G27)</f>
        <v>14969627</v>
      </c>
      <c r="H28" s="139">
        <f>SUM(H21:H27)-H22</f>
        <v>184570279</v>
      </c>
      <c r="I28" s="51">
        <f>SUM(C28:H28)</f>
        <v>1390485920</v>
      </c>
      <c r="J28" s="51">
        <f>SUM(J21:J22)</f>
        <v>94779</v>
      </c>
      <c r="K28" s="60">
        <f>SUM(K24:K27)+K21</f>
        <v>1390580699</v>
      </c>
    </row>
    <row r="29" spans="2:14" ht="16.5" thickTop="1" x14ac:dyDescent="0.25">
      <c r="B29" s="35"/>
      <c r="C29" s="58"/>
      <c r="D29" s="58"/>
      <c r="E29" s="58"/>
      <c r="F29" s="58"/>
      <c r="G29" s="57"/>
      <c r="H29" s="57"/>
      <c r="I29" s="57"/>
      <c r="J29" s="57"/>
      <c r="K29" s="58"/>
    </row>
    <row r="30" spans="2:14" x14ac:dyDescent="0.25">
      <c r="B30" s="35"/>
      <c r="C30" s="58"/>
      <c r="D30" s="58"/>
      <c r="E30" s="58"/>
      <c r="F30" s="58"/>
      <c r="G30" s="57"/>
      <c r="H30" s="57"/>
      <c r="I30" s="57"/>
      <c r="J30" s="57"/>
      <c r="K30" s="58"/>
    </row>
    <row r="31" spans="2:14" s="42" customFormat="1" ht="18.75" x14ac:dyDescent="0.3">
      <c r="B31" s="16" t="str">
        <f>Ф1!A56</f>
        <v>Управляющий директор, член Правления</v>
      </c>
      <c r="C31" s="135"/>
      <c r="D31" s="14"/>
      <c r="E31" s="4" t="str">
        <f>[6]Ф2!E57</f>
        <v>Хамитов Е.Е.</v>
      </c>
      <c r="F31" s="135"/>
      <c r="G31" s="136"/>
      <c r="H31" s="136"/>
      <c r="I31" s="136"/>
      <c r="J31" s="136"/>
      <c r="K31" s="136"/>
    </row>
    <row r="32" spans="2:14" s="42" customFormat="1" ht="17.45" customHeight="1" x14ac:dyDescent="0.3">
      <c r="B32" s="37"/>
      <c r="C32" s="38"/>
      <c r="D32" s="39"/>
      <c r="E32" s="39"/>
      <c r="F32" s="40"/>
      <c r="K32" s="41"/>
    </row>
    <row r="33" spans="2:11" s="42" customFormat="1" ht="18.75" x14ac:dyDescent="0.3">
      <c r="B33" s="37" t="s">
        <v>100</v>
      </c>
      <c r="C33" s="38"/>
      <c r="D33" s="14"/>
      <c r="E33" s="14" t="str">
        <f>[6]Ф3!D75</f>
        <v>Есенгараева К.Д.</v>
      </c>
      <c r="F33" s="14"/>
    </row>
    <row r="34" spans="2:11" s="42" customFormat="1" ht="18.75" x14ac:dyDescent="0.3">
      <c r="B34" s="43"/>
      <c r="C34" s="38"/>
      <c r="D34" s="38"/>
      <c r="E34" s="38"/>
      <c r="F34" s="38"/>
      <c r="G34" s="38"/>
      <c r="H34" s="38"/>
      <c r="I34" s="38"/>
      <c r="J34" s="38"/>
      <c r="K34" s="38"/>
    </row>
  </sheetData>
  <mergeCells count="4">
    <mergeCell ref="B2:K2"/>
    <mergeCell ref="B3:K3"/>
    <mergeCell ref="C19:I19"/>
    <mergeCell ref="C5:I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2021-10-14T04:20:52Z</cp:lastPrinted>
  <dcterms:created xsi:type="dcterms:W3CDTF">2017-02-27T03:37:51Z</dcterms:created>
  <dcterms:modified xsi:type="dcterms:W3CDTF">2021-11-26T13:23:23Z</dcterms:modified>
</cp:coreProperties>
</file>