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4\1 квартал\Финал\КАСЕ\"/>
    </mc:Choice>
  </mc:AlternateContent>
  <xr:revisionPtr revIDLastSave="0" documentId="13_ncr:1_{88269017-D823-41C1-996A-9328E38A9D6C}" xr6:coauthVersionLast="47" xr6:coauthVersionMax="47" xr10:uidLastSave="{00000000-0000-0000-0000-000000000000}"/>
  <bookViews>
    <workbookView xWindow="1200" yWindow="0" windowWidth="24990" windowHeight="14610" xr2:uid="{00000000-000D-0000-FFFF-FFFF00000000}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Ф1!$A$1:$E$59</definedName>
    <definedName name="_xlnm.Print_Area" localSheetId="3">Ф4!$B$1:$I$38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2" l="1"/>
  <c r="F48" i="2"/>
  <c r="B53" i="6"/>
  <c r="B58" i="6"/>
  <c r="D21" i="7"/>
  <c r="G22" i="7"/>
  <c r="H13" i="7"/>
  <c r="G14" i="7"/>
  <c r="G11" i="7"/>
  <c r="G10" i="7"/>
  <c r="E42" i="5"/>
  <c r="C42" i="5"/>
  <c r="A48" i="5" l="1"/>
  <c r="C48" i="2"/>
  <c r="C42" i="2"/>
  <c r="E42" i="2"/>
  <c r="C26" i="2"/>
  <c r="D49" i="6" l="1"/>
  <c r="I13" i="7"/>
  <c r="I12" i="7"/>
  <c r="F11" i="7"/>
  <c r="F14" i="7" s="1"/>
  <c r="E11" i="7"/>
  <c r="E14" i="7" s="1"/>
  <c r="F47" i="2" s="1"/>
  <c r="C11" i="7"/>
  <c r="C14" i="7" s="1"/>
  <c r="F45" i="2" s="1"/>
  <c r="I8" i="7"/>
  <c r="B49" i="6"/>
  <c r="H24" i="7" l="1"/>
  <c r="E26" i="2" l="1"/>
  <c r="B38" i="6" l="1"/>
  <c r="I24" i="7"/>
  <c r="I23" i="7"/>
  <c r="D9" i="5"/>
  <c r="C22" i="7"/>
  <c r="C25" i="7" s="1"/>
  <c r="E22" i="7"/>
  <c r="E25" i="7" s="1"/>
  <c r="F22" i="7"/>
  <c r="F25" i="7" s="1"/>
  <c r="D17" i="6"/>
  <c r="D29" i="6" s="1"/>
  <c r="C50" i="2"/>
  <c r="B36" i="7"/>
  <c r="B17" i="6"/>
  <c r="B29" i="6" s="1"/>
  <c r="D38" i="6"/>
  <c r="A62" i="6"/>
  <c r="E17" i="5"/>
  <c r="E10" i="5"/>
  <c r="E13" i="5" s="1"/>
  <c r="B3" i="7"/>
  <c r="D64" i="6"/>
  <c r="D62" i="6"/>
  <c r="E51" i="5"/>
  <c r="E48" i="5"/>
  <c r="C17" i="5"/>
  <c r="C10" i="5"/>
  <c r="C13" i="5" s="1"/>
  <c r="E50" i="2"/>
  <c r="E52" i="2" s="1"/>
  <c r="E53" i="2" s="1"/>
  <c r="I21" i="7" l="1"/>
  <c r="D10" i="7"/>
  <c r="C52" i="2"/>
  <c r="C53" i="2" s="1"/>
  <c r="C54" i="2" s="1"/>
  <c r="D53" i="6"/>
  <c r="D58" i="6" s="1"/>
  <c r="D22" i="7"/>
  <c r="D25" i="7" s="1"/>
  <c r="C26" i="5"/>
  <c r="C29" i="5" s="1"/>
  <c r="C31" i="5" s="1"/>
  <c r="C34" i="5" s="1"/>
  <c r="C43" i="5" s="1"/>
  <c r="E26" i="5"/>
  <c r="E54" i="2"/>
  <c r="E29" i="5" l="1"/>
  <c r="E31" i="5" s="1"/>
  <c r="E34" i="5" s="1"/>
  <c r="E43" i="5" s="1"/>
  <c r="I10" i="7"/>
  <c r="D11" i="7"/>
  <c r="D14" i="7" s="1"/>
  <c r="H9" i="7"/>
  <c r="I20" i="7" l="1"/>
  <c r="H11" i="7"/>
  <c r="H14" i="7" s="1"/>
  <c r="I9" i="7"/>
  <c r="F46" i="2"/>
  <c r="H22" i="7" l="1"/>
  <c r="H25" i="7" s="1"/>
  <c r="I25" i="7" s="1"/>
  <c r="F49" i="2"/>
  <c r="I14" i="7"/>
  <c r="F50" i="2" s="1"/>
  <c r="I11" i="7"/>
  <c r="I22" i="7"/>
</calcChain>
</file>

<file path=xl/sharedStrings.xml><?xml version="1.0" encoding="utf-8"?>
<sst xmlns="http://schemas.openxmlformats.org/spreadsheetml/2006/main" count="220" uniqueCount="159">
  <si>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</si>
  <si>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</si>
  <si>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</si>
  <si>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</si>
  <si>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</si>
  <si>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</si>
  <si>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</si>
  <si>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</si>
  <si>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</si>
  <si>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</si>
  <si>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</si>
  <si>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</si>
  <si>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</si>
  <si>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</si>
  <si>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</si>
  <si>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</si>
  <si>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</si>
  <si>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</si>
  <si>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</si>
  <si>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</si>
  <si>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</si>
  <si>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</si>
  <si>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</si>
  <si>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</si>
  <si>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</si>
  <si>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</si>
  <si>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</si>
  <si>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</si>
  <si>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</si>
  <si>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</si>
  <si>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</si>
  <si>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</si>
  <si>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</si>
  <si>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</si>
  <si>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</si>
  <si>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</si>
  <si>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</si>
  <si>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</si>
  <si>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</si>
  <si>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</si>
  <si>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</si>
  <si>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</si>
  <si>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</si>
  <si>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</si>
  <si>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</si>
  <si>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</si>
  <si>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</si>
  <si>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</si>
  <si>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</si>
  <si>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</si>
  <si>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</si>
  <si>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</si>
  <si>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</si>
  <si>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</si>
  <si>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</si>
  <si>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</si>
  <si>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</si>
  <si>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</si>
  <si>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</si>
  <si>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</si>
  <si>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</si>
  <si>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</si>
  <si>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</si>
  <si>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</si>
  <si>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</si>
  <si>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</si>
  <si>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</si>
  <si>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</si>
  <si>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</si>
  <si>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</si>
  <si>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</si>
  <si>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</si>
  <si>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</si>
  <si>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Процентный доход, расчитанный с использованием метода эффективной процентной ставки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</si>
  <si>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</si>
  <si>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</si>
  <si>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</si>
  <si>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</si>
  <si>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</si>
  <si>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</si>
  <si>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</si>
  <si>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</si>
  <si>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</si>
  <si>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</si>
  <si>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</si>
  <si>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</si>
  <si>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</si>
  <si>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</si>
  <si>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</si>
  <si>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</si>
  <si>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</si>
  <si>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Резерв справедливой стоимости ценных бумаг:</t>
  </si>
  <si>
    <t xml:space="preserve">Административные и прочие операционные расходы уплаченные 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</si>
  <si>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</si>
  <si>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</si>
  <si>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средствам в банках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</si>
  <si>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</si>
  <si>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</si>
  <si>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</si>
  <si>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</si>
  <si>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</si>
  <si>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</si>
  <si>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</si>
  <si>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</si>
  <si>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</si>
  <si>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</si>
  <si>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</si>
  <si>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</si>
  <si>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</si>
  <si>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</si>
  <si>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</si>
  <si>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</si>
  <si>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</si>
  <si>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</si>
  <si>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</si>
  <si>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</si>
  <si>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</si>
  <si>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</si>
  <si>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</si>
  <si>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</si>
  <si>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конец года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</si>
  <si>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</si>
  <si>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</si>
  <si>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</si>
  <si>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не аудировано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</si>
  <si>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</si>
  <si>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Прочие полученные операционные доходы/(уплаченные расходы)</t>
  </si>
  <si>
    <t>Уплаченные расходы на содержание персонала</t>
  </si>
  <si>
    <t>Прочее</t>
  </si>
  <si>
    <t>Выпуск акций - денежный взнос, не аудировано</t>
  </si>
  <si>
    <t>Прибыль за год, не аудировано</t>
  </si>
  <si>
    <t>Прочий совокупный доход, не аудировано</t>
  </si>
  <si>
    <t>Переводы и прочие движения, не аудировано</t>
  </si>
  <si>
    <t>Государственные субсидии к получению</t>
  </si>
  <si>
    <t>Чистый убыток от прекращения признания финансовых активов, оцениваемых по амортизированной стоимости</t>
  </si>
  <si>
    <t>Средства банков</t>
  </si>
  <si>
    <t>Заместитель Председателя Правления</t>
  </si>
  <si>
    <t>Три месяца, закончившиеся 
31 марта 2023 г.</t>
  </si>
  <si>
    <t>Остаток на 1 января 2023 года</t>
  </si>
  <si>
    <t>Остаток на 31 марта 2023 года</t>
  </si>
  <si>
    <t xml:space="preserve"> АО "Национальный управляющий холдинг "Байтерек" по состоянию на 31 марта 2024 года</t>
  </si>
  <si>
    <t>31 марта 2024 г.</t>
  </si>
  <si>
    <t>Три месяца, закончившиеся 
31 марта 2024 г.</t>
  </si>
  <si>
    <t>Остаток на 1 января 2024 года</t>
  </si>
  <si>
    <t>Остаток на 31 марта 2024 года</t>
  </si>
  <si>
    <t>31 декабря 2023 г.</t>
  </si>
  <si>
    <t>Обязательства, непосредственно связанные с выбывающими группами, предназначенными для продажи</t>
  </si>
  <si>
    <t>Прибыль от продолжающейся деятельности</t>
  </si>
  <si>
    <t>Прекращенная деятельность</t>
  </si>
  <si>
    <t>Прибыль выбывающей группы, учитываемой как активы предназначенные для продажи (за вычетом налога на прибыль)</t>
  </si>
  <si>
    <t>Изменение в резерве хеджирования:</t>
  </si>
  <si>
    <t>- Эффективная часть хеджирования справедливой стоимости</t>
  </si>
  <si>
    <t>ПРИБЫЛЬ ЗА ПЕРИОД</t>
  </si>
  <si>
    <t>Прочий совокупный (убыток)/доход за период</t>
  </si>
  <si>
    <t>Резерв хеджирования</t>
  </si>
  <si>
    <t xml:space="preserve"> </t>
  </si>
  <si>
    <t>Денежные средства и их эквиваленты на начало года продолжающей деятельности</t>
  </si>
  <si>
    <t>Денежные средства и их эквиваленты на начало года выбывающей группы, учитываемой как активы для продажи</t>
  </si>
  <si>
    <t>Денежные средства и их эквиваленты в составе долгосрочных, предназначенных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</si>
</sst>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6" fillId="0" borderId="0" applyFill="0" applyBorder="0" applyProtection="0"/>
    <xf numFmtId="164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151">
    <xf numFmtId="0" fontId="0" fillId="0" borderId="0" xfId="0"/>
    <xf numFmtId="0" fontId="1" fillId="0" borderId="0" xfId="0" applyFont="1"/>
    <xf numFmtId="0" fontId="3" fillId="0" borderId="0" xfId="1" applyFont="1"/>
    <xf numFmtId="3" fontId="1" fillId="0" borderId="0" xfId="1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/>
    <xf numFmtId="0" fontId="15" fillId="0" borderId="0" xfId="0" applyFont="1"/>
    <xf numFmtId="0" fontId="12" fillId="0" borderId="0" xfId="0" applyFont="1"/>
    <xf numFmtId="0" fontId="17" fillId="0" borderId="0" xfId="0" applyFont="1"/>
    <xf numFmtId="0" fontId="13" fillId="0" borderId="0" xfId="1" applyFont="1"/>
    <xf numFmtId="0" fontId="12" fillId="0" borderId="0" xfId="1" applyFont="1" applyAlignment="1">
      <alignment horizontal="right"/>
    </xf>
    <xf numFmtId="0" fontId="14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8" fillId="0" borderId="0" xfId="1" applyNumberFormat="1" applyFont="1"/>
    <xf numFmtId="0" fontId="20" fillId="0" borderId="0" xfId="0" applyFont="1"/>
    <xf numFmtId="0" fontId="10" fillId="0" borderId="0" xfId="0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right"/>
    </xf>
    <xf numFmtId="0" fontId="21" fillId="0" borderId="0" xfId="2" applyFont="1"/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12" fillId="0" borderId="0" xfId="1" applyFont="1"/>
    <xf numFmtId="0" fontId="13" fillId="0" borderId="0" xfId="2" applyFont="1" applyAlignment="1">
      <alignment horizontal="right"/>
    </xf>
    <xf numFmtId="3" fontId="12" fillId="0" borderId="0" xfId="1" applyNumberFormat="1" applyFont="1" applyAlignment="1">
      <alignment horizontal="right"/>
    </xf>
    <xf numFmtId="37" fontId="13" fillId="0" borderId="0" xfId="2" applyNumberFormat="1" applyFont="1" applyAlignment="1">
      <alignment horizontal="right"/>
    </xf>
    <xf numFmtId="0" fontId="13" fillId="0" borderId="0" xfId="2" applyFont="1"/>
    <xf numFmtId="0" fontId="14" fillId="0" borderId="0" xfId="4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3" fontId="3" fillId="0" borderId="0" xfId="2" applyNumberFormat="1" applyFont="1"/>
    <xf numFmtId="165" fontId="6" fillId="0" borderId="4" xfId="4" applyNumberFormat="1" applyFont="1" applyBorder="1"/>
    <xf numFmtId="165" fontId="7" fillId="0" borderId="0" xfId="4" applyNumberFormat="1" applyFont="1"/>
    <xf numFmtId="165" fontId="7" fillId="0" borderId="2" xfId="4" applyNumberFormat="1" applyFont="1" applyBorder="1"/>
    <xf numFmtId="3" fontId="1" fillId="0" borderId="3" xfId="4" applyNumberFormat="1" applyFont="1" applyBorder="1" applyAlignment="1">
      <alignment wrapText="1"/>
    </xf>
    <xf numFmtId="165" fontId="6" fillId="0" borderId="3" xfId="4" applyNumberFormat="1" applyFont="1" applyBorder="1"/>
    <xf numFmtId="3" fontId="3" fillId="0" borderId="0" xfId="4" applyNumberFormat="1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3" fontId="1" fillId="0" borderId="4" xfId="4" applyNumberFormat="1" applyFont="1" applyBorder="1" applyAlignment="1">
      <alignment wrapText="1"/>
    </xf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6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5" fontId="24" fillId="0" borderId="0" xfId="4" applyNumberFormat="1" applyFont="1" applyAlignment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Alignment="1">
      <alignment horizontal="right"/>
    </xf>
    <xf numFmtId="165" fontId="27" fillId="0" borderId="0" xfId="4" applyNumberFormat="1" applyFont="1" applyAlignment="1">
      <alignment horizontal="right"/>
    </xf>
    <xf numFmtId="165" fontId="26" fillId="0" borderId="0" xfId="4" applyNumberFormat="1" applyFont="1" applyAlignment="1">
      <alignment horizontal="right"/>
    </xf>
    <xf numFmtId="165" fontId="26" fillId="0" borderId="2" xfId="4" applyNumberFormat="1" applyFont="1" applyBorder="1" applyAlignment="1">
      <alignment horizontal="right"/>
    </xf>
    <xf numFmtId="166" fontId="25" fillId="0" borderId="3" xfId="6" applyNumberFormat="1" applyFont="1" applyBorder="1" applyAlignment="1">
      <alignment horizontal="right" vertical="center" wrapText="1"/>
    </xf>
    <xf numFmtId="166" fontId="26" fillId="0" borderId="0" xfId="6" applyNumberFormat="1" applyFont="1" applyAlignment="1">
      <alignment horizontal="right" vertical="center" wrapText="1"/>
    </xf>
    <xf numFmtId="166" fontId="26" fillId="0" borderId="0" xfId="6" applyNumberFormat="1" applyFont="1" applyBorder="1" applyAlignment="1">
      <alignment horizontal="right" vertical="center" wrapText="1"/>
    </xf>
    <xf numFmtId="166" fontId="25" fillId="0" borderId="0" xfId="6" applyNumberFormat="1" applyFont="1" applyAlignment="1">
      <alignment horizontal="right" vertical="center" wrapText="1"/>
    </xf>
    <xf numFmtId="165" fontId="29" fillId="0" borderId="0" xfId="4" applyNumberFormat="1" applyFont="1" applyAlignment="1">
      <alignment horizontal="right"/>
    </xf>
    <xf numFmtId="165" fontId="25" fillId="0" borderId="2" xfId="4" applyNumberFormat="1" applyFont="1" applyBorder="1" applyAlignment="1">
      <alignment horizontal="right"/>
    </xf>
    <xf numFmtId="165" fontId="25" fillId="0" borderId="3" xfId="4" applyNumberFormat="1" applyFont="1" applyBorder="1" applyAlignment="1">
      <alignment horizontal="right"/>
    </xf>
    <xf numFmtId="166" fontId="25" fillId="0" borderId="1" xfId="6" applyNumberFormat="1" applyFont="1" applyBorder="1" applyAlignment="1">
      <alignment horizontal="right" vertical="center" wrapText="1"/>
    </xf>
    <xf numFmtId="0" fontId="3" fillId="0" borderId="0" xfId="0" applyFont="1"/>
    <xf numFmtId="167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5" fontId="31" fillId="0" borderId="0" xfId="4" applyNumberFormat="1" applyFont="1" applyAlignment="1">
      <alignment horizontal="right"/>
    </xf>
    <xf numFmtId="164" fontId="3" fillId="0" borderId="0" xfId="6" applyFont="1" applyFill="1" applyAlignment="1" applyProtection="1"/>
    <xf numFmtId="165" fontId="6" fillId="0" borderId="2" xfId="4" applyNumberFormat="1" applyFont="1" applyBorder="1"/>
    <xf numFmtId="164" fontId="3" fillId="0" borderId="5" xfId="6" applyFont="1" applyFill="1" applyBorder="1" applyAlignment="1" applyProtection="1"/>
    <xf numFmtId="164" fontId="3" fillId="0" borderId="0" xfId="6" applyFont="1" applyFill="1" applyAlignment="1"/>
    <xf numFmtId="0" fontId="32" fillId="0" borderId="0" xfId="2" applyFont="1" applyAlignment="1">
      <alignment wrapText="1"/>
    </xf>
    <xf numFmtId="164" fontId="7" fillId="0" borderId="0" xfId="6" applyFont="1" applyFill="1" applyBorder="1" applyAlignment="1" applyProtection="1"/>
    <xf numFmtId="164" fontId="6" fillId="0" borderId="3" xfId="6" applyFont="1" applyFill="1" applyBorder="1" applyAlignment="1" applyProtection="1"/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Alignment="1">
      <alignment horizontal="right"/>
    </xf>
    <xf numFmtId="3" fontId="13" fillId="0" borderId="0" xfId="2" applyNumberFormat="1" applyFont="1"/>
    <xf numFmtId="0" fontId="9" fillId="0" borderId="0" xfId="0" applyFont="1" applyAlignment="1">
      <alignment horizontal="left" vertical="center" wrapText="1"/>
    </xf>
    <xf numFmtId="166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165" fontId="35" fillId="0" borderId="0" xfId="0" applyNumberFormat="1" applyFont="1"/>
    <xf numFmtId="0" fontId="9" fillId="0" borderId="0" xfId="0" applyFont="1" applyAlignment="1">
      <alignment wrapText="1"/>
    </xf>
    <xf numFmtId="166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Alignment="1">
      <alignment horizontal="center" vertical="justify"/>
    </xf>
    <xf numFmtId="0" fontId="26" fillId="0" borderId="0" xfId="0" applyFont="1"/>
    <xf numFmtId="0" fontId="28" fillId="0" borderId="0" xfId="0" applyFont="1" applyAlignment="1">
      <alignment vertical="center" wrapText="1"/>
    </xf>
    <xf numFmtId="165" fontId="28" fillId="0" borderId="0" xfId="4" applyNumberFormat="1" applyFont="1" applyAlignment="1">
      <alignment horizontal="right"/>
    </xf>
    <xf numFmtId="0" fontId="3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6" fillId="0" borderId="1" xfId="4" applyNumberFormat="1" applyFont="1" applyBorder="1"/>
    <xf numFmtId="3" fontId="3" fillId="0" borderId="0" xfId="4" applyNumberFormat="1" applyFont="1" applyAlignment="1">
      <alignment horizontal="right"/>
    </xf>
    <xf numFmtId="165" fontId="7" fillId="0" borderId="2" xfId="4" applyNumberFormat="1" applyFont="1" applyBorder="1" applyAlignment="1">
      <alignment horizontal="right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1" fillId="0" borderId="0" xfId="2" applyFont="1" applyAlignment="1">
      <alignment horizontal="center"/>
    </xf>
    <xf numFmtId="0" fontId="9" fillId="0" borderId="0" xfId="0" quotePrefix="1" applyFont="1" applyAlignment="1">
      <alignment wrapText="1"/>
    </xf>
    <xf numFmtId="0" fontId="10" fillId="0" borderId="0" xfId="0" applyFont="1" applyAlignment="1">
      <alignment horizontal="right"/>
    </xf>
    <xf numFmtId="4" fontId="3" fillId="0" borderId="1" xfId="5" applyNumberFormat="1" applyFont="1" applyFill="1" applyBorder="1"/>
    <xf numFmtId="165" fontId="6" fillId="0" borderId="3" xfId="4" applyNumberFormat="1" applyFont="1" applyBorder="1" applyAlignment="1">
      <alignment horizontal="right" vertical="center"/>
    </xf>
    <xf numFmtId="3" fontId="3" fillId="0" borderId="0" xfId="4" applyNumberFormat="1" applyFont="1" applyAlignment="1">
      <alignment horizontal="right" vertical="center"/>
    </xf>
    <xf numFmtId="164" fontId="3" fillId="0" borderId="0" xfId="6" applyFont="1" applyFill="1" applyAlignment="1" applyProtection="1">
      <alignment horizontal="right" vertical="center"/>
    </xf>
    <xf numFmtId="164" fontId="3" fillId="0" borderId="0" xfId="6" applyFont="1" applyFill="1" applyAlignment="1">
      <alignment horizontal="right" vertical="center"/>
    </xf>
    <xf numFmtId="164" fontId="6" fillId="0" borderId="3" xfId="6" applyFont="1" applyFill="1" applyBorder="1" applyAlignment="1" applyProtection="1">
      <alignment horizontal="right" vertical="center"/>
    </xf>
    <xf numFmtId="165" fontId="7" fillId="0" borderId="2" xfId="4" applyNumberFormat="1" applyFont="1" applyBorder="1" applyAlignment="1">
      <alignment horizontal="right" vertical="center"/>
    </xf>
    <xf numFmtId="165" fontId="6" fillId="0" borderId="1" xfId="4" applyNumberFormat="1" applyFont="1" applyBorder="1" applyAlignment="1">
      <alignment horizontal="right" vertical="center"/>
    </xf>
    <xf numFmtId="165" fontId="31" fillId="0" borderId="5" xfId="4" applyNumberFormat="1" applyFont="1" applyBorder="1" applyAlignment="1">
      <alignment horizontal="right"/>
    </xf>
    <xf numFmtId="165" fontId="28" fillId="0" borderId="2" xfId="4" applyNumberFormat="1" applyFont="1" applyBorder="1" applyAlignment="1">
      <alignment horizontal="right"/>
    </xf>
  </cellXfs>
  <cellStyles count="10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Обычный 63" xfId="9" xr:uid="{00000000-0005-0000-0000-000008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  <sheetName val="UNITPRICES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9"/>
  <sheetViews>
    <sheetView tabSelected="1" view="pageBreakPreview" zoomScale="60" zoomScaleNormal="100" workbookViewId="0">
      <selection activeCell="J11" sqref="J11"/>
    </sheetView>
  </sheetViews>
  <sheetFormatPr defaultColWidth="9.140625" defaultRowHeight="15.75" x14ac:dyDescent="0.25"/>
  <cols>
    <col min="1" max="1" width="76.85546875" style="6" customWidth="1"/>
    <col min="2" max="2" width="8.85546875" style="65" customWidth="1"/>
    <col min="3" max="3" width="21.140625" style="6" customWidth="1"/>
    <col min="4" max="4" width="1.85546875" style="6" customWidth="1"/>
    <col min="5" max="5" width="22.28515625" style="6" customWidth="1"/>
    <col min="6" max="6" width="14.85546875" style="6" customWidth="1"/>
    <col min="7" max="7" width="11" style="6" bestFit="1" customWidth="1"/>
    <col min="8" max="16384" width="9.140625" style="6"/>
  </cols>
  <sheetData>
    <row r="2" spans="1:6" ht="18.75" x14ac:dyDescent="0.3">
      <c r="A2" s="127" t="s">
        <v>75</v>
      </c>
      <c r="B2" s="127"/>
      <c r="C2" s="127"/>
      <c r="D2" s="127"/>
      <c r="E2" s="127"/>
    </row>
    <row r="3" spans="1:6" ht="18.75" x14ac:dyDescent="0.3">
      <c r="A3" s="128" t="s">
        <v>140</v>
      </c>
      <c r="B3" s="128"/>
      <c r="C3" s="128"/>
      <c r="D3" s="128"/>
      <c r="E3" s="128"/>
    </row>
    <row r="5" spans="1:6" x14ac:dyDescent="0.25">
      <c r="B5" s="9" t="s">
        <v>19</v>
      </c>
      <c r="C5" s="9" t="s">
        <v>124</v>
      </c>
      <c r="E5" s="9"/>
    </row>
    <row r="6" spans="1:6" ht="33" customHeight="1" x14ac:dyDescent="0.25">
      <c r="A6" s="129"/>
      <c r="B6" s="9" t="s">
        <v>20</v>
      </c>
      <c r="C6" s="9" t="s">
        <v>141</v>
      </c>
      <c r="D6" s="130"/>
      <c r="E6" s="9" t="s">
        <v>145</v>
      </c>
    </row>
    <row r="7" spans="1:6" x14ac:dyDescent="0.25">
      <c r="A7" s="129"/>
      <c r="B7" s="67"/>
      <c r="C7" s="8" t="s">
        <v>0</v>
      </c>
      <c r="D7" s="130"/>
      <c r="E7" s="8" t="s">
        <v>0</v>
      </c>
    </row>
    <row r="8" spans="1:6" x14ac:dyDescent="0.25">
      <c r="A8" s="4" t="s">
        <v>5</v>
      </c>
      <c r="B8" s="9"/>
      <c r="C8" s="5"/>
      <c r="D8" s="5"/>
      <c r="E8" s="5"/>
    </row>
    <row r="9" spans="1:6" ht="24.95" customHeight="1" x14ac:dyDescent="0.3">
      <c r="A9" s="69" t="s">
        <v>6</v>
      </c>
      <c r="B9" s="70">
        <v>3</v>
      </c>
      <c r="C9" s="71">
        <v>2681386061</v>
      </c>
      <c r="D9" s="71"/>
      <c r="E9" s="71">
        <v>2214953148</v>
      </c>
    </row>
    <row r="10" spans="1:6" ht="37.5" x14ac:dyDescent="0.3">
      <c r="A10" s="69" t="s">
        <v>79</v>
      </c>
      <c r="B10" s="70"/>
      <c r="C10" s="71">
        <v>167802971</v>
      </c>
      <c r="D10" s="71"/>
      <c r="E10" s="71">
        <v>169749712</v>
      </c>
    </row>
    <row r="11" spans="1:6" ht="24.95" customHeight="1" x14ac:dyDescent="0.3">
      <c r="A11" s="69" t="s">
        <v>21</v>
      </c>
      <c r="B11" s="70"/>
      <c r="C11" s="71">
        <v>386780856</v>
      </c>
      <c r="D11" s="71"/>
      <c r="E11" s="71">
        <v>338446725</v>
      </c>
    </row>
    <row r="12" spans="1:6" ht="24.95" customHeight="1" x14ac:dyDescent="0.3">
      <c r="A12" s="69" t="s">
        <v>80</v>
      </c>
      <c r="B12" s="70"/>
      <c r="C12" s="71">
        <v>31735598</v>
      </c>
      <c r="D12" s="71"/>
      <c r="E12" s="71">
        <v>23861103</v>
      </c>
    </row>
    <row r="13" spans="1:6" ht="24.95" customHeight="1" x14ac:dyDescent="0.3">
      <c r="A13" s="69" t="s">
        <v>22</v>
      </c>
      <c r="B13" s="70">
        <v>4</v>
      </c>
      <c r="C13" s="71">
        <v>5800431610</v>
      </c>
      <c r="D13" s="71"/>
      <c r="E13" s="71">
        <v>5721511807</v>
      </c>
    </row>
    <row r="14" spans="1:6" ht="24.95" customHeight="1" x14ac:dyDescent="0.3">
      <c r="A14" s="69" t="s">
        <v>23</v>
      </c>
      <c r="B14" s="70">
        <v>5</v>
      </c>
      <c r="C14" s="71">
        <v>1364090849</v>
      </c>
      <c r="D14" s="71"/>
      <c r="E14" s="71">
        <v>1492262540</v>
      </c>
      <c r="F14" s="111"/>
    </row>
    <row r="15" spans="1:6" ht="24.95" customHeight="1" x14ac:dyDescent="0.3">
      <c r="A15" s="69" t="s">
        <v>24</v>
      </c>
      <c r="B15" s="70"/>
      <c r="C15" s="71">
        <v>1280956328</v>
      </c>
      <c r="D15" s="71"/>
      <c r="E15" s="71">
        <v>1212130428</v>
      </c>
      <c r="F15" s="111"/>
    </row>
    <row r="16" spans="1:6" ht="24.95" customHeight="1" x14ac:dyDescent="0.3">
      <c r="A16" s="69" t="s">
        <v>81</v>
      </c>
      <c r="B16" s="70"/>
      <c r="C16" s="71" t="s">
        <v>85</v>
      </c>
      <c r="D16" s="71"/>
      <c r="E16" s="71">
        <v>434037</v>
      </c>
    </row>
    <row r="17" spans="1:5" ht="24.95" customHeight="1" x14ac:dyDescent="0.3">
      <c r="A17" s="69" t="s">
        <v>82</v>
      </c>
      <c r="B17" s="70"/>
      <c r="C17" s="71">
        <v>8687777</v>
      </c>
      <c r="D17" s="71"/>
      <c r="E17" s="71">
        <v>9186979</v>
      </c>
    </row>
    <row r="18" spans="1:5" ht="24.95" customHeight="1" x14ac:dyDescent="0.3">
      <c r="A18" s="69" t="s">
        <v>25</v>
      </c>
      <c r="B18" s="70"/>
      <c r="C18" s="71">
        <v>41357434</v>
      </c>
      <c r="D18" s="71"/>
      <c r="E18" s="71">
        <v>41301861</v>
      </c>
    </row>
    <row r="19" spans="1:5" ht="24.95" customHeight="1" x14ac:dyDescent="0.3">
      <c r="A19" s="69" t="s">
        <v>26</v>
      </c>
      <c r="B19" s="70"/>
      <c r="C19" s="71">
        <v>39081649</v>
      </c>
      <c r="D19" s="71"/>
      <c r="E19" s="71">
        <v>36870714</v>
      </c>
    </row>
    <row r="20" spans="1:5" ht="24.95" customHeight="1" x14ac:dyDescent="0.3">
      <c r="A20" s="69" t="s">
        <v>27</v>
      </c>
      <c r="B20" s="70"/>
      <c r="C20" s="71">
        <v>23462046</v>
      </c>
      <c r="D20" s="71"/>
      <c r="E20" s="71">
        <v>20747218</v>
      </c>
    </row>
    <row r="21" spans="1:5" ht="24.95" customHeight="1" x14ac:dyDescent="0.3">
      <c r="A21" s="69" t="s">
        <v>28</v>
      </c>
      <c r="B21" s="70"/>
      <c r="C21" s="71">
        <v>10338510</v>
      </c>
      <c r="D21" s="71"/>
      <c r="E21" s="71">
        <v>9885998</v>
      </c>
    </row>
    <row r="22" spans="1:5" ht="24.95" hidden="1" customHeight="1" x14ac:dyDescent="0.3">
      <c r="A22" s="69" t="s">
        <v>133</v>
      </c>
      <c r="B22" s="70"/>
      <c r="C22" s="71"/>
      <c r="D22" s="71"/>
      <c r="E22" s="71"/>
    </row>
    <row r="23" spans="1:5" ht="24.95" customHeight="1" x14ac:dyDescent="0.3">
      <c r="A23" s="69" t="s">
        <v>83</v>
      </c>
      <c r="B23" s="70"/>
      <c r="C23" s="71">
        <v>2109079811</v>
      </c>
      <c r="D23" s="71"/>
      <c r="E23" s="71">
        <v>1874913825</v>
      </c>
    </row>
    <row r="24" spans="1:5" ht="24.95" customHeight="1" x14ac:dyDescent="0.3">
      <c r="A24" s="69" t="s">
        <v>29</v>
      </c>
      <c r="B24" s="70"/>
      <c r="C24" s="71">
        <v>77265771</v>
      </c>
      <c r="D24" s="71"/>
      <c r="E24" s="71">
        <v>25679451</v>
      </c>
    </row>
    <row r="25" spans="1:5" ht="24.95" customHeight="1" x14ac:dyDescent="0.3">
      <c r="A25" s="69" t="s">
        <v>7</v>
      </c>
      <c r="B25" s="70"/>
      <c r="C25" s="71">
        <v>375597123</v>
      </c>
      <c r="D25" s="71"/>
      <c r="E25" s="71">
        <v>428484447</v>
      </c>
    </row>
    <row r="26" spans="1:5" ht="24.95" customHeight="1" x14ac:dyDescent="0.25">
      <c r="A26" s="72" t="s">
        <v>8</v>
      </c>
      <c r="B26" s="73"/>
      <c r="C26" s="74">
        <f>SUM(C9:C25)</f>
        <v>14398054394</v>
      </c>
      <c r="D26" s="72"/>
      <c r="E26" s="74">
        <f>SUM(E9:E25)</f>
        <v>13620419993</v>
      </c>
    </row>
    <row r="27" spans="1:5" ht="24.95" customHeight="1" x14ac:dyDescent="0.25">
      <c r="A27" s="72"/>
      <c r="B27" s="73"/>
      <c r="C27" s="126"/>
      <c r="D27" s="126"/>
      <c r="E27" s="126"/>
    </row>
    <row r="28" spans="1:5" ht="24.95" customHeight="1" x14ac:dyDescent="0.25">
      <c r="A28" s="72" t="s">
        <v>9</v>
      </c>
      <c r="B28" s="73"/>
      <c r="C28" s="126"/>
      <c r="D28" s="126"/>
      <c r="E28" s="126"/>
    </row>
    <row r="29" spans="1:5" ht="24.95" customHeight="1" x14ac:dyDescent="0.3">
      <c r="A29" s="69" t="s">
        <v>135</v>
      </c>
      <c r="B29" s="73"/>
      <c r="C29" s="71">
        <v>8217896</v>
      </c>
      <c r="D29" s="69"/>
      <c r="E29" s="71">
        <v>16288508</v>
      </c>
    </row>
    <row r="30" spans="1:5" ht="24.95" customHeight="1" x14ac:dyDescent="0.3">
      <c r="A30" s="69" t="s">
        <v>30</v>
      </c>
      <c r="B30" s="70">
        <v>6</v>
      </c>
      <c r="C30" s="71">
        <v>2555816105</v>
      </c>
      <c r="D30" s="71"/>
      <c r="E30" s="71">
        <v>2551442404</v>
      </c>
    </row>
    <row r="31" spans="1:5" ht="18.75" x14ac:dyDescent="0.3">
      <c r="A31" s="69" t="s">
        <v>31</v>
      </c>
      <c r="B31" s="70">
        <v>7</v>
      </c>
      <c r="C31" s="71">
        <v>4073834549</v>
      </c>
      <c r="D31" s="71"/>
      <c r="E31" s="71">
        <v>3801898128</v>
      </c>
    </row>
    <row r="32" spans="1:5" ht="24.95" customHeight="1" x14ac:dyDescent="0.3">
      <c r="A32" s="69" t="s">
        <v>10</v>
      </c>
      <c r="B32" s="70"/>
      <c r="C32" s="71">
        <v>8791779</v>
      </c>
      <c r="D32" s="71"/>
      <c r="E32" s="71">
        <v>8640755</v>
      </c>
    </row>
    <row r="33" spans="1:6" ht="24.95" customHeight="1" x14ac:dyDescent="0.3">
      <c r="A33" s="69" t="s">
        <v>32</v>
      </c>
      <c r="B33" s="70">
        <v>8</v>
      </c>
      <c r="C33" s="71">
        <v>823537763</v>
      </c>
      <c r="D33" s="71"/>
      <c r="E33" s="71">
        <v>856365177</v>
      </c>
    </row>
    <row r="34" spans="1:6" ht="24.95" customHeight="1" x14ac:dyDescent="0.3">
      <c r="A34" s="69" t="s">
        <v>33</v>
      </c>
      <c r="B34" s="70">
        <v>9</v>
      </c>
      <c r="C34" s="71">
        <v>903043606</v>
      </c>
      <c r="D34" s="71"/>
      <c r="E34" s="71">
        <v>795421453</v>
      </c>
    </row>
    <row r="35" spans="1:6" ht="24.95" customHeight="1" x14ac:dyDescent="0.3">
      <c r="A35" s="69" t="s">
        <v>34</v>
      </c>
      <c r="B35" s="70"/>
      <c r="C35" s="71">
        <v>237605</v>
      </c>
      <c r="D35" s="71"/>
      <c r="E35" s="71">
        <v>306316</v>
      </c>
    </row>
    <row r="36" spans="1:6" ht="24.95" customHeight="1" x14ac:dyDescent="0.3">
      <c r="A36" s="69" t="s">
        <v>35</v>
      </c>
      <c r="B36" s="70"/>
      <c r="C36" s="71">
        <v>51471862</v>
      </c>
      <c r="D36" s="71"/>
      <c r="E36" s="71">
        <v>51538452</v>
      </c>
    </row>
    <row r="37" spans="1:6" ht="24.95" customHeight="1" x14ac:dyDescent="0.3">
      <c r="A37" s="69" t="s">
        <v>36</v>
      </c>
      <c r="B37" s="70"/>
      <c r="C37" s="71">
        <v>52335434</v>
      </c>
      <c r="D37" s="71"/>
      <c r="E37" s="71">
        <v>57873965</v>
      </c>
    </row>
    <row r="38" spans="1:6" ht="40.5" customHeight="1" x14ac:dyDescent="0.3">
      <c r="A38" s="69" t="s">
        <v>146</v>
      </c>
      <c r="B38" s="70"/>
      <c r="C38" s="71">
        <v>1670931706</v>
      </c>
      <c r="D38" s="71"/>
      <c r="E38" s="71">
        <v>1480414887</v>
      </c>
    </row>
    <row r="39" spans="1:6" ht="24.95" customHeight="1" x14ac:dyDescent="0.3">
      <c r="A39" s="69" t="s">
        <v>37</v>
      </c>
      <c r="B39" s="70"/>
      <c r="C39" s="71">
        <v>236013182</v>
      </c>
      <c r="D39" s="71"/>
      <c r="E39" s="71">
        <v>156763872</v>
      </c>
    </row>
    <row r="40" spans="1:6" ht="24.95" customHeight="1" x14ac:dyDescent="0.3">
      <c r="A40" s="69" t="s">
        <v>84</v>
      </c>
      <c r="B40" s="70"/>
      <c r="C40" s="71">
        <v>1037169620</v>
      </c>
      <c r="D40" s="71"/>
      <c r="E40" s="71">
        <v>1034690361</v>
      </c>
    </row>
    <row r="41" spans="1:6" ht="24.95" customHeight="1" x14ac:dyDescent="0.3">
      <c r="A41" s="69" t="s">
        <v>11</v>
      </c>
      <c r="B41" s="70"/>
      <c r="C41" s="71">
        <v>170110412</v>
      </c>
      <c r="D41" s="71"/>
      <c r="E41" s="71">
        <v>143270811</v>
      </c>
    </row>
    <row r="42" spans="1:6" ht="24.95" customHeight="1" x14ac:dyDescent="0.25">
      <c r="A42" s="72" t="s">
        <v>12</v>
      </c>
      <c r="B42" s="73"/>
      <c r="C42" s="74">
        <f>SUM(C29:C41)</f>
        <v>11591511519</v>
      </c>
      <c r="D42" s="72"/>
      <c r="E42" s="74">
        <f>SUM(E29:E41)</f>
        <v>10954915089</v>
      </c>
    </row>
    <row r="43" spans="1:6" ht="24.95" customHeight="1" x14ac:dyDescent="0.25">
      <c r="A43" s="72"/>
      <c r="B43" s="73"/>
      <c r="C43" s="69"/>
      <c r="D43" s="126"/>
      <c r="E43" s="69"/>
    </row>
    <row r="44" spans="1:6" ht="24.95" customHeight="1" x14ac:dyDescent="0.25">
      <c r="A44" s="72" t="s">
        <v>14</v>
      </c>
      <c r="B44" s="73"/>
      <c r="C44" s="69"/>
      <c r="D44" s="126"/>
      <c r="E44" s="69"/>
    </row>
    <row r="45" spans="1:6" ht="24.95" customHeight="1" x14ac:dyDescent="0.25">
      <c r="A45" s="69" t="s">
        <v>13</v>
      </c>
      <c r="B45" s="70">
        <v>10</v>
      </c>
      <c r="C45" s="75">
        <v>1521238962</v>
      </c>
      <c r="D45" s="69"/>
      <c r="E45" s="75">
        <v>1521238962</v>
      </c>
      <c r="F45" s="112">
        <f>C45-Ф4!C14</f>
        <v>0</v>
      </c>
    </row>
    <row r="46" spans="1:6" ht="24.95" customHeight="1" x14ac:dyDescent="0.3">
      <c r="A46" s="69" t="s">
        <v>38</v>
      </c>
      <c r="B46" s="70"/>
      <c r="C46" s="76">
        <v>-50874731</v>
      </c>
      <c r="D46" s="76"/>
      <c r="E46" s="76">
        <v>-49796105</v>
      </c>
      <c r="F46" s="114">
        <f>C46-Ф4!D14</f>
        <v>0</v>
      </c>
    </row>
    <row r="47" spans="1:6" ht="37.5" x14ac:dyDescent="0.3">
      <c r="A47" s="69" t="s">
        <v>39</v>
      </c>
      <c r="B47" s="70"/>
      <c r="C47" s="76">
        <v>305794955</v>
      </c>
      <c r="D47" s="71"/>
      <c r="E47" s="76">
        <v>292555754</v>
      </c>
      <c r="F47" s="114">
        <f>C47-Ф4!E14</f>
        <v>0</v>
      </c>
    </row>
    <row r="48" spans="1:6" ht="24.95" customHeight="1" x14ac:dyDescent="0.3">
      <c r="A48" s="69" t="s">
        <v>40</v>
      </c>
      <c r="B48" s="70"/>
      <c r="C48" s="76">
        <f>-4696743+31752017</f>
        <v>27055274</v>
      </c>
      <c r="D48" s="71"/>
      <c r="E48" s="76">
        <v>25957635</v>
      </c>
      <c r="F48" s="114">
        <f>C48-Ф4!F14-Ф4!G14</f>
        <v>0</v>
      </c>
    </row>
    <row r="49" spans="1:6" ht="24.95" customHeight="1" x14ac:dyDescent="0.3">
      <c r="A49" s="69" t="s">
        <v>41</v>
      </c>
      <c r="B49" s="70"/>
      <c r="C49" s="76">
        <v>1003328415</v>
      </c>
      <c r="D49" s="76"/>
      <c r="E49" s="76">
        <v>875548658</v>
      </c>
      <c r="F49" s="114">
        <f>C49-Ф4!H14</f>
        <v>0</v>
      </c>
    </row>
    <row r="50" spans="1:6" ht="24.95" hidden="1" customHeight="1" x14ac:dyDescent="0.25">
      <c r="A50" s="72" t="s">
        <v>42</v>
      </c>
      <c r="B50" s="73"/>
      <c r="C50" s="74">
        <f>SUM(C45:C49)</f>
        <v>2806542875</v>
      </c>
      <c r="D50" s="72"/>
      <c r="E50" s="74">
        <f>SUM(E45:E49)</f>
        <v>2665504904</v>
      </c>
      <c r="F50" s="112">
        <f>C50-Ф4!I14</f>
        <v>0</v>
      </c>
    </row>
    <row r="51" spans="1:6" ht="24.95" hidden="1" customHeight="1" x14ac:dyDescent="0.25">
      <c r="A51" s="72" t="s">
        <v>43</v>
      </c>
      <c r="B51" s="73"/>
      <c r="C51" s="74">
        <v>0</v>
      </c>
      <c r="D51" s="72"/>
      <c r="E51" s="74">
        <v>0</v>
      </c>
      <c r="F51" s="112"/>
    </row>
    <row r="52" spans="1:6" ht="24.95" customHeight="1" x14ac:dyDescent="0.25">
      <c r="A52" s="72" t="s">
        <v>15</v>
      </c>
      <c r="B52" s="73"/>
      <c r="C52" s="74">
        <f>C50+C51</f>
        <v>2806542875</v>
      </c>
      <c r="D52" s="72"/>
      <c r="E52" s="74">
        <f>E50+E51</f>
        <v>2665504904</v>
      </c>
      <c r="F52" s="112">
        <f>C52-Ф4!I14</f>
        <v>0</v>
      </c>
    </row>
    <row r="53" spans="1:6" ht="24.95" customHeight="1" thickBot="1" x14ac:dyDescent="0.3">
      <c r="A53" s="72" t="s">
        <v>16</v>
      </c>
      <c r="B53" s="73"/>
      <c r="C53" s="77">
        <f>C42+C52</f>
        <v>14398054394</v>
      </c>
      <c r="D53" s="72"/>
      <c r="E53" s="77">
        <f>E42+E52</f>
        <v>13620419993</v>
      </c>
    </row>
    <row r="54" spans="1:6" ht="16.5" thickTop="1" x14ac:dyDescent="0.25">
      <c r="C54" s="112">
        <f>C53-C26</f>
        <v>0</v>
      </c>
      <c r="D54" s="113"/>
      <c r="E54" s="112">
        <f>E53-E26</f>
        <v>0</v>
      </c>
    </row>
    <row r="57" spans="1:6" s="13" customFormat="1" ht="18.75" x14ac:dyDescent="0.3">
      <c r="A57" s="12" t="s">
        <v>136</v>
      </c>
      <c r="B57" s="61"/>
      <c r="C57" s="10"/>
      <c r="D57" s="10"/>
      <c r="E57" s="10" t="s">
        <v>44</v>
      </c>
      <c r="F57" s="10"/>
    </row>
    <row r="58" spans="1:6" s="13" customFormat="1" ht="18.75" x14ac:dyDescent="0.3">
      <c r="A58" s="14"/>
      <c r="B58" s="68"/>
      <c r="C58" s="15"/>
      <c r="D58" s="16"/>
    </row>
    <row r="59" spans="1:6" s="13" customFormat="1" ht="18.75" x14ac:dyDescent="0.3">
      <c r="A59" s="12" t="s">
        <v>87</v>
      </c>
      <c r="B59" s="61"/>
      <c r="C59" s="10"/>
      <c r="D59" s="10"/>
      <c r="E59" s="10" t="s">
        <v>88</v>
      </c>
      <c r="F59" s="10"/>
    </row>
  </sheetData>
  <mergeCells count="8">
    <mergeCell ref="D43:D44"/>
    <mergeCell ref="A2:E2"/>
    <mergeCell ref="A3:E3"/>
    <mergeCell ref="A6:A7"/>
    <mergeCell ref="D6:D7"/>
    <mergeCell ref="C27:C28"/>
    <mergeCell ref="D27:D28"/>
    <mergeCell ref="E27:E28"/>
  </mergeCells>
  <pageMargins left="0.98425196850393704" right="0.4" top="0.59055118110236204" bottom="0.59055118110236204" header="0.31496062992126" footer="0.31496062992126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1"/>
  <sheetViews>
    <sheetView topLeftCell="A2" zoomScale="80" zoomScaleNormal="80" zoomScaleSheetLayoutView="100" workbookViewId="0">
      <selection activeCell="G52" sqref="G52"/>
    </sheetView>
  </sheetViews>
  <sheetFormatPr defaultColWidth="9.140625" defaultRowHeight="15.75" x14ac:dyDescent="0.25"/>
  <cols>
    <col min="1" max="1" width="64.42578125" style="6" customWidth="1"/>
    <col min="2" max="2" width="7.85546875" style="65" customWidth="1"/>
    <col min="3" max="3" width="20.85546875" style="6" customWidth="1"/>
    <col min="4" max="4" width="1.140625" style="6" customWidth="1"/>
    <col min="5" max="5" width="21.140625" style="11" customWidth="1"/>
    <col min="6" max="16384" width="9.140625" style="6"/>
  </cols>
  <sheetData>
    <row r="2" spans="1:5" x14ac:dyDescent="0.25">
      <c r="A2" s="131" t="s">
        <v>76</v>
      </c>
      <c r="B2" s="131"/>
      <c r="C2" s="131"/>
      <c r="D2" s="131"/>
      <c r="E2" s="131"/>
    </row>
    <row r="3" spans="1:5" x14ac:dyDescent="0.25">
      <c r="A3" s="132" t="s">
        <v>74</v>
      </c>
      <c r="B3" s="132"/>
      <c r="C3" s="132"/>
      <c r="D3" s="132"/>
      <c r="E3" s="132"/>
    </row>
    <row r="5" spans="1:5" ht="31.5" x14ac:dyDescent="0.25">
      <c r="B5" s="9" t="s">
        <v>19</v>
      </c>
      <c r="C5" s="36" t="s">
        <v>124</v>
      </c>
      <c r="E5" s="36" t="s">
        <v>124</v>
      </c>
    </row>
    <row r="6" spans="1:5" ht="50.25" customHeight="1" x14ac:dyDescent="0.25">
      <c r="A6" s="133"/>
      <c r="B6" s="62" t="s">
        <v>20</v>
      </c>
      <c r="C6" s="9" t="s">
        <v>142</v>
      </c>
      <c r="D6" s="130"/>
      <c r="E6" s="9" t="s">
        <v>137</v>
      </c>
    </row>
    <row r="7" spans="1:5" x14ac:dyDescent="0.25">
      <c r="A7" s="133"/>
      <c r="B7" s="63"/>
      <c r="C7" s="37" t="s">
        <v>0</v>
      </c>
      <c r="D7" s="130"/>
      <c r="E7" s="122" t="s">
        <v>0</v>
      </c>
    </row>
    <row r="8" spans="1:5" ht="31.5" x14ac:dyDescent="0.25">
      <c r="A8" s="115" t="s">
        <v>73</v>
      </c>
      <c r="B8" s="63">
        <v>11</v>
      </c>
      <c r="C8" s="49">
        <v>297959930</v>
      </c>
      <c r="D8" s="49"/>
      <c r="E8" s="49">
        <v>267420470</v>
      </c>
    </row>
    <row r="9" spans="1:5" x14ac:dyDescent="0.25">
      <c r="A9" s="115" t="s">
        <v>1</v>
      </c>
      <c r="B9" s="63">
        <v>11</v>
      </c>
      <c r="C9" s="50">
        <v>-152824481</v>
      </c>
      <c r="D9" s="51">
        <f>Ф2!G2</f>
        <v>0</v>
      </c>
      <c r="E9" s="50">
        <v>-139588512</v>
      </c>
    </row>
    <row r="10" spans="1:5" x14ac:dyDescent="0.25">
      <c r="A10" s="17" t="s">
        <v>2</v>
      </c>
      <c r="B10" s="36">
        <v>11</v>
      </c>
      <c r="C10" s="52">
        <f>SUM(C8:C9)</f>
        <v>145135449</v>
      </c>
      <c r="D10" s="53"/>
      <c r="E10" s="52">
        <f>SUM(E8:E9)</f>
        <v>127831958</v>
      </c>
    </row>
    <row r="11" spans="1:5" x14ac:dyDescent="0.25">
      <c r="A11" s="115"/>
      <c r="B11" s="63"/>
      <c r="C11" s="49"/>
      <c r="D11" s="49"/>
      <c r="E11" s="49"/>
    </row>
    <row r="12" spans="1:5" ht="31.5" x14ac:dyDescent="0.25">
      <c r="A12" s="115" t="s">
        <v>122</v>
      </c>
      <c r="B12" s="63"/>
      <c r="C12" s="94">
        <v>10701107</v>
      </c>
      <c r="D12" s="49"/>
      <c r="E12" s="94">
        <v>-20535996</v>
      </c>
    </row>
    <row r="13" spans="1:5" ht="31.5" x14ac:dyDescent="0.25">
      <c r="A13" s="17" t="s">
        <v>45</v>
      </c>
      <c r="B13" s="36"/>
      <c r="C13" s="54">
        <f>SUM(C10:C12)</f>
        <v>155836556</v>
      </c>
      <c r="D13" s="53"/>
      <c r="E13" s="54">
        <f>SUM(E10:E12)</f>
        <v>107295962</v>
      </c>
    </row>
    <row r="14" spans="1:5" x14ac:dyDescent="0.25">
      <c r="A14" s="115"/>
      <c r="B14" s="63"/>
      <c r="C14" s="49"/>
      <c r="D14" s="49"/>
      <c r="E14" s="49"/>
    </row>
    <row r="15" spans="1:5" x14ac:dyDescent="0.25">
      <c r="A15" s="115" t="s">
        <v>3</v>
      </c>
      <c r="B15" s="63"/>
      <c r="C15" s="49">
        <v>8626594</v>
      </c>
      <c r="D15" s="49"/>
      <c r="E15" s="49">
        <v>7963757</v>
      </c>
    </row>
    <row r="16" spans="1:5" x14ac:dyDescent="0.25">
      <c r="A16" s="115" t="s">
        <v>46</v>
      </c>
      <c r="B16" s="63"/>
      <c r="C16" s="94">
        <v>-1937264</v>
      </c>
      <c r="D16" s="49"/>
      <c r="E16" s="94">
        <v>-1624430</v>
      </c>
    </row>
    <row r="17" spans="1:5" x14ac:dyDescent="0.25">
      <c r="A17" s="17" t="s">
        <v>123</v>
      </c>
      <c r="B17" s="36"/>
      <c r="C17" s="53">
        <f>SUM(C15:C16)</f>
        <v>6689330</v>
      </c>
      <c r="D17" s="53"/>
      <c r="E17" s="53">
        <f>SUM(E15:E16)</f>
        <v>6339327</v>
      </c>
    </row>
    <row r="18" spans="1:5" x14ac:dyDescent="0.25">
      <c r="A18" s="115"/>
      <c r="B18" s="63"/>
      <c r="C18" s="49"/>
      <c r="D18" s="49"/>
      <c r="E18" s="49"/>
    </row>
    <row r="19" spans="1:5" ht="47.25" x14ac:dyDescent="0.25">
      <c r="A19" s="115" t="s">
        <v>86</v>
      </c>
      <c r="B19" s="63"/>
      <c r="C19" s="51">
        <v>6785394</v>
      </c>
      <c r="D19" s="51"/>
      <c r="E19" s="51">
        <v>-3070182</v>
      </c>
    </row>
    <row r="20" spans="1:5" ht="17.25" customHeight="1" x14ac:dyDescent="0.25">
      <c r="A20" s="108" t="s">
        <v>47</v>
      </c>
      <c r="B20" s="63"/>
      <c r="C20" s="51">
        <v>278395</v>
      </c>
      <c r="D20" s="51"/>
      <c r="E20" s="51">
        <v>4181098</v>
      </c>
    </row>
    <row r="21" spans="1:5" ht="47.25" x14ac:dyDescent="0.25">
      <c r="A21" s="115" t="s">
        <v>48</v>
      </c>
      <c r="B21" s="63"/>
      <c r="C21" s="51">
        <v>-1287617</v>
      </c>
      <c r="D21" s="51"/>
      <c r="E21" s="51">
        <v>-4944783</v>
      </c>
    </row>
    <row r="22" spans="1:5" ht="31.5" x14ac:dyDescent="0.25">
      <c r="A22" s="115" t="s">
        <v>134</v>
      </c>
      <c r="B22" s="63"/>
      <c r="C22" s="51">
        <v>125813</v>
      </c>
      <c r="D22" s="51"/>
      <c r="E22" s="51">
        <v>1015126</v>
      </c>
    </row>
    <row r="23" spans="1:5" x14ac:dyDescent="0.25">
      <c r="A23" s="115" t="s">
        <v>49</v>
      </c>
      <c r="B23" s="63"/>
      <c r="C23" s="51">
        <v>2034961</v>
      </c>
      <c r="D23" s="51"/>
      <c r="E23" s="51">
        <v>1670264</v>
      </c>
    </row>
    <row r="24" spans="1:5" ht="31.5" x14ac:dyDescent="0.25">
      <c r="A24" s="115" t="s">
        <v>89</v>
      </c>
      <c r="B24" s="63"/>
      <c r="C24" s="51">
        <v>5048965</v>
      </c>
      <c r="D24" s="51"/>
      <c r="E24" s="51">
        <v>2880264</v>
      </c>
    </row>
    <row r="25" spans="1:5" x14ac:dyDescent="0.25">
      <c r="A25" s="115" t="s">
        <v>50</v>
      </c>
      <c r="B25" s="63"/>
      <c r="C25" s="50">
        <v>-3753070</v>
      </c>
      <c r="D25" s="51"/>
      <c r="E25" s="50">
        <v>6835014</v>
      </c>
    </row>
    <row r="26" spans="1:5" x14ac:dyDescent="0.25">
      <c r="A26" s="17" t="s">
        <v>51</v>
      </c>
      <c r="B26" s="36"/>
      <c r="C26" s="56">
        <f>SUM(C19:C25,C17,C13)</f>
        <v>171758727</v>
      </c>
      <c r="D26" s="53"/>
      <c r="E26" s="56">
        <f>SUM(E19:E25,E17,E13)</f>
        <v>122202090</v>
      </c>
    </row>
    <row r="27" spans="1:5" ht="47.25" x14ac:dyDescent="0.25">
      <c r="A27" s="115" t="s">
        <v>125</v>
      </c>
      <c r="B27" s="63"/>
      <c r="C27" s="51">
        <v>-12693000</v>
      </c>
      <c r="D27" s="49"/>
      <c r="E27" s="51">
        <v>1637164</v>
      </c>
    </row>
    <row r="28" spans="1:5" x14ac:dyDescent="0.25">
      <c r="A28" s="115" t="s">
        <v>52</v>
      </c>
      <c r="B28" s="63"/>
      <c r="C28" s="55">
        <v>-22920174</v>
      </c>
      <c r="D28" s="57"/>
      <c r="E28" s="55">
        <v>-18692311</v>
      </c>
    </row>
    <row r="29" spans="1:5" x14ac:dyDescent="0.25">
      <c r="A29" s="17" t="s">
        <v>4</v>
      </c>
      <c r="B29" s="36"/>
      <c r="C29" s="56">
        <f>SUM(C26:C28)</f>
        <v>136145553</v>
      </c>
      <c r="D29" s="53"/>
      <c r="E29" s="56">
        <f>SUM(E26:E28)</f>
        <v>105146943</v>
      </c>
    </row>
    <row r="30" spans="1:5" x14ac:dyDescent="0.25">
      <c r="A30" s="115" t="s">
        <v>18</v>
      </c>
      <c r="B30" s="63"/>
      <c r="C30" s="50">
        <v>-10859795</v>
      </c>
      <c r="D30" s="49"/>
      <c r="E30" s="50">
        <v>-13656783</v>
      </c>
    </row>
    <row r="31" spans="1:5" x14ac:dyDescent="0.25">
      <c r="A31" s="17" t="s">
        <v>147</v>
      </c>
      <c r="B31" s="36"/>
      <c r="C31" s="58">
        <f>SUM(C29:C30)</f>
        <v>125285758</v>
      </c>
      <c r="D31" s="53"/>
      <c r="E31" s="58">
        <f>SUM(E29:E30)</f>
        <v>91490160</v>
      </c>
    </row>
    <row r="32" spans="1:5" x14ac:dyDescent="0.25">
      <c r="A32" s="17" t="s">
        <v>148</v>
      </c>
      <c r="B32" s="36"/>
      <c r="C32" s="53"/>
      <c r="D32" s="53"/>
      <c r="E32" s="53"/>
    </row>
    <row r="33" spans="1:5" ht="35.25" customHeight="1" x14ac:dyDescent="0.25">
      <c r="A33" s="108" t="s">
        <v>149</v>
      </c>
      <c r="B33" s="63"/>
      <c r="C33" s="55">
        <v>7295217</v>
      </c>
      <c r="D33" s="57"/>
      <c r="E33" s="55">
        <v>18065606</v>
      </c>
    </row>
    <row r="34" spans="1:5" x14ac:dyDescent="0.25">
      <c r="A34" s="17" t="s">
        <v>152</v>
      </c>
      <c r="B34" s="36"/>
      <c r="C34" s="58">
        <f>C31+C33</f>
        <v>132580975</v>
      </c>
      <c r="D34" s="53"/>
      <c r="E34" s="58">
        <f>E31+E33</f>
        <v>109555766</v>
      </c>
    </row>
    <row r="35" spans="1:5" x14ac:dyDescent="0.25">
      <c r="A35" s="17" t="s">
        <v>17</v>
      </c>
      <c r="B35" s="36"/>
      <c r="E35" s="6"/>
    </row>
    <row r="36" spans="1:5" ht="31.5" x14ac:dyDescent="0.25">
      <c r="A36" s="35" t="s">
        <v>90</v>
      </c>
      <c r="B36" s="64"/>
      <c r="E36" s="6"/>
    </row>
    <row r="37" spans="1:5" x14ac:dyDescent="0.25">
      <c r="A37" s="115" t="s">
        <v>150</v>
      </c>
      <c r="B37" s="64"/>
      <c r="E37" s="6"/>
    </row>
    <row r="38" spans="1:5" x14ac:dyDescent="0.25">
      <c r="A38" s="139" t="s">
        <v>151</v>
      </c>
      <c r="B38" s="63"/>
      <c r="C38" s="55">
        <v>-3703579</v>
      </c>
      <c r="E38" s="140" t="s">
        <v>85</v>
      </c>
    </row>
    <row r="39" spans="1:5" x14ac:dyDescent="0.25">
      <c r="A39" s="115" t="s">
        <v>91</v>
      </c>
      <c r="B39" s="63"/>
      <c r="E39" s="6"/>
    </row>
    <row r="40" spans="1:5" x14ac:dyDescent="0.25">
      <c r="A40" s="115" t="s">
        <v>54</v>
      </c>
      <c r="B40" s="36"/>
      <c r="C40" s="55">
        <v>-1078626</v>
      </c>
      <c r="D40" s="57"/>
      <c r="E40" s="55">
        <v>7846800</v>
      </c>
    </row>
    <row r="41" spans="1:5" ht="31.5" x14ac:dyDescent="0.25">
      <c r="A41" s="95" t="s">
        <v>53</v>
      </c>
      <c r="B41" s="36"/>
      <c r="C41" s="55" t="s">
        <v>85</v>
      </c>
      <c r="D41" s="57"/>
      <c r="E41" s="55">
        <v>-147</v>
      </c>
    </row>
    <row r="42" spans="1:5" x14ac:dyDescent="0.25">
      <c r="A42" s="17" t="s">
        <v>153</v>
      </c>
      <c r="B42" s="36"/>
      <c r="C42" s="54">
        <f>SUM(C38:C41)</f>
        <v>-4782205</v>
      </c>
      <c r="D42" s="59"/>
      <c r="E42" s="54">
        <f>SUM(E38:E41)</f>
        <v>7846653</v>
      </c>
    </row>
    <row r="43" spans="1:5" x14ac:dyDescent="0.25">
      <c r="A43" s="17" t="s">
        <v>121</v>
      </c>
      <c r="B43" s="36"/>
      <c r="C43" s="54">
        <f>C42+C34</f>
        <v>127798770</v>
      </c>
      <c r="D43" s="53"/>
      <c r="E43" s="54">
        <f>E42+E34</f>
        <v>117402419</v>
      </c>
    </row>
    <row r="44" spans="1:5" x14ac:dyDescent="0.25">
      <c r="A44" s="17"/>
      <c r="B44" s="36"/>
      <c r="C44" s="59"/>
      <c r="D44" s="53"/>
      <c r="E44" s="59"/>
    </row>
    <row r="45" spans="1:5" ht="16.5" thickBot="1" x14ac:dyDescent="0.3">
      <c r="A45" s="93" t="s">
        <v>55</v>
      </c>
      <c r="B45" s="36"/>
      <c r="C45" s="141">
        <v>88.03</v>
      </c>
      <c r="E45" s="141">
        <v>81.09</v>
      </c>
    </row>
    <row r="46" spans="1:5" ht="16.5" thickTop="1" x14ac:dyDescent="0.25">
      <c r="A46" s="115"/>
      <c r="B46" s="36"/>
      <c r="E46" s="6"/>
    </row>
    <row r="47" spans="1:5" x14ac:dyDescent="0.25">
      <c r="A47" s="115"/>
      <c r="B47" s="63"/>
      <c r="E47" s="6"/>
    </row>
    <row r="48" spans="1:5" x14ac:dyDescent="0.25">
      <c r="A48" s="1" t="str">
        <f>Ф1!A57</f>
        <v>Заместитель Председателя Правления</v>
      </c>
      <c r="E48" s="3" t="str">
        <f>[6]Ф1!E56</f>
        <v>Хамитов Е.Е.</v>
      </c>
    </row>
    <row r="51" spans="1:5" x14ac:dyDescent="0.25">
      <c r="A51" s="1" t="s">
        <v>87</v>
      </c>
      <c r="B51" s="66"/>
      <c r="C51" s="3"/>
      <c r="D51" s="3"/>
      <c r="E51" s="3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64"/>
  <sheetViews>
    <sheetView topLeftCell="A45" zoomScale="80" zoomScaleNormal="80" workbookViewId="0">
      <selection activeCell="H56" sqref="H56"/>
    </sheetView>
  </sheetViews>
  <sheetFormatPr defaultColWidth="9.140625" defaultRowHeight="15.75" x14ac:dyDescent="0.25"/>
  <cols>
    <col min="1" max="1" width="84.7109375" style="18" customWidth="1"/>
    <col min="2" max="2" width="21.140625" style="20" customWidth="1"/>
    <col min="3" max="3" width="1.85546875" style="20" customWidth="1"/>
    <col min="4" max="4" width="20.5703125" style="20" customWidth="1"/>
    <col min="5" max="16384" width="9.140625" style="18"/>
  </cols>
  <sheetData>
    <row r="2" spans="1:4" ht="18.75" x14ac:dyDescent="0.3">
      <c r="A2" s="134" t="s">
        <v>77</v>
      </c>
      <c r="B2" s="134"/>
      <c r="C2" s="134"/>
      <c r="D2" s="134"/>
    </row>
    <row r="3" spans="1:4" ht="18.75" x14ac:dyDescent="0.3">
      <c r="A3" s="134" t="s">
        <v>74</v>
      </c>
      <c r="B3" s="134"/>
      <c r="C3" s="134"/>
      <c r="D3" s="134"/>
    </row>
    <row r="4" spans="1:4" x14ac:dyDescent="0.25">
      <c r="A4" s="19"/>
      <c r="B4" s="19"/>
      <c r="C4" s="19"/>
      <c r="D4" s="19"/>
    </row>
    <row r="5" spans="1:4" x14ac:dyDescent="0.25">
      <c r="B5" s="36" t="s">
        <v>124</v>
      </c>
      <c r="C5" s="6"/>
      <c r="D5" s="36" t="s">
        <v>124</v>
      </c>
    </row>
    <row r="6" spans="1:4" ht="47.25" x14ac:dyDescent="0.25">
      <c r="A6" s="135"/>
      <c r="B6" s="9" t="s">
        <v>142</v>
      </c>
      <c r="C6" s="130"/>
      <c r="D6" s="9" t="s">
        <v>137</v>
      </c>
    </row>
    <row r="7" spans="1:4" x14ac:dyDescent="0.25">
      <c r="A7" s="135"/>
      <c r="B7" s="37" t="s">
        <v>0</v>
      </c>
      <c r="C7" s="130"/>
      <c r="D7" s="122" t="s">
        <v>0</v>
      </c>
    </row>
    <row r="8" spans="1:4" ht="16.5" x14ac:dyDescent="0.25">
      <c r="A8" s="78" t="s">
        <v>56</v>
      </c>
      <c r="B8" s="79"/>
      <c r="C8" s="79"/>
      <c r="D8" s="79"/>
    </row>
    <row r="9" spans="1:4" ht="20.100000000000001" customHeight="1" x14ac:dyDescent="0.25">
      <c r="A9" s="80" t="s">
        <v>57</v>
      </c>
      <c r="B9" s="81">
        <v>287639084</v>
      </c>
      <c r="C9" s="82"/>
      <c r="D9" s="81">
        <v>233209110</v>
      </c>
    </row>
    <row r="10" spans="1:4" ht="20.100000000000001" customHeight="1" x14ac:dyDescent="0.25">
      <c r="A10" s="80" t="s">
        <v>58</v>
      </c>
      <c r="B10" s="83">
        <v>-118527310</v>
      </c>
      <c r="C10" s="82"/>
      <c r="D10" s="83">
        <v>-81182284</v>
      </c>
    </row>
    <row r="11" spans="1:4" ht="20.100000000000001" customHeight="1" x14ac:dyDescent="0.25">
      <c r="A11" s="80" t="s">
        <v>59</v>
      </c>
      <c r="B11" s="81">
        <v>22057958</v>
      </c>
      <c r="C11" s="82"/>
      <c r="D11" s="81">
        <v>18186910</v>
      </c>
    </row>
    <row r="12" spans="1:4" ht="20.100000000000001" customHeight="1" x14ac:dyDescent="0.25">
      <c r="A12" s="80" t="s">
        <v>60</v>
      </c>
      <c r="B12" s="83">
        <v>-6612242</v>
      </c>
      <c r="C12" s="82"/>
      <c r="D12" s="83">
        <v>-2680269</v>
      </c>
    </row>
    <row r="13" spans="1:4" ht="20.100000000000001" customHeight="1" x14ac:dyDescent="0.25">
      <c r="A13" s="80" t="s">
        <v>126</v>
      </c>
      <c r="B13" s="83">
        <v>6156015</v>
      </c>
      <c r="C13" s="82"/>
      <c r="D13" s="83">
        <v>6356361</v>
      </c>
    </row>
    <row r="14" spans="1:4" ht="20.100000000000001" customHeight="1" x14ac:dyDescent="0.25">
      <c r="A14" s="80" t="s">
        <v>127</v>
      </c>
      <c r="B14" s="83">
        <v>-13858718</v>
      </c>
      <c r="C14" s="82"/>
      <c r="D14" s="83">
        <v>-10951838</v>
      </c>
    </row>
    <row r="15" spans="1:4" ht="20.100000000000001" customHeight="1" x14ac:dyDescent="0.25">
      <c r="A15" s="80" t="s">
        <v>92</v>
      </c>
      <c r="B15" s="83">
        <v>-26576902</v>
      </c>
      <c r="C15" s="82"/>
      <c r="D15" s="83">
        <v>-22559600</v>
      </c>
    </row>
    <row r="16" spans="1:4" ht="20.100000000000001" customHeight="1" x14ac:dyDescent="0.25">
      <c r="A16" s="80" t="s">
        <v>61</v>
      </c>
      <c r="B16" s="83">
        <v>-16103710</v>
      </c>
      <c r="C16" s="82"/>
      <c r="D16" s="83">
        <v>-13385755</v>
      </c>
    </row>
    <row r="17" spans="1:4" ht="33" x14ac:dyDescent="0.25">
      <c r="A17" s="78" t="s">
        <v>62</v>
      </c>
      <c r="B17" s="85">
        <f>SUM(B9:B16)</f>
        <v>134174175</v>
      </c>
      <c r="C17" s="116"/>
      <c r="D17" s="85">
        <f>SUM(D9:D16)</f>
        <v>126992635</v>
      </c>
    </row>
    <row r="18" spans="1:4" ht="20.100000000000001" customHeight="1" x14ac:dyDescent="0.25">
      <c r="A18" s="96" t="s">
        <v>93</v>
      </c>
      <c r="B18" s="86"/>
      <c r="C18" s="87"/>
      <c r="D18" s="86"/>
    </row>
    <row r="19" spans="1:4" ht="33" x14ac:dyDescent="0.25">
      <c r="A19" s="80" t="s">
        <v>94</v>
      </c>
      <c r="B19" s="83">
        <v>2392244</v>
      </c>
      <c r="C19" s="83"/>
      <c r="D19" s="83">
        <v>-1276224</v>
      </c>
    </row>
    <row r="20" spans="1:4" ht="20.100000000000001" customHeight="1" x14ac:dyDescent="0.25">
      <c r="A20" s="80" t="s">
        <v>95</v>
      </c>
      <c r="B20" s="83">
        <v>-25280386</v>
      </c>
      <c r="C20" s="83"/>
      <c r="D20" s="83">
        <v>-6392776</v>
      </c>
    </row>
    <row r="21" spans="1:4" ht="20.100000000000001" customHeight="1" x14ac:dyDescent="0.25">
      <c r="A21" s="80" t="s">
        <v>96</v>
      </c>
      <c r="B21" s="83">
        <v>-116487127</v>
      </c>
      <c r="C21" s="83"/>
      <c r="D21" s="83">
        <v>34633112</v>
      </c>
    </row>
    <row r="22" spans="1:4" ht="20.100000000000001" customHeight="1" x14ac:dyDescent="0.25">
      <c r="A22" s="80" t="s">
        <v>63</v>
      </c>
      <c r="B22" s="83">
        <v>20073870</v>
      </c>
      <c r="C22" s="83"/>
      <c r="D22" s="83">
        <v>27020846</v>
      </c>
    </row>
    <row r="23" spans="1:4" ht="20.100000000000001" customHeight="1" x14ac:dyDescent="0.25">
      <c r="A23" s="80" t="s">
        <v>97</v>
      </c>
      <c r="B23" s="83">
        <v>-3872841</v>
      </c>
      <c r="C23" s="83"/>
      <c r="D23" s="83">
        <v>-3581436</v>
      </c>
    </row>
    <row r="24" spans="1:4" ht="20.100000000000001" customHeight="1" x14ac:dyDescent="0.25">
      <c r="A24" s="80" t="s">
        <v>98</v>
      </c>
      <c r="B24" s="83">
        <v>-41256626</v>
      </c>
      <c r="C24" s="118"/>
      <c r="D24" s="83">
        <v>-57548000</v>
      </c>
    </row>
    <row r="25" spans="1:4" ht="20.100000000000001" customHeight="1" x14ac:dyDescent="0.25">
      <c r="A25" s="96" t="s">
        <v>99</v>
      </c>
      <c r="B25" s="83"/>
      <c r="C25" s="83"/>
      <c r="D25" s="83"/>
    </row>
    <row r="26" spans="1:4" ht="20.100000000000001" customHeight="1" x14ac:dyDescent="0.25">
      <c r="A26" s="80" t="s">
        <v>100</v>
      </c>
      <c r="B26" s="81">
        <v>37906934</v>
      </c>
      <c r="C26" s="83"/>
      <c r="D26" s="81">
        <v>185241680</v>
      </c>
    </row>
    <row r="27" spans="1:4" ht="20.100000000000001" customHeight="1" x14ac:dyDescent="0.25">
      <c r="A27" s="80" t="s">
        <v>101</v>
      </c>
      <c r="B27" s="83">
        <v>54811134</v>
      </c>
      <c r="C27" s="83"/>
      <c r="D27" s="83">
        <v>76849047</v>
      </c>
    </row>
    <row r="28" spans="1:4" ht="20.100000000000001" customHeight="1" x14ac:dyDescent="0.25">
      <c r="A28" s="80" t="s">
        <v>102</v>
      </c>
      <c r="B28" s="84">
        <v>714071</v>
      </c>
      <c r="C28" s="81"/>
      <c r="D28" s="84">
        <v>12472789</v>
      </c>
    </row>
    <row r="29" spans="1:4" ht="40.5" customHeight="1" x14ac:dyDescent="0.25">
      <c r="A29" s="78" t="s">
        <v>103</v>
      </c>
      <c r="B29" s="90">
        <f>SUM(B17:B28)</f>
        <v>63175448</v>
      </c>
      <c r="C29" s="89"/>
      <c r="D29" s="90">
        <f>SUM(D17:D28)</f>
        <v>394411673</v>
      </c>
    </row>
    <row r="30" spans="1:4" ht="20.100000000000001" customHeight="1" x14ac:dyDescent="0.25">
      <c r="A30" s="78"/>
      <c r="B30" s="116"/>
      <c r="C30" s="116"/>
      <c r="D30" s="116"/>
    </row>
    <row r="31" spans="1:4" ht="16.5" x14ac:dyDescent="0.25">
      <c r="A31" s="78" t="s">
        <v>64</v>
      </c>
      <c r="B31" s="86"/>
      <c r="C31" s="87"/>
      <c r="D31" s="86"/>
    </row>
    <row r="32" spans="1:4" ht="16.5" x14ac:dyDescent="0.25">
      <c r="A32" s="119" t="s">
        <v>104</v>
      </c>
      <c r="B32" s="83">
        <v>-72113325</v>
      </c>
      <c r="C32" s="82"/>
      <c r="D32" s="83">
        <v>-701461239</v>
      </c>
    </row>
    <row r="33" spans="1:4" ht="20.100000000000001" customHeight="1" x14ac:dyDescent="0.25">
      <c r="A33" s="119" t="s">
        <v>105</v>
      </c>
      <c r="B33" s="120">
        <v>196159901</v>
      </c>
      <c r="C33" s="82"/>
      <c r="D33" s="120">
        <v>425605649</v>
      </c>
    </row>
    <row r="34" spans="1:4" ht="20.100000000000001" customHeight="1" x14ac:dyDescent="0.25">
      <c r="A34" s="119" t="s">
        <v>65</v>
      </c>
      <c r="B34" s="120">
        <v>-4120431</v>
      </c>
      <c r="C34" s="82"/>
      <c r="D34" s="120">
        <v>-3600040</v>
      </c>
    </row>
    <row r="35" spans="1:4" ht="20.100000000000001" customHeight="1" x14ac:dyDescent="0.25">
      <c r="A35" s="119" t="s">
        <v>106</v>
      </c>
      <c r="B35" s="120">
        <v>13637</v>
      </c>
      <c r="C35" s="82"/>
      <c r="D35" s="120">
        <v>-55237</v>
      </c>
    </row>
    <row r="36" spans="1:4" ht="20.100000000000001" hidden="1" customHeight="1" x14ac:dyDescent="0.25">
      <c r="A36" s="119" t="s">
        <v>107</v>
      </c>
      <c r="B36" s="120"/>
      <c r="C36" s="82"/>
      <c r="D36" s="120"/>
    </row>
    <row r="37" spans="1:4" ht="20.100000000000001" customHeight="1" x14ac:dyDescent="0.25">
      <c r="A37" s="119" t="s">
        <v>128</v>
      </c>
      <c r="B37" s="120">
        <v>511483</v>
      </c>
      <c r="C37" s="82"/>
      <c r="D37" s="120" t="s">
        <v>85</v>
      </c>
    </row>
    <row r="38" spans="1:4" ht="33" x14ac:dyDescent="0.25">
      <c r="A38" s="78" t="s">
        <v>108</v>
      </c>
      <c r="B38" s="91">
        <f>SUM(B32:B37)</f>
        <v>120451265</v>
      </c>
      <c r="C38" s="89"/>
      <c r="D38" s="91">
        <f>SUM(D32:D37)</f>
        <v>-279510867</v>
      </c>
    </row>
    <row r="39" spans="1:4" ht="20.100000000000001" customHeight="1" x14ac:dyDescent="0.25">
      <c r="A39" s="78"/>
      <c r="B39" s="88"/>
      <c r="C39" s="116"/>
      <c r="D39" s="88"/>
    </row>
    <row r="40" spans="1:4" ht="20.100000000000001" customHeight="1" x14ac:dyDescent="0.25">
      <c r="A40" s="78" t="s">
        <v>66</v>
      </c>
      <c r="B40" s="88"/>
      <c r="C40" s="116"/>
      <c r="D40" s="88"/>
    </row>
    <row r="41" spans="1:4" ht="20.100000000000001" customHeight="1" x14ac:dyDescent="0.25">
      <c r="A41" s="80" t="s">
        <v>109</v>
      </c>
      <c r="B41" s="86">
        <v>300000</v>
      </c>
      <c r="C41" s="87"/>
      <c r="D41" s="86">
        <v>8907000</v>
      </c>
    </row>
    <row r="42" spans="1:4" ht="20.100000000000001" customHeight="1" x14ac:dyDescent="0.25">
      <c r="A42" s="80" t="s">
        <v>110</v>
      </c>
      <c r="B42" s="120">
        <v>-27426352</v>
      </c>
      <c r="C42" s="87"/>
      <c r="D42" s="120">
        <v>-168138354</v>
      </c>
    </row>
    <row r="43" spans="1:4" ht="20.100000000000001" customHeight="1" x14ac:dyDescent="0.25">
      <c r="A43" s="80" t="s">
        <v>111</v>
      </c>
      <c r="B43" s="120">
        <v>110805000</v>
      </c>
      <c r="C43" s="87"/>
      <c r="D43" s="120">
        <v>161000000</v>
      </c>
    </row>
    <row r="44" spans="1:4" ht="20.100000000000001" customHeight="1" x14ac:dyDescent="0.25">
      <c r="A44" s="80" t="s">
        <v>112</v>
      </c>
      <c r="B44" s="120">
        <v>-8878698</v>
      </c>
      <c r="C44" s="87"/>
      <c r="D44" s="120">
        <v>-7627350</v>
      </c>
    </row>
    <row r="45" spans="1:4" ht="20.100000000000001" customHeight="1" x14ac:dyDescent="0.25">
      <c r="A45" s="80" t="s">
        <v>113</v>
      </c>
      <c r="B45" s="120" t="s">
        <v>85</v>
      </c>
      <c r="C45" s="87"/>
      <c r="D45" s="120" t="s">
        <v>85</v>
      </c>
    </row>
    <row r="46" spans="1:4" ht="20.100000000000001" customHeight="1" x14ac:dyDescent="0.25">
      <c r="A46" s="80" t="s">
        <v>114</v>
      </c>
      <c r="B46" s="120">
        <v>237352683</v>
      </c>
      <c r="C46" s="87"/>
      <c r="D46" s="120">
        <v>10000000</v>
      </c>
    </row>
    <row r="47" spans="1:4" ht="20.100000000000001" customHeight="1" x14ac:dyDescent="0.25">
      <c r="A47" s="80" t="s">
        <v>115</v>
      </c>
      <c r="B47" s="120" t="s">
        <v>85</v>
      </c>
      <c r="C47" s="87"/>
      <c r="D47" s="120">
        <v>-1084750</v>
      </c>
    </row>
    <row r="48" spans="1:4" ht="20.100000000000001" customHeight="1" x14ac:dyDescent="0.25">
      <c r="A48" s="119" t="s">
        <v>128</v>
      </c>
      <c r="B48" s="120" t="s">
        <v>85</v>
      </c>
      <c r="C48" s="87"/>
      <c r="D48" s="120">
        <v>-139025</v>
      </c>
    </row>
    <row r="49" spans="1:4" ht="20.100000000000001" customHeight="1" x14ac:dyDescent="0.25">
      <c r="A49" s="78" t="s">
        <v>116</v>
      </c>
      <c r="B49" s="97">
        <f>SUM(B41:B48)</f>
        <v>312152633</v>
      </c>
      <c r="C49" s="116"/>
      <c r="D49" s="97">
        <f>SUM(D41:D48)</f>
        <v>2917521</v>
      </c>
    </row>
    <row r="50" spans="1:4" ht="20.100000000000001" customHeight="1" x14ac:dyDescent="0.25">
      <c r="A50" s="80"/>
      <c r="B50" s="121"/>
      <c r="C50" s="87"/>
      <c r="D50" s="86"/>
    </row>
    <row r="51" spans="1:4" ht="33" customHeight="1" x14ac:dyDescent="0.25">
      <c r="A51" s="80" t="s">
        <v>117</v>
      </c>
      <c r="B51" s="83">
        <v>-8259644</v>
      </c>
      <c r="C51" s="82"/>
      <c r="D51" s="83">
        <v>4468715</v>
      </c>
    </row>
    <row r="52" spans="1:4" ht="16.5" x14ac:dyDescent="0.25">
      <c r="A52" s="80" t="s">
        <v>118</v>
      </c>
      <c r="B52" s="120">
        <v>-15921</v>
      </c>
      <c r="C52" s="82"/>
      <c r="D52" s="120">
        <v>-22395</v>
      </c>
    </row>
    <row r="53" spans="1:4" ht="34.5" customHeight="1" x14ac:dyDescent="0.25">
      <c r="A53" s="78" t="s">
        <v>119</v>
      </c>
      <c r="B53" s="149">
        <f>SUM(B51:B52,B49,B38,B29)</f>
        <v>487503781</v>
      </c>
      <c r="C53" s="89"/>
      <c r="D53" s="149">
        <f>SUM(D51:D52,D49,D38,D29)</f>
        <v>122264647</v>
      </c>
    </row>
    <row r="54" spans="1:4" ht="33" customHeight="1" x14ac:dyDescent="0.25">
      <c r="A54" s="80" t="s">
        <v>156</v>
      </c>
      <c r="B54" s="87">
        <v>2214953148</v>
      </c>
      <c r="C54" s="87"/>
      <c r="D54" s="87">
        <v>2293973195</v>
      </c>
    </row>
    <row r="55" spans="1:4" ht="33" customHeight="1" x14ac:dyDescent="0.25">
      <c r="A55" s="80" t="s">
        <v>157</v>
      </c>
      <c r="B55" s="150">
        <v>695508737</v>
      </c>
      <c r="C55" s="82"/>
      <c r="D55" s="150" t="s">
        <v>85</v>
      </c>
    </row>
    <row r="56" spans="1:4" ht="33" customHeight="1" x14ac:dyDescent="0.25">
      <c r="A56" s="78" t="s">
        <v>6</v>
      </c>
      <c r="B56" s="116">
        <v>2681386061</v>
      </c>
      <c r="C56" s="116"/>
      <c r="D56" s="116">
        <v>2416237842</v>
      </c>
    </row>
    <row r="57" spans="1:4" ht="35.25" customHeight="1" x14ac:dyDescent="0.25">
      <c r="A57" s="78" t="s">
        <v>158</v>
      </c>
      <c r="B57" s="116">
        <v>716579605</v>
      </c>
      <c r="C57" s="116"/>
      <c r="D57" s="116" t="s">
        <v>85</v>
      </c>
    </row>
    <row r="58" spans="1:4" ht="20.100000000000001" customHeight="1" thickBot="1" x14ac:dyDescent="0.3">
      <c r="A58" s="78" t="s">
        <v>120</v>
      </c>
      <c r="B58" s="92">
        <f>B57+B56</f>
        <v>3397965666</v>
      </c>
      <c r="C58" s="116"/>
      <c r="D58" s="92">
        <f>SUM(D53:D54)</f>
        <v>2416237842</v>
      </c>
    </row>
    <row r="59" spans="1:4" ht="16.5" thickTop="1" x14ac:dyDescent="0.25"/>
    <row r="62" spans="1:4" s="38" customFormat="1" ht="18.75" x14ac:dyDescent="0.3">
      <c r="A62" s="1" t="str">
        <f>Ф1!A57</f>
        <v>Заместитель Председателя Правления</v>
      </c>
      <c r="B62" s="21"/>
      <c r="C62" s="3"/>
      <c r="D62" s="3" t="str">
        <f>[6]Ф2!E57</f>
        <v>Хамитов Е.Е.</v>
      </c>
    </row>
    <row r="63" spans="1:4" s="38" customFormat="1" ht="21" customHeight="1" x14ac:dyDescent="0.3">
      <c r="A63" s="2"/>
      <c r="B63" s="22"/>
      <c r="C63" s="7"/>
      <c r="D63" s="23"/>
    </row>
    <row r="64" spans="1:4" s="38" customFormat="1" ht="18.75" x14ac:dyDescent="0.3">
      <c r="A64" s="1" t="s">
        <v>87</v>
      </c>
      <c r="B64" s="21"/>
      <c r="C64" s="3"/>
      <c r="D64" s="3" t="str">
        <f>[6]Ф2!E59</f>
        <v>Есенгараева К.Д.</v>
      </c>
    </row>
  </sheetData>
  <mergeCells count="4">
    <mergeCell ref="A2:D2"/>
    <mergeCell ref="A3:D3"/>
    <mergeCell ref="A6:A7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39"/>
  <sheetViews>
    <sheetView topLeftCell="A3" zoomScale="70" zoomScaleNormal="70" zoomScaleSheetLayoutView="85" workbookViewId="0">
      <selection activeCell="D22" sqref="D22"/>
    </sheetView>
  </sheetViews>
  <sheetFormatPr defaultColWidth="9.140625" defaultRowHeight="15.75" x14ac:dyDescent="0.25"/>
  <cols>
    <col min="1" max="1" width="1.85546875" style="24" customWidth="1"/>
    <col min="2" max="2" width="75.140625" style="24" customWidth="1"/>
    <col min="3" max="3" width="16.28515625" style="25" customWidth="1"/>
    <col min="4" max="4" width="16.140625" style="25" customWidth="1"/>
    <col min="5" max="5" width="19.7109375" style="25" customWidth="1"/>
    <col min="6" max="7" width="17.28515625" style="25" customWidth="1"/>
    <col min="8" max="8" width="18.85546875" style="25" customWidth="1"/>
    <col min="9" max="9" width="17.28515625" style="25" customWidth="1"/>
    <col min="10" max="10" width="8.85546875" style="24" customWidth="1"/>
    <col min="11" max="11" width="9.140625" style="24"/>
    <col min="12" max="12" width="11.85546875" style="24" bestFit="1" customWidth="1"/>
    <col min="13" max="16384" width="9.140625" style="24"/>
  </cols>
  <sheetData>
    <row r="2" spans="2:9" ht="18.75" x14ac:dyDescent="0.25">
      <c r="B2" s="136" t="s">
        <v>78</v>
      </c>
      <c r="C2" s="136"/>
      <c r="D2" s="136"/>
      <c r="E2" s="136"/>
      <c r="F2" s="136"/>
      <c r="G2" s="136"/>
      <c r="H2" s="136"/>
      <c r="I2" s="136"/>
    </row>
    <row r="3" spans="2:9" ht="18.75" x14ac:dyDescent="0.25">
      <c r="B3" s="137" t="str">
        <f>[6]Ф3!A3</f>
        <v xml:space="preserve"> АО "Национальный управляющий холдинг "Байтерек"</v>
      </c>
      <c r="C3" s="137"/>
      <c r="D3" s="137"/>
      <c r="E3" s="137"/>
      <c r="F3" s="137"/>
      <c r="G3" s="137"/>
      <c r="H3" s="137"/>
      <c r="I3" s="137"/>
    </row>
    <row r="4" spans="2:9" ht="18.75" x14ac:dyDescent="0.25">
      <c r="B4" s="117"/>
      <c r="C4" s="117"/>
      <c r="D4" s="117"/>
      <c r="E4" s="117"/>
      <c r="F4" s="117"/>
      <c r="G4" s="117"/>
      <c r="H4" s="117"/>
      <c r="I4" s="117"/>
    </row>
    <row r="5" spans="2:9" ht="18.75" x14ac:dyDescent="0.25">
      <c r="B5" s="117"/>
      <c r="C5" s="117"/>
      <c r="D5" s="117"/>
      <c r="E5" s="117"/>
      <c r="F5" s="117"/>
      <c r="G5" s="117"/>
      <c r="H5" s="117"/>
      <c r="I5" s="117"/>
    </row>
    <row r="6" spans="2:9" x14ac:dyDescent="0.25">
      <c r="C6" s="138" t="s">
        <v>70</v>
      </c>
      <c r="D6" s="138"/>
      <c r="E6" s="138"/>
      <c r="F6" s="138"/>
      <c r="G6" s="138"/>
      <c r="H6" s="138"/>
      <c r="I6" s="138"/>
    </row>
    <row r="7" spans="2:9" ht="110.25" x14ac:dyDescent="0.25">
      <c r="B7" s="102" t="s">
        <v>72</v>
      </c>
      <c r="C7" s="110" t="s">
        <v>13</v>
      </c>
      <c r="D7" s="110" t="s">
        <v>67</v>
      </c>
      <c r="E7" s="110" t="s">
        <v>71</v>
      </c>
      <c r="F7" s="110" t="s">
        <v>40</v>
      </c>
      <c r="G7" s="110" t="s">
        <v>154</v>
      </c>
      <c r="H7" s="110" t="s">
        <v>68</v>
      </c>
      <c r="I7" s="110" t="s">
        <v>69</v>
      </c>
    </row>
    <row r="8" spans="2:9" x14ac:dyDescent="0.25">
      <c r="B8" s="27" t="s">
        <v>143</v>
      </c>
      <c r="C8" s="43">
        <v>1521238962</v>
      </c>
      <c r="D8" s="44">
        <v>-49796105</v>
      </c>
      <c r="E8" s="44">
        <v>292555754</v>
      </c>
      <c r="F8" s="44">
        <v>26950799</v>
      </c>
      <c r="G8" s="44">
        <v>-993164</v>
      </c>
      <c r="H8" s="44">
        <v>875548658</v>
      </c>
      <c r="I8" s="44">
        <f>SUM(C8:H8)</f>
        <v>2665504904</v>
      </c>
    </row>
    <row r="9" spans="2:9" x14ac:dyDescent="0.25">
      <c r="B9" s="28" t="s">
        <v>130</v>
      </c>
      <c r="C9" s="98">
        <v>0</v>
      </c>
      <c r="D9" s="100">
        <v>0</v>
      </c>
      <c r="E9" s="98">
        <v>0</v>
      </c>
      <c r="F9" s="98">
        <v>0</v>
      </c>
      <c r="G9" s="98"/>
      <c r="H9" s="45">
        <f>Ф2!C34</f>
        <v>132580975</v>
      </c>
      <c r="I9" s="45">
        <f>SUM(C9:H9)</f>
        <v>132580975</v>
      </c>
    </row>
    <row r="10" spans="2:9" x14ac:dyDescent="0.25">
      <c r="B10" s="28" t="s">
        <v>131</v>
      </c>
      <c r="C10" s="98">
        <v>0</v>
      </c>
      <c r="D10" s="42">
        <f>Ф2!C40</f>
        <v>-1078626</v>
      </c>
      <c r="E10" s="98">
        <v>0</v>
      </c>
      <c r="F10" s="101">
        <v>0</v>
      </c>
      <c r="G10" s="42">
        <f>Ф2!C38</f>
        <v>-3703579</v>
      </c>
      <c r="H10" s="101">
        <v>0</v>
      </c>
      <c r="I10" s="42">
        <f>SUM(C10:H10)</f>
        <v>-4782205</v>
      </c>
    </row>
    <row r="11" spans="2:9" x14ac:dyDescent="0.25">
      <c r="B11" s="27" t="s">
        <v>121</v>
      </c>
      <c r="C11" s="104">
        <f t="shared" ref="C11:I11" si="0">SUM(C9:C10)</f>
        <v>0</v>
      </c>
      <c r="D11" s="99">
        <f t="shared" si="0"/>
        <v>-1078626</v>
      </c>
      <c r="E11" s="104">
        <f t="shared" si="0"/>
        <v>0</v>
      </c>
      <c r="F11" s="104">
        <f t="shared" si="0"/>
        <v>0</v>
      </c>
      <c r="G11" s="99">
        <f>G10</f>
        <v>-3703579</v>
      </c>
      <c r="H11" s="44">
        <f t="shared" si="0"/>
        <v>132580975</v>
      </c>
      <c r="I11" s="44">
        <f t="shared" si="0"/>
        <v>127798770</v>
      </c>
    </row>
    <row r="12" spans="2:9" x14ac:dyDescent="0.25">
      <c r="B12" s="28" t="s">
        <v>129</v>
      </c>
      <c r="C12" s="45"/>
      <c r="D12" s="124" t="s">
        <v>85</v>
      </c>
      <c r="E12" s="124" t="s">
        <v>85</v>
      </c>
      <c r="F12" s="124" t="s">
        <v>85</v>
      </c>
      <c r="G12" s="124" t="s">
        <v>85</v>
      </c>
      <c r="H12" s="124" t="s">
        <v>85</v>
      </c>
      <c r="I12" s="41">
        <f>SUM(C12:H12)</f>
        <v>0</v>
      </c>
    </row>
    <row r="13" spans="2:9" x14ac:dyDescent="0.25">
      <c r="B13" s="28" t="s">
        <v>132</v>
      </c>
      <c r="C13" s="103">
        <v>0</v>
      </c>
      <c r="D13" s="125" t="s">
        <v>85</v>
      </c>
      <c r="E13" s="41">
        <v>13239201</v>
      </c>
      <c r="F13" s="42">
        <v>4801218</v>
      </c>
      <c r="G13" s="125" t="s">
        <v>85</v>
      </c>
      <c r="H13" s="41">
        <f>-F13</f>
        <v>-4801218</v>
      </c>
      <c r="I13" s="41">
        <f>SUM(C13:H13)</f>
        <v>13239201</v>
      </c>
    </row>
    <row r="14" spans="2:9" ht="16.5" thickBot="1" x14ac:dyDescent="0.3">
      <c r="B14" s="27" t="s">
        <v>144</v>
      </c>
      <c r="C14" s="48">
        <f>SUM(C8:C13)</f>
        <v>1521238962</v>
      </c>
      <c r="D14" s="123">
        <f>D11+D8</f>
        <v>-50874731</v>
      </c>
      <c r="E14" s="109">
        <f>SUM(E8:E13)</f>
        <v>305794955</v>
      </c>
      <c r="F14" s="123">
        <f>SUM(F8:F13)</f>
        <v>31752017</v>
      </c>
      <c r="G14" s="123">
        <f>G11+G8</f>
        <v>-4696743</v>
      </c>
      <c r="H14" s="109">
        <f>SUM(H8:H13)-H9</f>
        <v>1003328415</v>
      </c>
      <c r="I14" s="40">
        <f>SUM(C14:H14)</f>
        <v>2806542875</v>
      </c>
    </row>
    <row r="15" spans="2:9" ht="19.5" thickTop="1" x14ac:dyDescent="0.25">
      <c r="B15" s="117"/>
      <c r="C15" s="117"/>
      <c r="D15" s="117"/>
      <c r="E15" s="117"/>
      <c r="F15" s="117"/>
      <c r="G15" s="117"/>
      <c r="H15" s="117"/>
      <c r="I15" s="117"/>
    </row>
    <row r="16" spans="2:9" ht="18.75" x14ac:dyDescent="0.25">
      <c r="B16" s="117"/>
      <c r="C16" s="117"/>
      <c r="D16" s="117"/>
      <c r="E16" s="117"/>
      <c r="F16" s="117"/>
      <c r="G16" s="117"/>
      <c r="H16" s="117"/>
      <c r="I16" s="117"/>
    </row>
    <row r="17" spans="2:12" x14ac:dyDescent="0.25">
      <c r="C17" s="138" t="s">
        <v>70</v>
      </c>
      <c r="D17" s="138"/>
      <c r="E17" s="138"/>
      <c r="F17" s="138"/>
      <c r="G17" s="138"/>
      <c r="H17" s="138"/>
      <c r="I17" s="138"/>
    </row>
    <row r="18" spans="2:12" s="26" customFormat="1" ht="106.5" customHeight="1" x14ac:dyDescent="0.25">
      <c r="B18" s="102" t="s">
        <v>72</v>
      </c>
      <c r="C18" s="110" t="s">
        <v>13</v>
      </c>
      <c r="D18" s="110" t="s">
        <v>67</v>
      </c>
      <c r="E18" s="110" t="s">
        <v>71</v>
      </c>
      <c r="F18" s="110" t="s">
        <v>40</v>
      </c>
      <c r="G18" s="110" t="s">
        <v>154</v>
      </c>
      <c r="H18" s="110" t="s">
        <v>68</v>
      </c>
      <c r="I18" s="110" t="s">
        <v>69</v>
      </c>
    </row>
    <row r="19" spans="2:12" x14ac:dyDescent="0.25">
      <c r="B19" s="27" t="s">
        <v>138</v>
      </c>
      <c r="C19" s="43">
        <v>1366238962</v>
      </c>
      <c r="D19" s="44">
        <v>-65072162</v>
      </c>
      <c r="E19" s="44">
        <v>241088410</v>
      </c>
      <c r="F19" s="44">
        <v>31125936</v>
      </c>
      <c r="G19" s="142" t="s">
        <v>85</v>
      </c>
      <c r="H19" s="44">
        <v>524684592</v>
      </c>
      <c r="I19" s="44">
        <v>2098065738</v>
      </c>
    </row>
    <row r="20" spans="2:12" x14ac:dyDescent="0.25">
      <c r="B20" s="28" t="s">
        <v>130</v>
      </c>
      <c r="C20" s="98">
        <v>0</v>
      </c>
      <c r="D20" s="100">
        <v>0</v>
      </c>
      <c r="E20" s="98">
        <v>0</v>
      </c>
      <c r="F20" s="98">
        <v>0</v>
      </c>
      <c r="G20" s="144">
        <v>0</v>
      </c>
      <c r="H20" s="45">
        <v>109555766</v>
      </c>
      <c r="I20" s="45">
        <f>SUM(C20:H20)</f>
        <v>109555766</v>
      </c>
    </row>
    <row r="21" spans="2:12" x14ac:dyDescent="0.25">
      <c r="B21" s="28" t="s">
        <v>131</v>
      </c>
      <c r="C21" s="98">
        <v>0</v>
      </c>
      <c r="D21" s="42">
        <f>Ф2!E40+Ф2!E41</f>
        <v>7846653</v>
      </c>
      <c r="E21" s="98">
        <v>0</v>
      </c>
      <c r="F21" s="101">
        <v>0</v>
      </c>
      <c r="G21" s="145">
        <v>0</v>
      </c>
      <c r="H21" s="101">
        <v>0</v>
      </c>
      <c r="I21" s="42">
        <f>SUM(C21:H21)</f>
        <v>7846653</v>
      </c>
    </row>
    <row r="22" spans="2:12" x14ac:dyDescent="0.25">
      <c r="B22" s="27" t="s">
        <v>121</v>
      </c>
      <c r="C22" s="104">
        <f t="shared" ref="C22:I22" si="1">SUM(C20:C21)</f>
        <v>0</v>
      </c>
      <c r="D22" s="99">
        <f t="shared" si="1"/>
        <v>7846653</v>
      </c>
      <c r="E22" s="104">
        <f t="shared" si="1"/>
        <v>0</v>
      </c>
      <c r="F22" s="104">
        <f t="shared" si="1"/>
        <v>0</v>
      </c>
      <c r="G22" s="146">
        <f t="shared" ref="G22" si="2">SUM(G20:G21)</f>
        <v>0</v>
      </c>
      <c r="H22" s="44">
        <f t="shared" si="1"/>
        <v>109555766</v>
      </c>
      <c r="I22" s="44">
        <f t="shared" si="1"/>
        <v>117402419</v>
      </c>
    </row>
    <row r="23" spans="2:12" x14ac:dyDescent="0.25">
      <c r="B23" s="28" t="s">
        <v>129</v>
      </c>
      <c r="C23" s="45"/>
      <c r="D23" s="124" t="s">
        <v>85</v>
      </c>
      <c r="E23" s="124" t="s">
        <v>85</v>
      </c>
      <c r="F23" s="124" t="s">
        <v>85</v>
      </c>
      <c r="G23" s="143" t="s">
        <v>85</v>
      </c>
      <c r="H23" s="124" t="s">
        <v>85</v>
      </c>
      <c r="I23" s="41">
        <f>SUM(C23:H23)</f>
        <v>0</v>
      </c>
    </row>
    <row r="24" spans="2:12" x14ac:dyDescent="0.25">
      <c r="B24" s="28" t="s">
        <v>132</v>
      </c>
      <c r="C24" s="103">
        <v>0</v>
      </c>
      <c r="D24" s="125" t="s">
        <v>85</v>
      </c>
      <c r="E24" s="41">
        <v>176125</v>
      </c>
      <c r="F24" s="42">
        <v>-11119245</v>
      </c>
      <c r="G24" s="147" t="s">
        <v>85</v>
      </c>
      <c r="H24" s="41">
        <f>-F24</f>
        <v>11119245</v>
      </c>
      <c r="I24" s="41">
        <f t="shared" ref="I24" si="3">SUM(C24:H24)</f>
        <v>176125</v>
      </c>
      <c r="L24" s="39"/>
    </row>
    <row r="25" spans="2:12" ht="16.5" thickBot="1" x14ac:dyDescent="0.3">
      <c r="B25" s="27" t="s">
        <v>139</v>
      </c>
      <c r="C25" s="48">
        <f>SUM(C19:C24)</f>
        <v>1366238962</v>
      </c>
      <c r="D25" s="123">
        <f>D22+D19</f>
        <v>-57225509</v>
      </c>
      <c r="E25" s="109">
        <f>SUM(E19:E24)</f>
        <v>241264535</v>
      </c>
      <c r="F25" s="123">
        <f>SUM(F19:F24)</f>
        <v>20006691</v>
      </c>
      <c r="G25" s="148" t="s">
        <v>85</v>
      </c>
      <c r="H25" s="109">
        <f>SUM(H19:H24)-H20</f>
        <v>645359603</v>
      </c>
      <c r="I25" s="40">
        <f>SUM(C25:H25)</f>
        <v>2215644282</v>
      </c>
    </row>
    <row r="26" spans="2:12" ht="19.5" thickTop="1" x14ac:dyDescent="0.25">
      <c r="B26" s="117"/>
      <c r="C26" s="117"/>
      <c r="D26" s="117"/>
      <c r="E26" s="117"/>
      <c r="F26" s="117"/>
      <c r="G26" s="117"/>
      <c r="H26" s="117"/>
      <c r="I26" s="117"/>
    </row>
    <row r="27" spans="2:12" ht="18.75" x14ac:dyDescent="0.25">
      <c r="B27" s="117"/>
      <c r="C27" s="117"/>
      <c r="D27" s="117"/>
      <c r="E27" s="117"/>
      <c r="F27" s="117"/>
      <c r="G27" s="117"/>
      <c r="H27" s="117"/>
      <c r="I27" s="117"/>
    </row>
    <row r="28" spans="2:12" ht="18.75" x14ac:dyDescent="0.25">
      <c r="B28" s="117"/>
      <c r="C28" s="117"/>
      <c r="D28" s="117"/>
      <c r="E28" s="117"/>
      <c r="F28" s="117"/>
      <c r="G28" s="117"/>
      <c r="H28" s="117"/>
      <c r="I28" s="117"/>
    </row>
    <row r="29" spans="2:12" x14ac:dyDescent="0.25">
      <c r="B29" s="27"/>
      <c r="C29" s="47"/>
      <c r="D29" s="47"/>
      <c r="E29" s="47"/>
      <c r="F29" s="46"/>
      <c r="G29" s="46"/>
      <c r="H29" s="46"/>
      <c r="I29" s="46"/>
    </row>
    <row r="30" spans="2:12" x14ac:dyDescent="0.25">
      <c r="B30" s="27"/>
      <c r="C30" s="47"/>
      <c r="D30" s="47"/>
      <c r="E30" s="47"/>
      <c r="F30" s="46"/>
      <c r="G30" s="46"/>
      <c r="H30" s="46"/>
      <c r="I30" s="46" t="s">
        <v>155</v>
      </c>
    </row>
    <row r="31" spans="2:12" x14ac:dyDescent="0.25">
      <c r="C31" s="39"/>
      <c r="D31" s="39"/>
      <c r="E31" s="39"/>
      <c r="F31" s="39"/>
      <c r="G31" s="39"/>
      <c r="H31" s="39"/>
      <c r="I31" s="39"/>
    </row>
    <row r="32" spans="2:12" x14ac:dyDescent="0.25">
      <c r="C32" s="39"/>
      <c r="D32" s="39"/>
      <c r="E32" s="39"/>
      <c r="F32" s="39"/>
      <c r="G32" s="39"/>
      <c r="H32" s="39"/>
      <c r="I32" s="39"/>
    </row>
    <row r="33" spans="2:9" x14ac:dyDescent="0.25">
      <c r="C33" s="60"/>
      <c r="D33" s="60"/>
      <c r="E33" s="60"/>
      <c r="F33" s="105"/>
      <c r="G33" s="105"/>
      <c r="H33" s="105"/>
      <c r="I33" s="105"/>
    </row>
    <row r="34" spans="2:9" x14ac:dyDescent="0.25">
      <c r="C34" s="60"/>
      <c r="D34" s="60"/>
      <c r="E34" s="60"/>
      <c r="F34" s="105"/>
      <c r="G34" s="105"/>
      <c r="H34" s="105"/>
      <c r="I34" s="105"/>
    </row>
    <row r="35" spans="2:9" x14ac:dyDescent="0.25">
      <c r="C35" s="60"/>
      <c r="D35" s="60"/>
      <c r="E35" s="60"/>
      <c r="F35" s="105"/>
      <c r="G35" s="105"/>
      <c r="H35" s="105"/>
      <c r="I35" s="105"/>
    </row>
    <row r="36" spans="2:9" s="33" customFormat="1" ht="18.75" x14ac:dyDescent="0.3">
      <c r="B36" s="12" t="str">
        <f>Ф1!A57</f>
        <v>Заместитель Председателя Правления</v>
      </c>
      <c r="C36" s="106"/>
      <c r="D36" s="10"/>
      <c r="E36" s="106"/>
      <c r="F36" s="107"/>
      <c r="G36" s="107"/>
      <c r="H36" s="107"/>
      <c r="I36" s="107"/>
    </row>
    <row r="37" spans="2:9" s="33" customFormat="1" ht="28.5" customHeight="1" x14ac:dyDescent="0.3">
      <c r="B37" s="29"/>
      <c r="C37" s="30"/>
      <c r="D37" s="31"/>
      <c r="E37" s="32"/>
    </row>
    <row r="38" spans="2:9" s="33" customFormat="1" ht="18.75" x14ac:dyDescent="0.3">
      <c r="B38" s="29" t="s">
        <v>87</v>
      </c>
      <c r="C38" s="30"/>
      <c r="D38" s="10"/>
      <c r="E38" s="10"/>
    </row>
    <row r="39" spans="2:9" s="33" customFormat="1" ht="18.75" x14ac:dyDescent="0.3">
      <c r="B39" s="34"/>
      <c r="C39" s="30"/>
      <c r="D39" s="30"/>
      <c r="E39" s="30"/>
      <c r="F39" s="30"/>
      <c r="G39" s="30"/>
      <c r="H39" s="30"/>
      <c r="I39" s="30"/>
    </row>
  </sheetData>
  <mergeCells count="4">
    <mergeCell ref="B2:I2"/>
    <mergeCell ref="B3:I3"/>
    <mergeCell ref="C17:I17"/>
    <mergeCell ref="C6:I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2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2024-05-28T11:22:40Z</dcterms:modified>
</cp:coreProperties>
</file>