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форма 2" sheetId="3" r:id="rId3"/>
    <sheet name="баланс" sheetId="4" r:id="rId4"/>
  </sheets>
  <definedNames/>
  <calcPr fullCalcOnLoad="1"/>
</workbook>
</file>

<file path=xl/sharedStrings.xml><?xml version="1.0" encoding="utf-8"?>
<sst xmlns="http://schemas.openxmlformats.org/spreadsheetml/2006/main" count="200" uniqueCount="156">
  <si>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</si>
  <si>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</si>
  <si>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</si>
  <si>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</si>
  <si>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</si>
  <si>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</si>
  <si>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</si>
  <si>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</si>
  <si>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</si>
  <si>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</si>
  <si>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</si>
  <si>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</si>
  <si>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</si>
  <si>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</si>
  <si>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</si>
  <si>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</si>
  <si>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</si>
  <si>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</si>
  <si>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</si>
  <si>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</si>
  <si>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</si>
  <si>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</si>
  <si>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</si>
  <si>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</si>
  <si>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</si>
  <si>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</si>
  <si>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</si>
  <si>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</si>
  <si>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</si>
  <si>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</si>
  <si>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</si>
  <si>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</si>
  <si>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</si>
  <si>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</si>
  <si>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</si>
  <si>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</si>
  <si>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</si>
  <si>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</si>
  <si>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</si>
  <si>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</si>
  <si>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</si>
  <si>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</si>
  <si>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</si>
  <si>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</si>
  <si>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</si>
  <si>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</si>
  <si>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</si>
  <si>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</si>
  <si>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</si>
  <si>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</si>
  <si>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</si>
  <si>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</si>
  <si>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</si>
  <si>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</si>
  <si>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</si>
  <si>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</si>
  <si>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</si>
  <si>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</si>
  <si>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</si>
  <si>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</si>
  <si>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</si>
  <si>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</si>
  <si>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</si>
  <si>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</si>
  <si>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</si>
  <si>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</si>
  <si>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</si>
  <si>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</si>
  <si>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</si>
  <si>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</si>
  <si>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</si>
  <si>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</si>
  <si>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</si>
  <si>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</si>
  <si>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</si>
  <si>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</si>
  <si>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</si>
  <si>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</si>
  <si>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</si>
  <si>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</si>
  <si>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</si>
  <si>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</si>
  <si>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</si>
  <si>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</si>
  <si>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</si>
  <si>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</si>
  <si>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</si>
  <si>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</si>
  <si>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</si>
  <si>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</si>
  <si>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</si>
  <si>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</si>
  <si>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</si>
  <si>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</si>
  <si>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</si>
  <si>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</si>
  <si>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</si>
  <si>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</si>
  <si>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</si>
  <si>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</si>
  <si>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</si>
  <si>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</si>
  <si>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</si>
  <si>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</si>
  <si>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</si>
  <si>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</si>
  <si>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</si>
  <si>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</si>
  <si>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</si>
  <si>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</si>
  <si>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</si>
  <si>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</si>
  <si>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</si>
  <si>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</si>
  <si>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</si>
  <si>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</si>
  <si>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</si>
  <si>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</si>
  <si>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</si>
  <si>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</si>
  <si>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</si>
  <si>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</si>
  <si>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</si>
  <si>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</si>
  <si>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</si>
  <si>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</si>
  <si>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</si>
  <si>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</si>
  <si>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</si>
  <si>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Главный бухгалтер         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</si>
  <si>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</si>
  <si>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</si>
  <si>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</si>
  <si>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</si>
  <si>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</si>
  <si>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Сальдо на отчетную дату</t>
  </si>
  <si>
    <t>Дивиденды (Примечание 22)</t>
  </si>
  <si>
    <t>Налоги</t>
  </si>
  <si>
    <t>Другие обязательные платежи</t>
  </si>
  <si>
    <t>Долгосрочная дебиторская задолженность</t>
  </si>
  <si>
    <t>Займы сотрудникам</t>
  </si>
  <si>
    <t xml:space="preserve">Прочие обязательные  платежи </t>
  </si>
  <si>
    <t>Налоги и платежи в бюджет</t>
  </si>
  <si>
    <t>Переоценка ОС</t>
  </si>
  <si>
    <t xml:space="preserve">Генеральный директор    </t>
  </si>
  <si>
    <t>__________</t>
  </si>
  <si>
    <t>На 31 декабря 2021 г.</t>
  </si>
  <si>
    <t>На 31 декабря 2022 года</t>
  </si>
  <si>
    <t>Прочие поступления (погашение займов)</t>
  </si>
  <si>
    <t>Итого совокупный доход за год за вычетом подоходного налога</t>
  </si>
  <si>
    <t>Балансовая стоимость одной простой акции, в тенге*</t>
  </si>
  <si>
    <t xml:space="preserve"> за период, закончившийся 30 сентября 2023  года</t>
  </si>
  <si>
    <t>Генеральный директор    __________________</t>
  </si>
  <si>
    <t xml:space="preserve">Главный бухгалтер  _______________________       </t>
  </si>
  <si>
    <t>Отчет о финансовом положении по состоянию на</t>
  </si>
  <si>
    <t>22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</si>
</sst>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0;[Red]\-#,##0.00"/>
    <numFmt numFmtId="183" formatCode="0.00;[Red]\-0.00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#,##0_ ;\-#,##0\ "/>
    <numFmt numFmtId="194" formatCode="[$-FC19]d\ mmmm\ yyyy\ &quot;г.&quot;"/>
    <numFmt numFmtId="195" formatCode="0.0"/>
    <numFmt numFmtId="196" formatCode="_-* #,##0.0_р_._-;\-* #,##0.0_р_._-;_-* &quot;-&quot;_р_._-;_-@_-"/>
    <numFmt numFmtId="197" formatCode="_-* #,##0.00_р_._-;\-* #,##0.00_р_._-;_-* &quot;-&quot;_р_._-;_-@_-"/>
    <numFmt numFmtId="198" formatCode="_-* #,##0.000_р_._-;\-* #,##0.000_р_._-;_-* &quot;-&quot;_р_._-;_-@_-"/>
    <numFmt numFmtId="199" formatCode="0.0000000"/>
    <numFmt numFmtId="200" formatCode="0.00000000"/>
    <numFmt numFmtId="201" formatCode="dd/mm/yy;@"/>
    <numFmt numFmtId="202" formatCode="000"/>
    <numFmt numFmtId="203" formatCode="_*\ #,##0;_*\ \(#,##0\);_-* &quot;-&quot;??_р_._-;_-@_-"/>
    <numFmt numFmtId="204" formatCode="_(* #,##0.0_);_(* \(#,##0.0\);_(* &quot;-&quot;??_);_(@_)"/>
    <numFmt numFmtId="205" formatCode="_(* #,##0_);_(* \(#,##0\);_(* &quot;-&quot;??_);_(@_)"/>
    <numFmt numFmtId="206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2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>
      <alignment/>
      <protection/>
    </xf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169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77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6" fillId="0" borderId="0" xfId="67" applyFont="1" applyAlignment="1">
      <alignment/>
    </xf>
    <xf numFmtId="14" fontId="9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center" wrapText="1"/>
    </xf>
    <xf numFmtId="3" fontId="12" fillId="33" borderId="13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7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left" wrapText="1"/>
    </xf>
    <xf numFmtId="14" fontId="5" fillId="0" borderId="0" xfId="0" applyNumberFormat="1" applyFont="1" applyAlignment="1">
      <alignment/>
    </xf>
    <xf numFmtId="0" fontId="6" fillId="0" borderId="21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K15" sqref="K15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7" customWidth="1"/>
    <col min="4" max="4" width="10.28125" style="17" customWidth="1"/>
    <col min="5" max="5" width="9.8515625" style="17" customWidth="1"/>
    <col min="6" max="6" width="11.28125" style="9" customWidth="1"/>
    <col min="7" max="7" width="11.421875" style="9" customWidth="1"/>
  </cols>
  <sheetData>
    <row r="1" spans="2:4" ht="13.5">
      <c r="B1" s="34"/>
      <c r="C1" s="34"/>
      <c r="D1" s="34"/>
    </row>
    <row r="2" ht="13.5">
      <c r="A2" s="34" t="s">
        <v>17</v>
      </c>
    </row>
    <row r="3" spans="1:7" ht="21.75" customHeight="1">
      <c r="A3" s="118" t="s">
        <v>36</v>
      </c>
      <c r="B3" s="118"/>
      <c r="C3" s="118"/>
      <c r="D3" s="118"/>
      <c r="E3" s="118"/>
      <c r="F3" s="118"/>
      <c r="G3" s="118"/>
    </row>
    <row r="4" spans="1:7" ht="13.5">
      <c r="A4" s="118" t="str">
        <f>'форма 2'!A4:D4</f>
        <v> за период, закончившийся 30 сентября 2023  года</v>
      </c>
      <c r="B4" s="118"/>
      <c r="C4" s="118"/>
      <c r="D4" s="118"/>
      <c r="E4" s="118"/>
      <c r="F4" s="118"/>
      <c r="G4" s="118"/>
    </row>
    <row r="5" ht="13.5">
      <c r="A5" s="114" t="s">
        <v>93</v>
      </c>
    </row>
    <row r="6" spans="1:7" ht="102" customHeight="1">
      <c r="A6" s="21"/>
      <c r="B6" s="94" t="s">
        <v>70</v>
      </c>
      <c r="C6" s="94" t="s">
        <v>15</v>
      </c>
      <c r="D6" s="94" t="s">
        <v>38</v>
      </c>
      <c r="E6" s="64" t="s">
        <v>31</v>
      </c>
      <c r="F6" s="94" t="s">
        <v>39</v>
      </c>
      <c r="G6" s="94" t="s">
        <v>37</v>
      </c>
    </row>
    <row r="7" spans="1:7" s="26" customFormat="1" ht="14.25" customHeight="1">
      <c r="A7" s="19" t="s">
        <v>146</v>
      </c>
      <c r="B7" s="20">
        <v>600190</v>
      </c>
      <c r="C7" s="20">
        <v>19</v>
      </c>
      <c r="D7" s="20">
        <v>-190</v>
      </c>
      <c r="E7" s="20">
        <v>391003</v>
      </c>
      <c r="F7" s="20">
        <v>2232160</v>
      </c>
      <c r="G7" s="20">
        <f>SUM(B7:F7)</f>
        <v>3223182</v>
      </c>
    </row>
    <row r="8" spans="1:7" ht="15" customHeight="1">
      <c r="A8" s="21" t="s">
        <v>96</v>
      </c>
      <c r="B8" s="20"/>
      <c r="C8" s="20"/>
      <c r="D8" s="20"/>
      <c r="E8" s="20"/>
      <c r="F8" s="20">
        <v>47241</v>
      </c>
      <c r="G8" s="20">
        <f>SUM(E8:F8)</f>
        <v>47241</v>
      </c>
    </row>
    <row r="9" spans="1:7" ht="12.75" customHeight="1">
      <c r="A9" s="18" t="s">
        <v>95</v>
      </c>
      <c r="B9" s="22"/>
      <c r="C9" s="22"/>
      <c r="D9" s="22"/>
      <c r="E9" s="22">
        <v>-47189</v>
      </c>
      <c r="F9" s="22">
        <v>47189</v>
      </c>
      <c r="G9" s="20">
        <f>SUM(B9:F9)</f>
        <v>0</v>
      </c>
    </row>
    <row r="10" spans="1:7" ht="12.75" customHeight="1">
      <c r="A10" s="18" t="s">
        <v>143</v>
      </c>
      <c r="B10" s="20"/>
      <c r="C10" s="20"/>
      <c r="D10" s="20"/>
      <c r="E10" s="20">
        <v>746863</v>
      </c>
      <c r="F10" s="20"/>
      <c r="G10" s="20">
        <f>SUM(B10:F10)</f>
        <v>746863</v>
      </c>
    </row>
    <row r="11" spans="1:7" ht="15" customHeight="1">
      <c r="A11" s="18" t="s">
        <v>136</v>
      </c>
      <c r="B11" s="22"/>
      <c r="C11" s="22"/>
      <c r="D11" s="22"/>
      <c r="E11" s="22"/>
      <c r="F11" s="22">
        <v>-211000</v>
      </c>
      <c r="G11" s="20">
        <f>SUM(B11:F11)</f>
        <v>-211000</v>
      </c>
    </row>
    <row r="12" spans="1:7" ht="12" customHeight="1">
      <c r="A12" s="19" t="s">
        <v>147</v>
      </c>
      <c r="B12" s="20">
        <f aca="true" t="shared" si="0" ref="B12:G12">SUM(B7:B11)</f>
        <v>600190</v>
      </c>
      <c r="C12" s="20">
        <f t="shared" si="0"/>
        <v>19</v>
      </c>
      <c r="D12" s="20">
        <f t="shared" si="0"/>
        <v>-190</v>
      </c>
      <c r="E12" s="20">
        <f t="shared" si="0"/>
        <v>1090677</v>
      </c>
      <c r="F12" s="20">
        <f t="shared" si="0"/>
        <v>2115590</v>
      </c>
      <c r="G12" s="20">
        <f t="shared" si="0"/>
        <v>3806286</v>
      </c>
    </row>
    <row r="13" spans="1:7" ht="13.5">
      <c r="A13" s="21" t="s">
        <v>96</v>
      </c>
      <c r="B13" s="22"/>
      <c r="C13" s="22"/>
      <c r="D13" s="22"/>
      <c r="E13" s="22"/>
      <c r="F13" s="22">
        <f>'форма 2'!C19</f>
        <v>1041066.4</v>
      </c>
      <c r="G13" s="20">
        <f>SUM(B13:F13)</f>
        <v>1041066.4</v>
      </c>
    </row>
    <row r="14" spans="1:7" ht="15" customHeight="1">
      <c r="A14" s="18" t="s">
        <v>95</v>
      </c>
      <c r="B14" s="20"/>
      <c r="C14" s="20"/>
      <c r="D14" s="20"/>
      <c r="E14" s="20">
        <v>-64297</v>
      </c>
      <c r="F14" s="20">
        <v>64297</v>
      </c>
      <c r="G14" s="20">
        <f>SUM(B14:F14)</f>
        <v>0</v>
      </c>
    </row>
    <row r="15" spans="1:7" ht="15" customHeight="1">
      <c r="A15" s="18" t="s">
        <v>143</v>
      </c>
      <c r="B15" s="20"/>
      <c r="C15" s="20"/>
      <c r="D15" s="20"/>
      <c r="E15" s="20"/>
      <c r="F15" s="20"/>
      <c r="G15" s="20">
        <f>SUM(B15:F15)</f>
        <v>0</v>
      </c>
    </row>
    <row r="16" spans="1:7" ht="15" customHeight="1">
      <c r="A16" s="18" t="s">
        <v>136</v>
      </c>
      <c r="B16" s="20"/>
      <c r="C16" s="20"/>
      <c r="D16" s="20"/>
      <c r="E16" s="20"/>
      <c r="F16" s="20"/>
      <c r="G16" s="20">
        <f>SUM(B16:F16)</f>
        <v>0</v>
      </c>
    </row>
    <row r="17" spans="1:7" ht="18" customHeight="1">
      <c r="A17" s="19" t="s">
        <v>135</v>
      </c>
      <c r="B17" s="20">
        <f aca="true" t="shared" si="1" ref="B17:G17">SUM(B12:B16)</f>
        <v>600190</v>
      </c>
      <c r="C17" s="20">
        <f t="shared" si="1"/>
        <v>19</v>
      </c>
      <c r="D17" s="20">
        <f t="shared" si="1"/>
        <v>-190</v>
      </c>
      <c r="E17" s="20">
        <f t="shared" si="1"/>
        <v>1026380</v>
      </c>
      <c r="F17" s="20">
        <f t="shared" si="1"/>
        <v>3220953.4</v>
      </c>
      <c r="G17" s="20">
        <f t="shared" si="1"/>
        <v>4847352.4</v>
      </c>
    </row>
    <row r="18" spans="5:7" ht="27" customHeight="1">
      <c r="E18" s="57"/>
      <c r="G18" s="108"/>
    </row>
    <row r="19" spans="1:8" ht="13.5">
      <c r="A19" s="111" t="s">
        <v>98</v>
      </c>
      <c r="B19" s="120" t="s">
        <v>20</v>
      </c>
      <c r="C19" s="120"/>
      <c r="D19" s="81" t="s">
        <v>97</v>
      </c>
      <c r="E19" s="65"/>
      <c r="F19" s="115"/>
      <c r="G19" s="115"/>
      <c r="H19" s="26"/>
    </row>
    <row r="20" spans="2:8" ht="12" customHeight="1">
      <c r="B20" s="117"/>
      <c r="C20" s="117"/>
      <c r="D20" s="65"/>
      <c r="E20" s="65"/>
      <c r="F20" s="116"/>
      <c r="G20" s="116"/>
      <c r="H20" s="116"/>
    </row>
    <row r="21" spans="1:8" ht="18" customHeight="1">
      <c r="A21" s="24" t="s">
        <v>99</v>
      </c>
      <c r="B21" s="120" t="s">
        <v>20</v>
      </c>
      <c r="C21" s="120"/>
      <c r="D21" s="116" t="s">
        <v>100</v>
      </c>
      <c r="E21" s="116"/>
      <c r="F21" s="116"/>
      <c r="G21" s="116"/>
      <c r="H21" s="26"/>
    </row>
    <row r="22" spans="1:3" ht="12.75" customHeight="1">
      <c r="A22" s="80"/>
      <c r="B22" s="117"/>
      <c r="C22" s="117"/>
    </row>
    <row r="23" spans="1:6" ht="13.5">
      <c r="A23" s="119" t="s">
        <v>32</v>
      </c>
      <c r="B23" s="119"/>
      <c r="C23" s="119"/>
      <c r="D23" s="119"/>
      <c r="F23" s="36"/>
    </row>
    <row r="24" spans="5:6" ht="13.5">
      <c r="E24" s="57"/>
      <c r="F24" s="37"/>
    </row>
    <row r="25" ht="13.5">
      <c r="E25" s="57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40">
      <selection activeCell="L46" sqref="L46"/>
    </sheetView>
  </sheetViews>
  <sheetFormatPr defaultColWidth="9.140625" defaultRowHeight="12.75"/>
  <cols>
    <col min="1" max="1" width="47.140625" style="1" customWidth="1"/>
    <col min="2" max="2" width="6.140625" style="3" customWidth="1"/>
    <col min="3" max="4" width="17.140625" style="1" customWidth="1"/>
  </cols>
  <sheetData>
    <row r="1" spans="1:4" ht="12.75" customHeight="1">
      <c r="A1" s="121" t="s">
        <v>17</v>
      </c>
      <c r="B1" s="121"/>
      <c r="C1" s="121"/>
      <c r="D1" s="121"/>
    </row>
    <row r="2" spans="1:4" ht="23.25" customHeight="1">
      <c r="A2" s="122" t="s">
        <v>35</v>
      </c>
      <c r="B2" s="122"/>
      <c r="C2" s="122"/>
      <c r="D2" s="122"/>
    </row>
    <row r="3" spans="1:4" ht="12.75" customHeight="1">
      <c r="A3" s="118" t="str">
        <f>'форма 2'!A4:D4</f>
        <v> за период, закончившийся 30 сентября 2023  года</v>
      </c>
      <c r="B3" s="118"/>
      <c r="C3" s="118"/>
      <c r="D3" s="118"/>
    </row>
    <row r="4" spans="1:4" ht="12.75" customHeight="1">
      <c r="A4" s="2"/>
      <c r="B4" s="123" t="s">
        <v>94</v>
      </c>
      <c r="C4" s="123"/>
      <c r="D4" s="123"/>
    </row>
    <row r="5" spans="1:4" ht="34.5" customHeight="1">
      <c r="A5" s="53" t="s">
        <v>0</v>
      </c>
      <c r="B5" s="84" t="s">
        <v>74</v>
      </c>
      <c r="C5" s="11">
        <f>'форма 2'!C6</f>
        <v>45199</v>
      </c>
      <c r="D5" s="11">
        <f>'форма 2'!D6</f>
        <v>44834</v>
      </c>
    </row>
    <row r="6" spans="1:4" ht="12.75" customHeight="1">
      <c r="A6" s="28" t="s">
        <v>102</v>
      </c>
      <c r="B6" s="32"/>
      <c r="C6" s="25"/>
      <c r="D6" s="25"/>
    </row>
    <row r="7" spans="1:4" ht="12.75" customHeight="1">
      <c r="A7" s="28" t="s">
        <v>108</v>
      </c>
      <c r="B7" s="30"/>
      <c r="C7" s="20">
        <f>SUM(C8:C11)</f>
        <v>8388956</v>
      </c>
      <c r="D7" s="20">
        <f>SUM(D8:D11)</f>
        <v>10521025</v>
      </c>
    </row>
    <row r="8" spans="1:4" ht="14.25" customHeight="1">
      <c r="A8" s="29" t="s">
        <v>103</v>
      </c>
      <c r="B8" s="33"/>
      <c r="C8" s="22">
        <f>4609666+3782115-17777-C9-C23</f>
        <v>8367599</v>
      </c>
      <c r="D8" s="22">
        <f>7784794+2757196-50000-D9</f>
        <v>8997497</v>
      </c>
    </row>
    <row r="9" spans="1:4" ht="14.25" customHeight="1">
      <c r="A9" s="29" t="s">
        <v>104</v>
      </c>
      <c r="B9" s="30"/>
      <c r="C9" s="22">
        <v>6405</v>
      </c>
      <c r="D9" s="22">
        <v>1494493</v>
      </c>
    </row>
    <row r="10" spans="1:4" ht="14.25" customHeight="1">
      <c r="A10" s="21" t="s">
        <v>105</v>
      </c>
      <c r="B10" s="30"/>
      <c r="C10" s="22">
        <v>8396</v>
      </c>
      <c r="D10" s="22">
        <v>7255</v>
      </c>
    </row>
    <row r="11" spans="1:4" ht="14.25" customHeight="1">
      <c r="A11" s="21" t="s">
        <v>106</v>
      </c>
      <c r="B11" s="30"/>
      <c r="C11" s="22">
        <f>1006+500+3344+783+923</f>
        <v>6556</v>
      </c>
      <c r="D11" s="22">
        <f>812+600+18997+1371</f>
        <v>21780</v>
      </c>
    </row>
    <row r="12" spans="1:4" ht="14.25" customHeight="1">
      <c r="A12" s="27" t="s">
        <v>107</v>
      </c>
      <c r="B12" s="30"/>
      <c r="C12" s="20">
        <f>SUM(C13:C19)</f>
        <v>8370249</v>
      </c>
      <c r="D12" s="20">
        <f>SUM(D13:D19)</f>
        <v>9671680</v>
      </c>
    </row>
    <row r="13" spans="1:4" ht="14.25" customHeight="1">
      <c r="A13" s="21" t="s">
        <v>109</v>
      </c>
      <c r="B13" s="30"/>
      <c r="C13" s="22">
        <f>4395548+2842151-C14-C27-C28-C38</f>
        <v>5256570</v>
      </c>
      <c r="D13" s="22">
        <f>5562940+2256148-18941-D14</f>
        <v>6389186</v>
      </c>
    </row>
    <row r="14" spans="1:4" ht="14.25" customHeight="1">
      <c r="A14" s="21" t="s">
        <v>110</v>
      </c>
      <c r="B14" s="30"/>
      <c r="C14" s="22">
        <v>52366</v>
      </c>
      <c r="D14" s="22">
        <v>1410961</v>
      </c>
    </row>
    <row r="15" spans="1:4" ht="14.25" customHeight="1">
      <c r="A15" s="21" t="s">
        <v>111</v>
      </c>
      <c r="B15" s="30"/>
      <c r="C15" s="22">
        <f>1205291-1225</f>
        <v>1204066</v>
      </c>
      <c r="D15" s="22">
        <f>972855-1234</f>
        <v>971621</v>
      </c>
    </row>
    <row r="16" spans="1:4" ht="14.25" customHeight="1">
      <c r="A16" s="21" t="s">
        <v>112</v>
      </c>
      <c r="B16" s="30"/>
      <c r="C16" s="22">
        <v>48303</v>
      </c>
      <c r="D16" s="22">
        <v>107804</v>
      </c>
    </row>
    <row r="17" spans="1:4" ht="14.25" customHeight="1">
      <c r="A17" s="21" t="s">
        <v>142</v>
      </c>
      <c r="B17" s="30"/>
      <c r="C17" s="22">
        <f>873738+774267</f>
        <v>1648005</v>
      </c>
      <c r="D17" s="22">
        <v>634152</v>
      </c>
    </row>
    <row r="18" spans="1:4" ht="14.25" customHeight="1">
      <c r="A18" s="21" t="s">
        <v>141</v>
      </c>
      <c r="B18" s="30"/>
      <c r="C18" s="22">
        <f>135902-462</f>
        <v>135440</v>
      </c>
      <c r="D18" s="22">
        <v>139974</v>
      </c>
    </row>
    <row r="19" spans="1:4" ht="14.25" customHeight="1">
      <c r="A19" s="21" t="s">
        <v>113</v>
      </c>
      <c r="B19" s="30"/>
      <c r="C19" s="22">
        <f>7061+14553+3606+281-2</f>
        <v>25499</v>
      </c>
      <c r="D19" s="22">
        <v>17982</v>
      </c>
    </row>
    <row r="20" spans="1:4" ht="30" customHeight="1">
      <c r="A20" s="19" t="s">
        <v>114</v>
      </c>
      <c r="B20" s="30"/>
      <c r="C20" s="58">
        <f>C7-C12</f>
        <v>18707</v>
      </c>
      <c r="D20" s="58">
        <f>D7-D12</f>
        <v>849345</v>
      </c>
    </row>
    <row r="21" spans="1:4" ht="14.25" customHeight="1">
      <c r="A21" s="27" t="s">
        <v>115</v>
      </c>
      <c r="B21" s="30"/>
      <c r="C21" s="20"/>
      <c r="D21" s="20"/>
    </row>
    <row r="22" spans="1:4" ht="18" customHeight="1">
      <c r="A22" s="19" t="s">
        <v>108</v>
      </c>
      <c r="B22" s="30"/>
      <c r="C22" s="20">
        <f>C23+C24+C25</f>
        <v>13397425</v>
      </c>
      <c r="D22" s="20">
        <f>D23+D24+D25</f>
        <v>4116923</v>
      </c>
    </row>
    <row r="23" spans="1:4" ht="14.25" customHeight="1">
      <c r="A23" s="21" t="s">
        <v>116</v>
      </c>
      <c r="B23" s="30"/>
      <c r="C23" s="22"/>
      <c r="D23" s="22"/>
    </row>
    <row r="24" spans="1:4" ht="14.25" customHeight="1">
      <c r="A24" s="21" t="s">
        <v>117</v>
      </c>
      <c r="B24" s="30"/>
      <c r="C24" s="22">
        <v>13397425</v>
      </c>
      <c r="D24" s="22">
        <v>4116923</v>
      </c>
    </row>
    <row r="25" spans="1:4" ht="14.25" customHeight="1">
      <c r="A25" s="87" t="s">
        <v>148</v>
      </c>
      <c r="B25" s="30"/>
      <c r="C25" s="22"/>
      <c r="D25" s="22"/>
    </row>
    <row r="26" spans="1:4" ht="18" customHeight="1">
      <c r="A26" s="19" t="s">
        <v>107</v>
      </c>
      <c r="B26" s="30"/>
      <c r="C26" s="20">
        <f>SUM(C27:C30)</f>
        <v>15279007</v>
      </c>
      <c r="D26" s="20">
        <f>SUM(D27:D30)</f>
        <v>4454690</v>
      </c>
    </row>
    <row r="27" spans="1:4" ht="14.25" customHeight="1">
      <c r="A27" s="21" t="s">
        <v>118</v>
      </c>
      <c r="B27" s="30"/>
      <c r="C27" s="22">
        <f>14777+1858741</f>
        <v>1873518</v>
      </c>
      <c r="D27" s="22"/>
    </row>
    <row r="28" spans="1:4" ht="14.25" customHeight="1">
      <c r="A28" s="18" t="s">
        <v>119</v>
      </c>
      <c r="B28" s="30"/>
      <c r="C28" s="22"/>
      <c r="D28" s="22"/>
    </row>
    <row r="29" spans="1:4" ht="27" customHeight="1">
      <c r="A29" s="18" t="s">
        <v>44</v>
      </c>
      <c r="B29" s="30"/>
      <c r="C29" s="22">
        <v>31000</v>
      </c>
      <c r="D29" s="22">
        <v>24490</v>
      </c>
    </row>
    <row r="30" spans="1:4" ht="16.5" customHeight="1">
      <c r="A30" s="18" t="s">
        <v>45</v>
      </c>
      <c r="B30" s="30"/>
      <c r="C30" s="22">
        <v>13374489</v>
      </c>
      <c r="D30" s="22">
        <v>4430200</v>
      </c>
    </row>
    <row r="31" spans="1:4" ht="30" customHeight="1">
      <c r="A31" s="19" t="s">
        <v>120</v>
      </c>
      <c r="B31" s="30"/>
      <c r="C31" s="20">
        <f>C22-C26</f>
        <v>-1881582</v>
      </c>
      <c r="D31" s="20">
        <f>D22-D26</f>
        <v>-337767</v>
      </c>
    </row>
    <row r="32" spans="1:4" ht="18" customHeight="1">
      <c r="A32" s="27" t="s">
        <v>121</v>
      </c>
      <c r="B32" s="30"/>
      <c r="C32" s="20"/>
      <c r="D32" s="20"/>
    </row>
    <row r="33" spans="1:4" ht="18" customHeight="1">
      <c r="A33" s="19" t="s">
        <v>108</v>
      </c>
      <c r="B33" s="30"/>
      <c r="C33" s="20">
        <f>SUM(C34:C35)</f>
        <v>1860768</v>
      </c>
      <c r="D33" s="20">
        <f>SUM(D34:D35)</f>
        <v>45576</v>
      </c>
    </row>
    <row r="34" spans="1:4" ht="12.75" customHeight="1">
      <c r="A34" s="21" t="s">
        <v>122</v>
      </c>
      <c r="B34" s="83">
        <v>16</v>
      </c>
      <c r="C34" s="22">
        <v>1860768</v>
      </c>
      <c r="D34" s="22">
        <v>45576</v>
      </c>
    </row>
    <row r="35" spans="1:4" ht="12.75" customHeight="1">
      <c r="A35" s="21" t="s">
        <v>106</v>
      </c>
      <c r="B35" s="83"/>
      <c r="C35" s="22"/>
      <c r="D35" s="22"/>
    </row>
    <row r="36" spans="1:4" ht="18" customHeight="1">
      <c r="A36" s="27" t="s">
        <v>107</v>
      </c>
      <c r="B36" s="83"/>
      <c r="C36" s="20">
        <f>SUM(C37:C41)</f>
        <v>111541</v>
      </c>
      <c r="D36" s="20">
        <f>SUM(D37:D41)</f>
        <v>514651</v>
      </c>
    </row>
    <row r="37" spans="1:4" ht="12.75" customHeight="1">
      <c r="A37" s="21" t="s">
        <v>123</v>
      </c>
      <c r="B37" s="83">
        <v>16</v>
      </c>
      <c r="C37" s="22">
        <v>55826</v>
      </c>
      <c r="D37" s="22">
        <v>514651</v>
      </c>
    </row>
    <row r="38" spans="1:4" ht="12.75" customHeight="1">
      <c r="A38" s="21" t="s">
        <v>124</v>
      </c>
      <c r="B38" s="83">
        <v>13</v>
      </c>
      <c r="C38" s="22">
        <f>50968+4277</f>
        <v>55245</v>
      </c>
      <c r="D38" s="22"/>
    </row>
    <row r="39" spans="1:4" ht="12.75" customHeight="1">
      <c r="A39" s="21" t="s">
        <v>125</v>
      </c>
      <c r="B39" s="83">
        <v>16</v>
      </c>
      <c r="C39" s="22"/>
      <c r="D39" s="22"/>
    </row>
    <row r="40" spans="1:4" ht="12.75" customHeight="1">
      <c r="A40" s="21" t="s">
        <v>140</v>
      </c>
      <c r="B40" s="83"/>
      <c r="C40" s="22"/>
      <c r="D40" s="22"/>
    </row>
    <row r="41" spans="1:4" ht="12.75" customHeight="1">
      <c r="A41" s="21" t="s">
        <v>40</v>
      </c>
      <c r="B41" s="83">
        <v>22</v>
      </c>
      <c r="C41" s="22">
        <v>470</v>
      </c>
      <c r="D41" s="22"/>
    </row>
    <row r="42" spans="1:4" ht="27">
      <c r="A42" s="19" t="s">
        <v>126</v>
      </c>
      <c r="B42" s="30"/>
      <c r="C42" s="20">
        <f>C33-C36</f>
        <v>1749227</v>
      </c>
      <c r="D42" s="20">
        <f>D33-D36</f>
        <v>-469075</v>
      </c>
    </row>
    <row r="43" spans="1:4" ht="27">
      <c r="A43" s="19" t="s">
        <v>127</v>
      </c>
      <c r="B43" s="30"/>
      <c r="C43" s="20">
        <f>C20+C31+C42</f>
        <v>-113648</v>
      </c>
      <c r="D43" s="20">
        <f>D20+D31+D42</f>
        <v>42503</v>
      </c>
    </row>
    <row r="44" spans="1:4" ht="13.5">
      <c r="A44" s="27" t="s">
        <v>128</v>
      </c>
      <c r="B44" s="30"/>
      <c r="C44" s="56">
        <f>9248-25542</f>
        <v>-16294</v>
      </c>
      <c r="D44" s="56">
        <v>-43746</v>
      </c>
    </row>
    <row r="45" spans="1:4" ht="25.5" customHeight="1">
      <c r="A45" s="19" t="s">
        <v>131</v>
      </c>
      <c r="B45" s="83">
        <v>6</v>
      </c>
      <c r="C45" s="20">
        <v>131293</v>
      </c>
      <c r="D45" s="20">
        <v>7210</v>
      </c>
    </row>
    <row r="46" spans="1:4" ht="30.75" customHeight="1">
      <c r="A46" s="19" t="s">
        <v>132</v>
      </c>
      <c r="B46" s="83">
        <v>6</v>
      </c>
      <c r="C46" s="20">
        <f>баланс!C7</f>
        <v>1351</v>
      </c>
      <c r="D46" s="20">
        <v>5967</v>
      </c>
    </row>
    <row r="47" spans="1:4" ht="13.5">
      <c r="A47" s="15"/>
      <c r="B47" s="23"/>
      <c r="C47" s="16"/>
      <c r="D47" s="16"/>
    </row>
    <row r="48" spans="1:4" ht="29.25" customHeight="1">
      <c r="A48" s="124" t="s">
        <v>152</v>
      </c>
      <c r="B48" s="124"/>
      <c r="C48" s="34" t="s">
        <v>97</v>
      </c>
      <c r="D48" s="51"/>
    </row>
    <row r="49" spans="2:4" ht="13.5">
      <c r="B49" s="82"/>
      <c r="C49" s="82"/>
      <c r="D49" s="65"/>
    </row>
    <row r="50" spans="1:4" ht="13.5" customHeight="1">
      <c r="A50" s="124" t="s">
        <v>153</v>
      </c>
      <c r="B50" s="124"/>
      <c r="C50" s="116" t="s">
        <v>101</v>
      </c>
      <c r="D50" s="116"/>
    </row>
    <row r="51" spans="1:4" ht="13.5">
      <c r="A51" s="80"/>
      <c r="B51" s="17"/>
      <c r="C51" s="17"/>
      <c r="D51"/>
    </row>
    <row r="52" spans="1:4" ht="13.5">
      <c r="A52" s="119" t="s">
        <v>32</v>
      </c>
      <c r="B52" s="119"/>
      <c r="C52" s="119"/>
      <c r="D52" s="119"/>
    </row>
    <row r="53" spans="3:4" ht="13.5">
      <c r="C53" s="88">
        <f>C43+C44+C45-C46</f>
        <v>0</v>
      </c>
      <c r="D53" s="88">
        <f>D43+D44+D45-D46</f>
        <v>0</v>
      </c>
    </row>
    <row r="74" ht="13.5">
      <c r="C74" s="96"/>
    </row>
    <row r="75" ht="13.5">
      <c r="C75" s="96"/>
    </row>
    <row r="76" ht="13.5">
      <c r="C76" s="96"/>
    </row>
    <row r="77" ht="13.5">
      <c r="C77" s="96"/>
    </row>
    <row r="78" ht="13.5">
      <c r="C78" s="96"/>
    </row>
    <row r="79" ht="13.5">
      <c r="C79" s="96"/>
    </row>
    <row r="80" ht="13.5">
      <c r="C80" s="96"/>
    </row>
    <row r="81" ht="13.5">
      <c r="C81" s="96"/>
    </row>
    <row r="82" ht="13.5">
      <c r="C82" s="96"/>
    </row>
  </sheetData>
  <sheetProtection/>
  <mergeCells count="8">
    <mergeCell ref="A1:D1"/>
    <mergeCell ref="A3:D3"/>
    <mergeCell ref="A2:D2"/>
    <mergeCell ref="A52:D52"/>
    <mergeCell ref="B4:D4"/>
    <mergeCell ref="C50:D50"/>
    <mergeCell ref="A48:B48"/>
    <mergeCell ref="A50:B50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2.8515625" style="1" customWidth="1"/>
    <col min="2" max="2" width="8.00390625" style="1" customWidth="1"/>
    <col min="3" max="3" width="17.28125" style="1" customWidth="1"/>
    <col min="4" max="4" width="17.7109375" style="1" customWidth="1"/>
  </cols>
  <sheetData>
    <row r="1" ht="13.5">
      <c r="A1" s="1" t="s">
        <v>76</v>
      </c>
    </row>
    <row r="3" spans="1:4" ht="13.5">
      <c r="A3" s="121" t="s">
        <v>77</v>
      </c>
      <c r="B3" s="121"/>
      <c r="C3" s="121"/>
      <c r="D3" s="121"/>
    </row>
    <row r="4" spans="1:4" ht="13.5">
      <c r="A4" s="34" t="s">
        <v>151</v>
      </c>
      <c r="B4" s="34"/>
      <c r="C4" s="34"/>
      <c r="D4" s="34"/>
    </row>
    <row r="5" spans="1:2" ht="13.5">
      <c r="A5" s="125" t="s">
        <v>93</v>
      </c>
      <c r="B5" s="125"/>
    </row>
    <row r="6" spans="1:4" ht="35.25" customHeight="1">
      <c r="A6" s="10"/>
      <c r="B6" s="4" t="s">
        <v>74</v>
      </c>
      <c r="C6" s="11">
        <v>45199</v>
      </c>
      <c r="D6" s="11">
        <v>44834</v>
      </c>
    </row>
    <row r="7" spans="1:4" ht="13.5">
      <c r="A7" s="12" t="s">
        <v>33</v>
      </c>
      <c r="B7" s="85" t="s">
        <v>155</v>
      </c>
      <c r="C7" s="40">
        <v>8197337</v>
      </c>
      <c r="D7" s="40">
        <v>7970676</v>
      </c>
    </row>
    <row r="8" spans="1:4" ht="13.5">
      <c r="A8" s="12" t="s">
        <v>34</v>
      </c>
      <c r="B8" s="85" t="s">
        <v>82</v>
      </c>
      <c r="C8" s="40">
        <v>5561613</v>
      </c>
      <c r="D8" s="40">
        <v>6332136</v>
      </c>
    </row>
    <row r="9" spans="1:4" ht="13.5">
      <c r="A9" s="13" t="s">
        <v>78</v>
      </c>
      <c r="B9" s="86"/>
      <c r="C9" s="41">
        <f>C7-C8</f>
        <v>2635724</v>
      </c>
      <c r="D9" s="41">
        <f>D7-D8</f>
        <v>1638540</v>
      </c>
    </row>
    <row r="10" spans="1:4" ht="13.5">
      <c r="A10" s="12" t="s">
        <v>18</v>
      </c>
      <c r="B10" s="85" t="s">
        <v>83</v>
      </c>
      <c r="C10" s="40">
        <v>325262</v>
      </c>
      <c r="D10" s="40">
        <v>264807</v>
      </c>
    </row>
    <row r="11" spans="1:4" ht="13.5">
      <c r="A11" s="12" t="s">
        <v>2</v>
      </c>
      <c r="B11" s="85" t="s">
        <v>84</v>
      </c>
      <c r="C11" s="40">
        <v>999208</v>
      </c>
      <c r="D11" s="40">
        <v>1070469</v>
      </c>
    </row>
    <row r="12" spans="1:4" ht="13.5">
      <c r="A12" s="12" t="s">
        <v>1</v>
      </c>
      <c r="B12" s="85" t="s">
        <v>85</v>
      </c>
      <c r="C12" s="40">
        <f>44590-30636</f>
        <v>13954</v>
      </c>
      <c r="D12" s="40">
        <f>101705-32364</f>
        <v>69341</v>
      </c>
    </row>
    <row r="13" spans="1:4" ht="13.5">
      <c r="A13" s="12" t="s">
        <v>3</v>
      </c>
      <c r="B13" s="85" t="s">
        <v>86</v>
      </c>
      <c r="C13" s="40">
        <f>117862-30636</f>
        <v>87226</v>
      </c>
      <c r="D13" s="40">
        <f>97672-32364</f>
        <v>65308</v>
      </c>
    </row>
    <row r="14" spans="1:4" ht="13.5">
      <c r="A14" s="13" t="s">
        <v>79</v>
      </c>
      <c r="B14" s="86"/>
      <c r="C14" s="41">
        <f>C9-C10-C11-C13+C12</f>
        <v>1237982</v>
      </c>
      <c r="D14" s="41">
        <f>D9-D10-D11-D13+D12</f>
        <v>307297</v>
      </c>
    </row>
    <row r="15" spans="1:4" ht="13.5">
      <c r="A15" s="12" t="s">
        <v>80</v>
      </c>
      <c r="B15" s="85" t="s">
        <v>87</v>
      </c>
      <c r="C15" s="54">
        <v>115736</v>
      </c>
      <c r="D15" s="54">
        <v>92399</v>
      </c>
    </row>
    <row r="16" spans="1:4" ht="13.5">
      <c r="A16" s="12" t="s">
        <v>81</v>
      </c>
      <c r="B16" s="85" t="s">
        <v>88</v>
      </c>
      <c r="C16" s="54">
        <v>52385</v>
      </c>
      <c r="D16" s="54">
        <v>116637</v>
      </c>
    </row>
    <row r="17" spans="1:4" ht="13.5">
      <c r="A17" s="13" t="s">
        <v>89</v>
      </c>
      <c r="B17" s="4"/>
      <c r="C17" s="41">
        <f>C14-C16+C15</f>
        <v>1301333</v>
      </c>
      <c r="D17" s="41">
        <f>D14-D16+D15</f>
        <v>283059</v>
      </c>
    </row>
    <row r="18" spans="1:4" ht="13.5">
      <c r="A18" s="12" t="s">
        <v>19</v>
      </c>
      <c r="B18" s="5">
        <v>30</v>
      </c>
      <c r="C18" s="40">
        <f>C17*20%</f>
        <v>260266.6</v>
      </c>
      <c r="D18" s="40">
        <f>D17*20%</f>
        <v>56611.8</v>
      </c>
    </row>
    <row r="19" spans="1:4" ht="13.5">
      <c r="A19" s="13" t="s">
        <v>90</v>
      </c>
      <c r="B19" s="14"/>
      <c r="C19" s="41">
        <f>C17-C18</f>
        <v>1041066.4</v>
      </c>
      <c r="D19" s="41">
        <f>D17-D18</f>
        <v>226447.2</v>
      </c>
    </row>
    <row r="20" spans="1:4" ht="19.5" customHeight="1">
      <c r="A20" s="12" t="s">
        <v>91</v>
      </c>
      <c r="B20" s="14"/>
      <c r="C20" s="41"/>
      <c r="D20" s="41"/>
    </row>
    <row r="21" spans="1:4" s="26" customFormat="1" ht="30" customHeight="1">
      <c r="A21" s="13" t="s">
        <v>149</v>
      </c>
      <c r="B21" s="14"/>
      <c r="C21" s="41"/>
      <c r="D21" s="41">
        <f>SUM(D19:D20)</f>
        <v>226447.2</v>
      </c>
    </row>
    <row r="22" spans="1:4" ht="13.5">
      <c r="A22" s="13" t="s">
        <v>92</v>
      </c>
      <c r="B22" s="31">
        <v>31</v>
      </c>
      <c r="C22" s="79">
        <f>C19/600</f>
        <v>1735.1106666666667</v>
      </c>
      <c r="D22" s="79">
        <f>D19/600</f>
        <v>377.41200000000003</v>
      </c>
    </row>
    <row r="23" spans="1:4" ht="33" customHeight="1">
      <c r="A23" s="24" t="s">
        <v>144</v>
      </c>
      <c r="B23" s="1" t="s">
        <v>145</v>
      </c>
      <c r="C23" s="34" t="s">
        <v>97</v>
      </c>
      <c r="D23" s="51"/>
    </row>
    <row r="24" spans="1:4" ht="27" customHeight="1">
      <c r="A24" s="24" t="s">
        <v>129</v>
      </c>
      <c r="B24" s="1" t="s">
        <v>130</v>
      </c>
      <c r="C24" s="116" t="s">
        <v>101</v>
      </c>
      <c r="D24" s="116"/>
    </row>
    <row r="25" spans="1:4" ht="13.5">
      <c r="A25" s="119" t="s">
        <v>32</v>
      </c>
      <c r="B25" s="119"/>
      <c r="C25" s="119"/>
      <c r="D25" s="119"/>
    </row>
    <row r="26" spans="3:4" ht="13.5">
      <c r="C26" s="59"/>
      <c r="D26" s="61"/>
    </row>
    <row r="27" spans="3:4" ht="13.5">
      <c r="C27" s="62"/>
      <c r="D27" s="60"/>
    </row>
    <row r="28" spans="3:4" ht="10.5" customHeight="1">
      <c r="C28" s="59"/>
      <c r="D28" s="61"/>
    </row>
    <row r="29" spans="3:4" ht="13.5">
      <c r="C29" s="59"/>
      <c r="D29" s="61"/>
    </row>
    <row r="30" spans="3:4" ht="13.5">
      <c r="C30" s="62"/>
      <c r="D30" s="60"/>
    </row>
    <row r="31" spans="3:4" ht="13.5">
      <c r="C31" s="59"/>
      <c r="D31" s="61"/>
    </row>
    <row r="32" spans="3:4" ht="13.5">
      <c r="C32" s="110"/>
      <c r="D32" s="110"/>
    </row>
    <row r="33" spans="3:4" ht="13.5">
      <c r="C33" s="62"/>
      <c r="D33" s="60"/>
    </row>
    <row r="34" spans="3:4" ht="13.5">
      <c r="C34" s="62"/>
      <c r="D34" s="60"/>
    </row>
    <row r="35" spans="3:4" ht="13.5">
      <c r="C35" s="59"/>
      <c r="D35" s="61"/>
    </row>
    <row r="36" spans="3:4" ht="13.5">
      <c r="C36" s="59"/>
      <c r="D36" s="61"/>
    </row>
    <row r="37" spans="3:4" ht="13.5">
      <c r="C37" s="59"/>
      <c r="D37" s="60"/>
    </row>
    <row r="38" spans="3:4" ht="13.5">
      <c r="C38" s="62"/>
      <c r="D38" s="60"/>
    </row>
    <row r="39" spans="3:4" ht="13.5">
      <c r="C39" s="62"/>
      <c r="D39" s="61"/>
    </row>
    <row r="40" spans="3:4" ht="13.5">
      <c r="C40" s="59"/>
      <c r="D40" s="60"/>
    </row>
    <row r="41" spans="3:4" ht="13.5">
      <c r="C41" s="59"/>
      <c r="D41" s="61"/>
    </row>
    <row r="42" spans="3:4" ht="13.5">
      <c r="C42" s="63"/>
      <c r="D42" s="63"/>
    </row>
  </sheetData>
  <sheetProtection/>
  <mergeCells count="4">
    <mergeCell ref="A3:D3"/>
    <mergeCell ref="A5:B5"/>
    <mergeCell ref="A25:D25"/>
    <mergeCell ref="C24:D24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36">
      <selection activeCell="B42" sqref="B42"/>
    </sheetView>
  </sheetViews>
  <sheetFormatPr defaultColWidth="9.140625" defaultRowHeight="12.75"/>
  <cols>
    <col min="1" max="1" width="51.8515625" style="1" customWidth="1"/>
    <col min="2" max="2" width="6.28125" style="39" customWidth="1"/>
    <col min="3" max="3" width="13.7109375" style="1" customWidth="1"/>
    <col min="4" max="4" width="15.7109375" style="1" customWidth="1"/>
  </cols>
  <sheetData>
    <row r="1" spans="1:2" ht="13.5">
      <c r="A1" s="1" t="s">
        <v>75</v>
      </c>
      <c r="B1" s="38"/>
    </row>
    <row r="2" spans="2:4" ht="13.5">
      <c r="B2" s="34"/>
      <c r="C2" s="34"/>
      <c r="D2" s="95"/>
    </row>
    <row r="3" spans="1:3" s="26" customFormat="1" ht="13.5">
      <c r="A3" s="34" t="s">
        <v>154</v>
      </c>
      <c r="C3" s="112">
        <f>C5</f>
        <v>45199</v>
      </c>
    </row>
    <row r="4" spans="1:2" ht="15" customHeight="1">
      <c r="A4" s="126" t="s">
        <v>93</v>
      </c>
      <c r="B4" s="126"/>
    </row>
    <row r="5" spans="1:4" ht="27.75" customHeight="1">
      <c r="A5" s="35"/>
      <c r="B5" s="4" t="s">
        <v>74</v>
      </c>
      <c r="C5" s="97">
        <f>'форма 2'!C6</f>
        <v>45199</v>
      </c>
      <c r="D5" s="11">
        <v>44926</v>
      </c>
    </row>
    <row r="6" spans="1:4" s="9" customFormat="1" ht="19.5" customHeight="1">
      <c r="A6" s="7" t="s">
        <v>21</v>
      </c>
      <c r="B6" s="5" t="s">
        <v>20</v>
      </c>
      <c r="C6" s="98" t="s">
        <v>20</v>
      </c>
      <c r="D6" s="8" t="s">
        <v>20</v>
      </c>
    </row>
    <row r="7" spans="1:4" s="9" customFormat="1" ht="13.5">
      <c r="A7" s="43" t="s">
        <v>58</v>
      </c>
      <c r="B7" s="44" t="s">
        <v>47</v>
      </c>
      <c r="C7" s="99">
        <v>1351</v>
      </c>
      <c r="D7" s="42">
        <v>131293</v>
      </c>
    </row>
    <row r="8" spans="1:4" s="9" customFormat="1" ht="15" customHeight="1">
      <c r="A8" s="43" t="s">
        <v>41</v>
      </c>
      <c r="B8" s="44" t="s">
        <v>48</v>
      </c>
      <c r="C8" s="99">
        <v>11964</v>
      </c>
      <c r="D8" s="42">
        <v>34900</v>
      </c>
    </row>
    <row r="9" spans="1:4" s="9" customFormat="1" ht="30" customHeight="1" hidden="1">
      <c r="A9" s="43" t="s">
        <v>24</v>
      </c>
      <c r="B9" s="44" t="s">
        <v>5</v>
      </c>
      <c r="C9" s="99"/>
      <c r="D9" s="42"/>
    </row>
    <row r="10" spans="1:4" s="9" customFormat="1" ht="15" customHeight="1" hidden="1">
      <c r="A10" s="43" t="s">
        <v>25</v>
      </c>
      <c r="B10" s="44" t="s">
        <v>6</v>
      </c>
      <c r="C10" s="99"/>
      <c r="D10" s="42"/>
    </row>
    <row r="11" spans="1:4" s="9" customFormat="1" ht="15" customHeight="1" hidden="1">
      <c r="A11" s="43" t="s">
        <v>26</v>
      </c>
      <c r="B11" s="44" t="s">
        <v>7</v>
      </c>
      <c r="C11" s="99"/>
      <c r="D11" s="42"/>
    </row>
    <row r="12" spans="1:4" s="9" customFormat="1" ht="15" customHeight="1">
      <c r="A12" s="43" t="s">
        <v>55</v>
      </c>
      <c r="B12" s="44" t="s">
        <v>50</v>
      </c>
      <c r="C12" s="99">
        <v>581793</v>
      </c>
      <c r="D12" s="42">
        <v>117990</v>
      </c>
    </row>
    <row r="13" spans="1:4" s="9" customFormat="1" ht="13.5">
      <c r="A13" s="43" t="s">
        <v>43</v>
      </c>
      <c r="B13" s="44" t="s">
        <v>49</v>
      </c>
      <c r="C13" s="99">
        <f>986030+4170</f>
        <v>990200</v>
      </c>
      <c r="D13" s="42">
        <v>864262</v>
      </c>
    </row>
    <row r="14" spans="1:4" s="9" customFormat="1" ht="15" customHeight="1">
      <c r="A14" s="43" t="s">
        <v>4</v>
      </c>
      <c r="B14" s="44" t="s">
        <v>51</v>
      </c>
      <c r="C14" s="99">
        <v>1689694</v>
      </c>
      <c r="D14" s="42">
        <v>654609</v>
      </c>
    </row>
    <row r="15" spans="1:4" s="9" customFormat="1" ht="15" customHeight="1">
      <c r="A15" s="43" t="s">
        <v>56</v>
      </c>
      <c r="B15" s="44"/>
      <c r="C15" s="99"/>
      <c r="D15" s="42">
        <v>59921</v>
      </c>
    </row>
    <row r="16" spans="1:4" s="9" customFormat="1" ht="15" customHeight="1" thickBot="1">
      <c r="A16" s="67" t="s">
        <v>8</v>
      </c>
      <c r="B16" s="77" t="s">
        <v>52</v>
      </c>
      <c r="C16" s="100">
        <v>69429</v>
      </c>
      <c r="D16" s="42">
        <v>909076</v>
      </c>
    </row>
    <row r="17" spans="1:4" s="9" customFormat="1" ht="19.5" customHeight="1" thickBot="1">
      <c r="A17" s="71" t="s">
        <v>57</v>
      </c>
      <c r="B17" s="72"/>
      <c r="C17" s="106">
        <f>SUM(C7:C16)</f>
        <v>3344431</v>
      </c>
      <c r="D17" s="106">
        <f>SUM(D7:D16)</f>
        <v>2772051</v>
      </c>
    </row>
    <row r="18" spans="1:4" s="9" customFormat="1" ht="19.5" customHeight="1">
      <c r="A18" s="69" t="s">
        <v>59</v>
      </c>
      <c r="B18" s="70" t="s">
        <v>20</v>
      </c>
      <c r="C18" s="102" t="s">
        <v>20</v>
      </c>
      <c r="D18" s="106" t="s">
        <v>20</v>
      </c>
    </row>
    <row r="19" spans="1:4" s="9" customFormat="1" ht="15" customHeight="1" hidden="1">
      <c r="A19" s="43" t="s">
        <v>22</v>
      </c>
      <c r="B19" s="47">
        <v>110</v>
      </c>
      <c r="C19" s="99"/>
      <c r="D19" s="42"/>
    </row>
    <row r="20" spans="1:4" s="9" customFormat="1" ht="13.5" hidden="1">
      <c r="A20" s="43" t="s">
        <v>23</v>
      </c>
      <c r="B20" s="47">
        <v>111</v>
      </c>
      <c r="C20" s="99"/>
      <c r="D20" s="42"/>
    </row>
    <row r="21" spans="1:4" s="9" customFormat="1" ht="28.5" customHeight="1" hidden="1">
      <c r="A21" s="43" t="s">
        <v>24</v>
      </c>
      <c r="B21" s="47">
        <v>112</v>
      </c>
      <c r="C21" s="99"/>
      <c r="D21" s="42"/>
    </row>
    <row r="22" spans="1:4" s="9" customFormat="1" ht="15" customHeight="1" hidden="1">
      <c r="A22" s="43" t="s">
        <v>25</v>
      </c>
      <c r="B22" s="47">
        <v>113</v>
      </c>
      <c r="C22" s="99"/>
      <c r="D22" s="42"/>
    </row>
    <row r="23" spans="1:4" s="9" customFormat="1" ht="15" customHeight="1" hidden="1">
      <c r="A23" s="43" t="s">
        <v>27</v>
      </c>
      <c r="B23" s="47">
        <v>114</v>
      </c>
      <c r="C23" s="99"/>
      <c r="D23" s="42"/>
    </row>
    <row r="24" spans="1:4" s="9" customFormat="1" ht="15" customHeight="1">
      <c r="A24" s="43" t="s">
        <v>139</v>
      </c>
      <c r="B24" s="47"/>
      <c r="C24" s="99">
        <v>6350</v>
      </c>
      <c r="D24" s="42">
        <v>6350</v>
      </c>
    </row>
    <row r="25" spans="1:4" s="9" customFormat="1" ht="15" customHeight="1">
      <c r="A25" s="43" t="s">
        <v>9</v>
      </c>
      <c r="B25" s="47">
        <v>12</v>
      </c>
      <c r="C25" s="99">
        <f>3357236-190685</f>
        <v>3166551</v>
      </c>
      <c r="D25" s="42">
        <v>3346312</v>
      </c>
    </row>
    <row r="26" spans="1:4" s="9" customFormat="1" ht="15" customHeight="1">
      <c r="A26" s="43" t="s">
        <v>42</v>
      </c>
      <c r="B26" s="47">
        <v>13</v>
      </c>
      <c r="C26" s="99">
        <f>267253-252935</f>
        <v>14318</v>
      </c>
      <c r="D26" s="42">
        <f>267253-209984</f>
        <v>57269</v>
      </c>
    </row>
    <row r="27" spans="1:4" s="9" customFormat="1" ht="15" customHeight="1">
      <c r="A27" s="43" t="s">
        <v>10</v>
      </c>
      <c r="B27" s="47"/>
      <c r="C27" s="99"/>
      <c r="D27" s="42"/>
    </row>
    <row r="28" spans="1:4" s="9" customFormat="1" ht="15" customHeight="1">
      <c r="A28" s="43" t="s">
        <v>11</v>
      </c>
      <c r="B28" s="47">
        <v>14</v>
      </c>
      <c r="C28" s="99">
        <v>2060185</v>
      </c>
      <c r="D28" s="42">
        <v>2572</v>
      </c>
    </row>
    <row r="29" spans="1:4" s="9" customFormat="1" ht="19.5" customHeight="1" thickBot="1">
      <c r="A29" s="73" t="s">
        <v>60</v>
      </c>
      <c r="B29" s="74"/>
      <c r="C29" s="106">
        <f>SUM(C24:C28)</f>
        <v>5247404</v>
      </c>
      <c r="D29" s="106">
        <f>SUM(D24:D28)</f>
        <v>3412503</v>
      </c>
    </row>
    <row r="30" spans="1:4" s="9" customFormat="1" ht="19.5" customHeight="1" thickBot="1">
      <c r="A30" s="71" t="s">
        <v>61</v>
      </c>
      <c r="B30" s="72" t="s">
        <v>20</v>
      </c>
      <c r="C30" s="101">
        <f>C29+C17</f>
        <v>8591835</v>
      </c>
      <c r="D30" s="106">
        <f>D29+D17</f>
        <v>6184554</v>
      </c>
    </row>
    <row r="31" spans="1:4" s="9" customFormat="1" ht="19.5" customHeight="1">
      <c r="A31" s="75" t="s">
        <v>28</v>
      </c>
      <c r="B31" s="76"/>
      <c r="C31" s="76"/>
      <c r="D31" s="107"/>
    </row>
    <row r="32" spans="1:4" s="9" customFormat="1" ht="19.5" customHeight="1">
      <c r="A32" s="45" t="s">
        <v>62</v>
      </c>
      <c r="B32" s="46" t="s">
        <v>20</v>
      </c>
      <c r="C32" s="103" t="s">
        <v>20</v>
      </c>
      <c r="D32" s="48" t="s">
        <v>20</v>
      </c>
    </row>
    <row r="33" spans="1:4" s="9" customFormat="1" ht="15" customHeight="1">
      <c r="A33" s="43" t="s">
        <v>63</v>
      </c>
      <c r="B33" s="47">
        <v>15</v>
      </c>
      <c r="C33" s="99">
        <v>68835</v>
      </c>
      <c r="D33" s="42">
        <f>195+55743</f>
        <v>55938</v>
      </c>
    </row>
    <row r="34" spans="1:4" s="9" customFormat="1" ht="15" customHeight="1">
      <c r="A34" s="43" t="s">
        <v>30</v>
      </c>
      <c r="B34" s="47">
        <v>16</v>
      </c>
      <c r="C34" s="99">
        <v>47766</v>
      </c>
      <c r="D34" s="42">
        <v>264737</v>
      </c>
    </row>
    <row r="35" spans="1:4" s="9" customFormat="1" ht="15" customHeight="1">
      <c r="A35" s="43" t="s">
        <v>54</v>
      </c>
      <c r="B35" s="47">
        <v>17</v>
      </c>
      <c r="C35" s="99">
        <v>773076</v>
      </c>
      <c r="D35" s="42">
        <v>652255</v>
      </c>
    </row>
    <row r="36" spans="1:4" s="9" customFormat="1" ht="15" customHeight="1">
      <c r="A36" s="43" t="s">
        <v>46</v>
      </c>
      <c r="B36" s="47">
        <v>13</v>
      </c>
      <c r="C36" s="99">
        <v>18047</v>
      </c>
      <c r="D36" s="42">
        <v>69015</v>
      </c>
    </row>
    <row r="37" spans="1:4" s="9" customFormat="1" ht="15" customHeight="1">
      <c r="A37" s="43" t="s">
        <v>53</v>
      </c>
      <c r="B37" s="47">
        <v>21</v>
      </c>
      <c r="C37" s="99">
        <v>210730</v>
      </c>
      <c r="D37" s="42">
        <v>211200</v>
      </c>
    </row>
    <row r="38" spans="1:4" s="9" customFormat="1" ht="15" customHeight="1">
      <c r="A38" s="43" t="s">
        <v>29</v>
      </c>
      <c r="B38" s="47">
        <v>18</v>
      </c>
      <c r="C38" s="99">
        <v>79123</v>
      </c>
      <c r="D38" s="42">
        <v>91262</v>
      </c>
    </row>
    <row r="39" spans="1:4" s="9" customFormat="1" ht="15" customHeight="1">
      <c r="A39" s="67" t="s">
        <v>137</v>
      </c>
      <c r="B39" s="68">
        <v>19</v>
      </c>
      <c r="C39" s="100">
        <v>195883</v>
      </c>
      <c r="D39" s="42">
        <v>195398</v>
      </c>
    </row>
    <row r="40" spans="1:4" s="9" customFormat="1" ht="15" customHeight="1">
      <c r="A40" s="67" t="s">
        <v>138</v>
      </c>
      <c r="B40" s="68">
        <v>19</v>
      </c>
      <c r="C40" s="100">
        <v>12874</v>
      </c>
      <c r="D40" s="42">
        <v>27283</v>
      </c>
    </row>
    <row r="41" spans="1:4" s="9" customFormat="1" ht="15" customHeight="1" thickBot="1">
      <c r="A41" s="67" t="s">
        <v>12</v>
      </c>
      <c r="B41" s="68">
        <v>19</v>
      </c>
      <c r="C41" s="100">
        <f>2579+6405</f>
        <v>8984</v>
      </c>
      <c r="D41" s="42">
        <v>273866</v>
      </c>
    </row>
    <row r="42" spans="1:4" s="9" customFormat="1" ht="19.5" customHeight="1" thickBot="1">
      <c r="A42" s="71" t="s">
        <v>64</v>
      </c>
      <c r="B42" s="72"/>
      <c r="C42" s="101">
        <f>SUM(C33:C41)</f>
        <v>1415318</v>
      </c>
      <c r="D42" s="106">
        <f>SUM(D33:D41)</f>
        <v>1840954</v>
      </c>
    </row>
    <row r="43" spans="1:4" s="9" customFormat="1" ht="19.5" customHeight="1">
      <c r="A43" s="69" t="s">
        <v>65</v>
      </c>
      <c r="B43" s="70" t="s">
        <v>20</v>
      </c>
      <c r="C43" s="102" t="s">
        <v>20</v>
      </c>
      <c r="D43" s="106" t="s">
        <v>20</v>
      </c>
    </row>
    <row r="44" spans="1:4" s="9" customFormat="1" ht="15" customHeight="1">
      <c r="A44" s="43" t="s">
        <v>66</v>
      </c>
      <c r="B44" s="47">
        <v>15</v>
      </c>
      <c r="C44" s="99">
        <v>1791851</v>
      </c>
      <c r="D44" s="42"/>
    </row>
    <row r="45" spans="1:4" s="9" customFormat="1" ht="15" customHeight="1">
      <c r="A45" s="43" t="s">
        <v>67</v>
      </c>
      <c r="B45" s="47">
        <v>13</v>
      </c>
      <c r="C45" s="99"/>
      <c r="D45" s="42"/>
    </row>
    <row r="46" spans="1:4" s="9" customFormat="1" ht="13.5">
      <c r="A46" s="43" t="s">
        <v>13</v>
      </c>
      <c r="B46" s="47">
        <v>30</v>
      </c>
      <c r="C46" s="99">
        <v>519083</v>
      </c>
      <c r="D46" s="42">
        <v>519083</v>
      </c>
    </row>
    <row r="47" spans="1:4" s="9" customFormat="1" ht="14.25" thickBot="1">
      <c r="A47" s="67" t="s">
        <v>14</v>
      </c>
      <c r="B47" s="68">
        <v>20</v>
      </c>
      <c r="C47" s="100">
        <v>18231</v>
      </c>
      <c r="D47" s="42">
        <v>18231</v>
      </c>
    </row>
    <row r="48" spans="1:4" s="9" customFormat="1" ht="19.5" customHeight="1" thickBot="1">
      <c r="A48" s="71" t="s">
        <v>68</v>
      </c>
      <c r="B48" s="72"/>
      <c r="C48" s="101">
        <f>SUM(C44:C47)</f>
        <v>2329165</v>
      </c>
      <c r="D48" s="106">
        <f>SUM(D44:D47)</f>
        <v>537314</v>
      </c>
    </row>
    <row r="49" spans="1:4" s="9" customFormat="1" ht="19.5" customHeight="1">
      <c r="A49" s="69" t="s">
        <v>69</v>
      </c>
      <c r="B49" s="70"/>
      <c r="C49" s="102" t="s">
        <v>20</v>
      </c>
      <c r="D49" s="106" t="s">
        <v>20</v>
      </c>
    </row>
    <row r="50" spans="1:4" s="9" customFormat="1" ht="15" customHeight="1">
      <c r="A50" s="43" t="s">
        <v>70</v>
      </c>
      <c r="B50" s="47">
        <v>21</v>
      </c>
      <c r="C50" s="99">
        <v>600190</v>
      </c>
      <c r="D50" s="42">
        <v>600190</v>
      </c>
    </row>
    <row r="51" spans="1:4" s="9" customFormat="1" ht="15" customHeight="1">
      <c r="A51" s="43" t="s">
        <v>15</v>
      </c>
      <c r="B51" s="47"/>
      <c r="C51" s="99">
        <v>19</v>
      </c>
      <c r="D51" s="42">
        <v>19</v>
      </c>
    </row>
    <row r="52" spans="1:4" s="9" customFormat="1" ht="15" customHeight="1">
      <c r="A52" s="43" t="s">
        <v>16</v>
      </c>
      <c r="B52" s="47"/>
      <c r="C52" s="99">
        <v>-190</v>
      </c>
      <c r="D52" s="42">
        <v>-190</v>
      </c>
    </row>
    <row r="53" spans="1:5" s="9" customFormat="1" ht="15" customHeight="1">
      <c r="A53" s="43" t="s">
        <v>71</v>
      </c>
      <c r="B53" s="47"/>
      <c r="C53" s="104">
        <v>1026380</v>
      </c>
      <c r="D53" s="55">
        <v>1090677</v>
      </c>
      <c r="E53" s="108"/>
    </row>
    <row r="54" spans="1:5" s="9" customFormat="1" ht="15" customHeight="1" thickBot="1">
      <c r="A54" s="43" t="s">
        <v>72</v>
      </c>
      <c r="B54" s="68"/>
      <c r="C54" s="100">
        <f>D54+'форма 2'!C19+64297</f>
        <v>3220953.4</v>
      </c>
      <c r="D54" s="42">
        <v>2115590</v>
      </c>
      <c r="E54" s="108"/>
    </row>
    <row r="55" spans="1:4" s="9" customFormat="1" ht="16.5" customHeight="1" thickBot="1">
      <c r="A55" s="73" t="s">
        <v>37</v>
      </c>
      <c r="B55" s="78"/>
      <c r="C55" s="105">
        <f>SUM(C50:C54)</f>
        <v>4847352.4</v>
      </c>
      <c r="D55" s="20">
        <f>SUM(D50:D54)</f>
        <v>3806286</v>
      </c>
    </row>
    <row r="56" spans="1:4" s="9" customFormat="1" ht="19.5" customHeight="1" thickBot="1">
      <c r="A56" s="71" t="s">
        <v>73</v>
      </c>
      <c r="B56" s="72" t="s">
        <v>20</v>
      </c>
      <c r="C56" s="101">
        <f>C55+C48+C42</f>
        <v>8591835.4</v>
      </c>
      <c r="D56" s="106">
        <f>D55+D48+D42</f>
        <v>6184554</v>
      </c>
    </row>
    <row r="57" spans="1:4" s="9" customFormat="1" ht="15" thickBot="1" thickTop="1">
      <c r="A57" s="109" t="s">
        <v>150</v>
      </c>
      <c r="B57" s="6" t="s">
        <v>20</v>
      </c>
      <c r="C57" s="113">
        <v>8079</v>
      </c>
      <c r="D57" s="113">
        <v>6344</v>
      </c>
    </row>
    <row r="58" spans="1:4" s="9" customFormat="1" ht="14.25" thickTop="1">
      <c r="A58" s="49"/>
      <c r="B58" s="6"/>
      <c r="C58" s="50"/>
      <c r="D58" s="50"/>
    </row>
    <row r="59" spans="1:4" ht="13.5">
      <c r="A59" s="51"/>
      <c r="B59" s="52"/>
      <c r="C59" s="51"/>
      <c r="D59" s="51"/>
    </row>
    <row r="60" spans="1:4" ht="13.5">
      <c r="A60" s="66" t="s">
        <v>133</v>
      </c>
      <c r="B60" s="121" t="s">
        <v>97</v>
      </c>
      <c r="C60" s="121"/>
      <c r="D60" s="121"/>
    </row>
    <row r="61" spans="2:4" ht="13.5">
      <c r="B61" s="82"/>
      <c r="C61" s="82"/>
      <c r="D61" s="65"/>
    </row>
    <row r="62" spans="1:4" ht="13.5">
      <c r="A62" s="24" t="s">
        <v>134</v>
      </c>
      <c r="B62" s="116" t="s">
        <v>101</v>
      </c>
      <c r="C62" s="116"/>
      <c r="D62" s="116"/>
    </row>
    <row r="63" spans="1:4" ht="13.5">
      <c r="A63" s="80"/>
      <c r="B63" s="17"/>
      <c r="C63" s="17"/>
      <c r="D63"/>
    </row>
    <row r="64" spans="3:4" ht="13.5">
      <c r="C64" s="63"/>
      <c r="D64" s="63"/>
    </row>
    <row r="65" spans="1:4" ht="13.5">
      <c r="A65" s="51"/>
      <c r="B65" s="52"/>
      <c r="C65" s="51"/>
      <c r="D65" s="51"/>
    </row>
    <row r="66" spans="1:4" ht="13.5">
      <c r="A66" s="51"/>
      <c r="B66" s="52"/>
      <c r="C66" s="89"/>
      <c r="D66" s="89"/>
    </row>
    <row r="67" spans="1:4" ht="13.5">
      <c r="A67" s="51"/>
      <c r="B67" s="52"/>
      <c r="C67" s="89"/>
      <c r="D67" s="90"/>
    </row>
    <row r="68" spans="1:4" ht="13.5">
      <c r="A68" s="51"/>
      <c r="B68" s="52"/>
      <c r="C68" s="89"/>
      <c r="D68" s="89"/>
    </row>
    <row r="69" spans="1:4" ht="13.5">
      <c r="A69" s="51"/>
      <c r="B69" s="52"/>
      <c r="C69" s="89"/>
      <c r="D69" s="90"/>
    </row>
    <row r="70" spans="1:4" ht="13.5">
      <c r="A70" s="51"/>
      <c r="B70" s="52"/>
      <c r="C70" s="91"/>
      <c r="D70" s="51"/>
    </row>
    <row r="71" spans="1:4" ht="13.5">
      <c r="A71" s="51"/>
      <c r="B71" s="52"/>
      <c r="C71" s="92"/>
      <c r="D71" s="93"/>
    </row>
    <row r="72" spans="1:4" ht="13.5">
      <c r="A72" s="51"/>
      <c r="B72" s="52"/>
      <c r="C72" s="90"/>
      <c r="D72" s="90"/>
    </row>
  </sheetData>
  <sheetProtection/>
  <mergeCells count="3">
    <mergeCell ref="A4:B4"/>
    <mergeCell ref="B62:D62"/>
    <mergeCell ref="B60:D60"/>
  </mergeCells>
  <printOptions/>
  <pageMargins left="0.7086614173228347" right="0.3937007874015748" top="0.1968503937007874" bottom="0.31496062992125984" header="0.2362204724409449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2023-10-27T06:00:29Z</cp:lastPrinted>
  <dcterms:created xsi:type="dcterms:W3CDTF">1996-10-08T23:32:33Z</dcterms:created>
  <dcterms:modified xsi:type="dcterms:W3CDTF">2023-10-27T06:23:34Z</dcterms:modified>
  <cp:category/>
  <cp:version/>
  <cp:contentType/>
  <cp:contentStatus/>
</cp:coreProperties>
</file>