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4" sheetId="1" r:id="rId1"/>
    <sheet name="форма 3" sheetId="2" r:id="rId2"/>
    <sheet name="баланс" sheetId="3" r:id="rId3"/>
    <sheet name="форма 2" sheetId="4" r:id="rId4"/>
  </sheets>
  <definedNames/>
  <calcPr fullCalcOnLoad="1"/>
</workbook>
</file>

<file path=xl/sharedStrings.xml><?xml version="1.0" encoding="utf-8"?>
<sst xmlns="http://schemas.openxmlformats.org/spreadsheetml/2006/main" count="458" uniqueCount="299">
  <si>
    <t>Наименование показателей</t>
  </si>
  <si>
    <t>Прочие доходы</t>
  </si>
  <si>
    <t>Административные расходы</t>
  </si>
  <si>
    <t>Прочие расходы</t>
  </si>
  <si>
    <t>Код строки</t>
  </si>
  <si>
    <t>Денежные средства и их эквиваленты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</si>
  <si>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</si>
  <si>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</si>
  <si>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</si>
  <si>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</si>
  <si>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</si>
  <si>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</si>
  <si>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</si>
  <si>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</si>
  <si>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</si>
  <si>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</si>
  <si>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</si>
  <si>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</si>
  <si>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</si>
  <si>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</si>
  <si>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</si>
  <si>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</si>
  <si>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</si>
  <si>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</si>
  <si>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</si>
  <si>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</si>
  <si>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</si>
  <si>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</si>
  <si>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</si>
  <si>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III. Краткосрочные обязательства</t>
  </si>
  <si>
    <t>Прочие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</si>
  <si>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</si>
  <si>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</si>
  <si>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</si>
  <si>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</si>
  <si>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</si>
  <si>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</si>
  <si>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 xml:space="preserve">   Балансовая стоимость одной простой акции, в тенге*</t>
  </si>
  <si>
    <t>( в тысячах тенге)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</si>
  <si>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</si>
  <si>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</si>
  <si>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</si>
  <si>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</si>
  <si>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</si>
  <si>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</si>
  <si>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</si>
  <si>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</si>
  <si>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</si>
  <si>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</si>
  <si>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</si>
  <si>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</si>
  <si>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>получение займов</t>
  </si>
  <si>
    <t>погашение займов</t>
  </si>
  <si>
    <t>выплата дивидендов</t>
  </si>
  <si>
    <t xml:space="preserve">   АО "Актюбинский завод нефтяного оборудования"</t>
  </si>
  <si>
    <t>Переоценка основных средств</t>
  </si>
  <si>
    <t>Текущий подоходный налог</t>
  </si>
  <si>
    <t>Расходы по реализации</t>
  </si>
  <si>
    <t>Расходы по финансированию</t>
  </si>
  <si>
    <t>Расходы по подоходному налогу</t>
  </si>
  <si>
    <t>собственников материнской организации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</si>
  <si>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</si>
  <si>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</si>
  <si>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</si>
  <si>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</si>
  <si>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</si>
  <si>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</si>
  <si>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</si>
  <si>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 xml:space="preserve">(прямой метод) </t>
  </si>
  <si>
    <t/>
  </si>
  <si>
    <t>тыс. тенге</t>
  </si>
  <si>
    <t>Наименование статьи</t>
  </si>
  <si>
    <t>Активы</t>
  </si>
  <si>
    <t>I. Краткосрочные активы: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</si>
  <si>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</si>
  <si>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</si>
  <si>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</si>
  <si>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</si>
  <si>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</si>
  <si>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017</t>
  </si>
  <si>
    <t>018</t>
  </si>
  <si>
    <t>019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</si>
  <si>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</si>
  <si>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</si>
  <si>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</si>
  <si>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</si>
  <si>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Обязательство и капитал</t>
  </si>
  <si>
    <t>Займы</t>
  </si>
  <si>
    <t>Прочие краткосрочные финансовые обязательства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</si>
  <si>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</si>
  <si>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</si>
  <si>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</si>
  <si>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</si>
  <si>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</si>
  <si>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Долгосрочные резервы</t>
  </si>
  <si>
    <t>Уставный (акционерный) капитал</t>
  </si>
  <si>
    <t>Резервы</t>
  </si>
  <si>
    <t>Нераспределенная прибыль (непокрытый убыток)</t>
  </si>
  <si>
    <t>Доля неконтролирующих собственников</t>
  </si>
  <si>
    <t>                                                (фамилия, имя, отчество) </t>
  </si>
  <si>
    <t>(подпись)</t>
  </si>
  <si>
    <t>Главный бухгалтер: Утениязова Фатима Куанышевна</t>
  </si>
  <si>
    <t>                                                (фамилия, имя, отчество)</t>
  </si>
  <si>
    <t>Место печати</t>
  </si>
  <si>
    <t>Выручка</t>
  </si>
  <si>
    <t>Себестоимость реализованных товаров и услуг</t>
  </si>
  <si>
    <t>Доходы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</si>
  <si>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</si>
  <si>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</si>
  <si>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</si>
  <si>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</si>
  <si>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</si>
  <si>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долю неконтролирующих собственников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</si>
  <si>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</si>
  <si>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</si>
  <si>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</si>
  <si>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</si>
  <si>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</si>
  <si>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</si>
  <si>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Прочие компоненты прочей совокупной прибыли</t>
  </si>
  <si>
    <t>Налоговый эффект компонентов прочей совокупной прибыли</t>
  </si>
  <si>
    <t> (фамилия, имя, отчество) </t>
  </si>
  <si>
    <t>(фамилия, имя, отчество)</t>
  </si>
  <si>
    <t>На конец отчетного периода</t>
  </si>
  <si>
    <t>На начало отчетного периода</t>
  </si>
  <si>
    <t>Краткосрочная торговая и пр дебиторская задолженность</t>
  </si>
  <si>
    <t>Краткосрочная торговая и пр. кредиторская задолженность</t>
  </si>
  <si>
    <t>Долгосрочная торговая и пр. кредиторская задолженность</t>
  </si>
  <si>
    <t>*Расчет балансовой стоимости одной простой акции</t>
  </si>
  <si>
    <t>кол-во простых акций</t>
  </si>
  <si>
    <t>Балансовая стоимость одной простой акции, в тенге</t>
  </si>
  <si>
    <t>активы всего</t>
  </si>
  <si>
    <t>НМА</t>
  </si>
  <si>
    <t>обязательства</t>
  </si>
  <si>
    <t>итого чистые активы</t>
  </si>
  <si>
    <t xml:space="preserve">Отчет о движении денег </t>
  </si>
  <si>
    <t>Корректировка нераспределенной прибыли пр. лет</t>
  </si>
  <si>
    <t>Руководитель: Мусин Гасал Гадильбекович</t>
  </si>
  <si>
    <t xml:space="preserve">                                                           тыс. тенге</t>
  </si>
  <si>
    <t>Хеджирование чистых инвестиций в зарубежные операции</t>
  </si>
  <si>
    <t>Корректировка при реклассификации в составе прибыли (убытка)</t>
  </si>
  <si>
    <t xml:space="preserve">Наименование организации </t>
  </si>
  <si>
    <r>
      <t xml:space="preserve">Наименование организации             </t>
    </r>
    <r>
      <rPr>
        <b/>
        <sz val="11"/>
        <rFont val="Times New Roman"/>
        <family val="1"/>
      </rPr>
      <t xml:space="preserve"> АО "Актюбинский завод нефтяного оборудования"</t>
    </r>
  </si>
  <si>
    <t xml:space="preserve">                       Отчет об изменениях в капитале</t>
  </si>
  <si>
    <t>Наименование компонентов</t>
  </si>
  <si>
    <t>Капитал материнской организации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</si>
  <si>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</si>
  <si>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</si>
  <si>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</si>
  <si>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Сальдо на 1 января предыдущего года</t>
  </si>
  <si>
    <t>.010</t>
  </si>
  <si>
    <t>.011</t>
  </si>
  <si>
    <t>Прибыль (убыток) за год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</si>
  <si>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</si>
  <si>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</si>
  <si>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</si>
  <si>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</si>
  <si>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</si>
  <si>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</si>
  <si>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</si>
  <si>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</si>
  <si>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</si>
  <si>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</si>
  <si>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</si>
  <si>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</si>
  <si>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</si>
  <si>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</si>
  <si>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</si>
  <si>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</si>
  <si>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</si>
  <si>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</si>
  <si>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(сумма строк с 710 по 718)</t>
  </si>
  <si>
    <t>Вознаграждения работников акциями</t>
  </si>
  <si>
    <r>
      <t xml:space="preserve">Наименование организации  </t>
    </r>
    <r>
      <rPr>
        <b/>
        <sz val="11"/>
        <rFont val="Times New Roman"/>
        <family val="1"/>
      </rPr>
      <t>АО Актюбинский завод нефтяного оборудования</t>
    </r>
  </si>
  <si>
    <r>
      <t xml:space="preserve"> Сведения о реорганизации  </t>
    </r>
    <r>
      <rPr>
        <b/>
        <sz val="11"/>
        <rFont val="Times New Roman"/>
        <family val="1"/>
      </rPr>
      <t xml:space="preserve"> 07.06.2004</t>
    </r>
  </si>
  <si>
    <r>
      <t xml:space="preserve"> Организационно-правовая форма    </t>
    </r>
    <r>
      <rPr>
        <b/>
        <sz val="11"/>
        <rFont val="Times New Roman"/>
        <family val="1"/>
      </rPr>
      <t>акционерное общество</t>
    </r>
  </si>
  <si>
    <r>
      <t xml:space="preserve"> Форма отчетности:         </t>
    </r>
    <r>
      <rPr>
        <b/>
        <sz val="11"/>
        <rFont val="Times New Roman"/>
        <family val="1"/>
      </rPr>
      <t xml:space="preserve"> не консолидированная </t>
    </r>
  </si>
  <si>
    <r>
      <t xml:space="preserve"> Форма собственности     </t>
    </r>
    <r>
      <rPr>
        <b/>
        <sz val="11"/>
        <rFont val="Times New Roman"/>
        <family val="1"/>
      </rPr>
      <t xml:space="preserve"> частная                            </t>
    </r>
  </si>
  <si>
    <r>
      <t xml:space="preserve"> Субъект предпринимательства          </t>
    </r>
    <r>
      <rPr>
        <b/>
        <sz val="11"/>
        <rFont val="Times New Roman"/>
        <family val="1"/>
      </rPr>
      <t>средний</t>
    </r>
  </si>
  <si>
    <t>4. Влияние обменных курсов валют к тенге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</si>
  <si>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</si>
  <si>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</si>
  <si>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реализация товаров и услуг</t>
  </si>
  <si>
    <t>прочая выручка</t>
  </si>
  <si>
    <t>.012</t>
  </si>
  <si>
    <t>авансы, полученные от покупателей, заказчиков</t>
  </si>
  <si>
    <t>.013</t>
  </si>
  <si>
    <t>поступления по договорам страхования</t>
  </si>
  <si>
    <t>.014</t>
  </si>
  <si>
    <t xml:space="preserve">полученные вознаграждения </t>
  </si>
  <si>
    <t>.015</t>
  </si>
  <si>
    <t>.016</t>
  </si>
  <si>
    <t>.020</t>
  </si>
  <si>
    <t>.021</t>
  </si>
  <si>
    <t>авансы, выданные поставщикам товаров и услуг</t>
  </si>
  <si>
    <t>.022</t>
  </si>
  <si>
    <t>выплаты по оплате труда</t>
  </si>
  <si>
    <t>.023</t>
  </si>
  <si>
    <t xml:space="preserve">выплата вознаграждения </t>
  </si>
  <si>
    <t>.024</t>
  </si>
  <si>
    <t>выплаты по договорам страхования</t>
  </si>
  <si>
    <t>.025</t>
  </si>
  <si>
    <t>подоходный налог и другие платежи в бюджет</t>
  </si>
  <si>
    <t>.026</t>
  </si>
  <si>
    <t>.027</t>
  </si>
  <si>
    <t>.030</t>
  </si>
  <si>
    <t>.040</t>
  </si>
  <si>
    <t>.</t>
  </si>
  <si>
    <t>.041</t>
  </si>
  <si>
    <t>.042</t>
  </si>
  <si>
    <t>реализация других долгосрочных активов</t>
  </si>
  <si>
    <t>.043</t>
  </si>
  <si>
    <t>реализация долевых инструментов других организаций (кроме дочерних) и долей участия в совместном предпринимательстве</t>
  </si>
  <si>
    <t>.044</t>
  </si>
  <si>
    <t>реализация долговых инструментов других организаций</t>
  </si>
  <si>
    <t>.045</t>
  </si>
  <si>
    <t>возмещение при потере контроля над дочерними организациями</t>
  </si>
  <si>
    <t>.046</t>
  </si>
  <si>
    <t>реализация прочих финансовых активов</t>
  </si>
  <si>
    <t>.047</t>
  </si>
  <si>
    <t>фьючерсные и форвардные контракты, опционы и свопы</t>
  </si>
  <si>
    <t>.048</t>
  </si>
  <si>
    <t>полученные дивиденды</t>
  </si>
  <si>
    <t>.049</t>
  </si>
  <si>
    <t>полученные вознаграждения</t>
  </si>
  <si>
    <t>.050</t>
  </si>
  <si>
    <t>.051</t>
  </si>
  <si>
    <t>.060</t>
  </si>
  <si>
    <t>.061</t>
  </si>
  <si>
    <t>.062</t>
  </si>
  <si>
    <t>.063</t>
  </si>
  <si>
    <t>приобретение долевых инструментов других организаций (кроме дочерних) и долей участия в совместном предпринимательстве</t>
  </si>
  <si>
    <t>.064</t>
  </si>
  <si>
    <t>приобретение долговых инструментов других организаций</t>
  </si>
  <si>
    <t>.065</t>
  </si>
  <si>
    <t>приобретение контроля над дочерними организациями</t>
  </si>
  <si>
    <t>.066</t>
  </si>
  <si>
    <t>приобретение прочих финансовых активов</t>
  </si>
  <si>
    <t>.067</t>
  </si>
  <si>
    <t xml:space="preserve">предоставление займов </t>
  </si>
  <si>
    <t>.068</t>
  </si>
  <si>
    <t>.069</t>
  </si>
  <si>
    <t>инвестиции в ассоциированные и дочерние организации</t>
  </si>
  <si>
    <t>.070</t>
  </si>
  <si>
    <t>.071</t>
  </si>
  <si>
    <t>.080</t>
  </si>
  <si>
    <t>.090</t>
  </si>
  <si>
    <t>эмиссия акций и других финансовых инструментов</t>
  </si>
  <si>
    <t>.091</t>
  </si>
  <si>
    <t>.092</t>
  </si>
  <si>
    <t>.093</t>
  </si>
  <si>
    <t>.094</t>
  </si>
  <si>
    <t>выплаты собственникам по акциям организации</t>
  </si>
  <si>
    <t>прочие выбытия</t>
  </si>
  <si>
    <t>Прибыль (убыток) за период</t>
  </si>
  <si>
    <t>Доля в проч. совокупной прибыли (убытке) ассоцииров-х организаций и совм. деят-ти, учитываемых по методу долевого участия</t>
  </si>
  <si>
    <t xml:space="preserve">Корректировка прибыли прошлых лет
</t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</si>
  <si>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061 по 071)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</si>
  <si>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041 по 051)</t>
    </r>
  </si>
  <si>
    <r>
      <t xml:space="preserve">3. Чистая сумма денежных средств от операционной деятельности </t>
    </r>
    <r>
      <rPr>
        <b/>
        <sz val="9"/>
        <rFont val="Times New Roman"/>
        <family val="1"/>
      </rPr>
      <t>(строка 010 – строка 020)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</si>
  <si>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021 по 027)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</si>
  <si>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011 по 016)</t>
    </r>
  </si>
  <si>
    <r>
      <t>1. Поступление денежных средств, всего</t>
    </r>
    <r>
      <rPr>
        <b/>
        <sz val="9"/>
        <rFont val="Times New Roman"/>
        <family val="1"/>
      </rPr>
      <t xml:space="preserve"> (сумма строк с 091 по 094)</t>
    </r>
  </si>
  <si>
    <r>
      <t>2. Выбытие денежных средств, всего</t>
    </r>
    <r>
      <rPr>
        <b/>
        <sz val="9"/>
        <rFont val="Times New Roman"/>
        <family val="1"/>
      </rPr>
      <t xml:space="preserve"> (сумма строк с 101 по 105)</t>
    </r>
  </si>
  <si>
    <r>
      <t>3. Чистая сумма денежных средств от инвестиционной деятельности</t>
    </r>
    <r>
      <rPr>
        <b/>
        <sz val="9"/>
        <rFont val="Times New Roman"/>
        <family val="1"/>
      </rPr>
      <t xml:space="preserve"> (строка 040 – строка 060)</t>
    </r>
  </si>
  <si>
    <r>
      <t>3. Чистая сумма денежных средств от финансовой деятельности</t>
    </r>
    <r>
      <rPr>
        <b/>
        <sz val="9"/>
        <rFont val="Times New Roman"/>
        <family val="1"/>
      </rPr>
      <t xml:space="preserve"> (строка 090 – строка 100)</t>
    </r>
  </si>
  <si>
    <r>
      <t>5. Увеличение +/- уменьшение денежных средств</t>
    </r>
    <r>
      <rPr>
        <b/>
        <sz val="9"/>
        <rFont val="Times New Roman"/>
        <family val="1"/>
      </rPr>
      <t xml:space="preserve"> (строка 030 +/- строка 080 +/- строка 110+/- строка 120)</t>
    </r>
  </si>
  <si>
    <t>Отчет о финансовом положении</t>
  </si>
  <si>
    <t xml:space="preserve">                           Отчет о прибылях и убытках и прочем совокупном доходе</t>
  </si>
  <si>
    <r>
      <t xml:space="preserve"> Вид деятельности организации   </t>
    </r>
    <r>
      <rPr>
        <b/>
        <sz val="11"/>
        <rFont val="Times New Roman"/>
        <family val="1"/>
      </rPr>
      <t>производство нефтегазопромыслового оборудования</t>
    </r>
  </si>
  <si>
    <r>
      <t xml:space="preserve">Сальдо на конец отчетного периода </t>
    </r>
    <r>
      <rPr>
        <b/>
        <sz val="9"/>
        <rFont val="Times New Roman"/>
        <family val="1"/>
      </rPr>
      <t>(строка 500 + строка 600 + строка 700)</t>
    </r>
  </si>
  <si>
    <r>
      <t xml:space="preserve">Прочая совокупная прибыль, всего </t>
    </r>
    <r>
      <rPr>
        <b/>
        <sz val="9"/>
        <rFont val="Times New Roman"/>
        <family val="1"/>
      </rPr>
      <t>(сумма стр. 621 по 629):</t>
    </r>
  </si>
  <si>
    <r>
      <t>Общая совокупная прибыль, всего</t>
    </r>
    <r>
      <rPr>
        <b/>
        <sz val="9"/>
        <rFont val="Times New Roman"/>
        <family val="1"/>
      </rPr>
      <t xml:space="preserve"> (стр. 610+ стр.620):</t>
    </r>
  </si>
  <si>
    <r>
      <t>Пересчитанное сальдо</t>
    </r>
    <r>
      <rPr>
        <b/>
        <sz val="9"/>
        <rFont val="Times New Roman"/>
        <family val="1"/>
      </rPr>
      <t xml:space="preserve"> (стр. 400+/- стр. 401)</t>
    </r>
  </si>
  <si>
    <r>
      <t xml:space="preserve">Сальдо на 1 января отчетного года </t>
    </r>
    <r>
      <rPr>
        <b/>
        <sz val="9"/>
        <rFont val="Times New Roman"/>
        <family val="1"/>
      </rPr>
      <t>(строка 100 + строка 200 + строка 300)</t>
    </r>
  </si>
  <si>
    <r>
      <t xml:space="preserve">Операции с собственниками, всего </t>
    </r>
    <r>
      <rPr>
        <b/>
        <sz val="9"/>
        <rFont val="Times New Roman"/>
        <family val="1"/>
      </rPr>
      <t>(сумма строк с 310 по 318):</t>
    </r>
  </si>
  <si>
    <r>
      <t xml:space="preserve">Прочая совокупная прибыль, всего </t>
    </r>
    <r>
      <rPr>
        <sz val="9"/>
        <rFont val="Times New Roman"/>
        <family val="1"/>
      </rPr>
      <t>(сумма строк с 221 по 229)</t>
    </r>
    <r>
      <rPr>
        <sz val="11"/>
        <rFont val="Times New Roman"/>
        <family val="1"/>
      </rPr>
      <t>:</t>
    </r>
  </si>
  <si>
    <r>
      <t>Общая совокупная прибыль, всего</t>
    </r>
    <r>
      <rPr>
        <b/>
        <sz val="9"/>
        <rFont val="Times New Roman"/>
        <family val="1"/>
      </rPr>
      <t>(строка 210 + строка 220):</t>
    </r>
  </si>
  <si>
    <r>
      <t xml:space="preserve">Пересчитанное сальдо </t>
    </r>
    <r>
      <rPr>
        <b/>
        <sz val="9"/>
        <rFont val="Times New Roman"/>
        <family val="1"/>
      </rPr>
      <t>(строка 010+/- строка 011)</t>
    </r>
  </si>
  <si>
    <r>
      <t xml:space="preserve">Прочая совокупная прибыль, всего </t>
    </r>
    <r>
      <rPr>
        <b/>
        <sz val="9"/>
        <color indexed="8"/>
        <rFont val="Times New Roman"/>
        <family val="1"/>
      </rPr>
      <t>(сумма строк с 410 по 420):</t>
    </r>
  </si>
  <si>
    <r>
      <t xml:space="preserve">Прибыль за год </t>
    </r>
    <r>
      <rPr>
        <b/>
        <sz val="9"/>
        <color indexed="8"/>
        <rFont val="Times New Roman"/>
        <family val="1"/>
      </rPr>
      <t>(строка 200 + строка 201)</t>
    </r>
    <r>
      <rPr>
        <b/>
        <sz val="11"/>
        <color indexed="8"/>
        <rFont val="Times New Roman"/>
        <family val="1"/>
      </rPr>
      <t xml:space="preserve"> относимая на:</t>
    </r>
  </si>
  <si>
    <r>
      <t>Общая совокупная прибыль</t>
    </r>
    <r>
      <rPr>
        <b/>
        <sz val="9"/>
        <color indexed="8"/>
        <rFont val="Times New Roman"/>
        <family val="1"/>
      </rPr>
      <t xml:space="preserve"> (строка 300 + строка 400)</t>
    </r>
  </si>
  <si>
    <r>
      <t xml:space="preserve">Прибыль (убыток) до налогообложения </t>
    </r>
    <r>
      <rPr>
        <b/>
        <sz val="9"/>
        <color indexed="8"/>
        <rFont val="Times New Roman"/>
        <family val="1"/>
      </rPr>
      <t>(+/- строки с 020 по 025)</t>
    </r>
  </si>
  <si>
    <r>
      <t xml:space="preserve">Итого операционная прибыль (убыток) </t>
    </r>
    <r>
      <rPr>
        <b/>
        <sz val="9"/>
        <color indexed="8"/>
        <rFont val="Times New Roman"/>
        <family val="1"/>
      </rPr>
      <t>(+/- строки с 012 по 016)</t>
    </r>
  </si>
  <si>
    <r>
      <t xml:space="preserve">Валовая прибыль </t>
    </r>
    <r>
      <rPr>
        <b/>
        <sz val="9"/>
        <color indexed="8"/>
        <rFont val="Times New Roman"/>
        <family val="1"/>
      </rPr>
      <t>(строка 010 – строка 011)</t>
    </r>
  </si>
  <si>
    <r>
      <t xml:space="preserve">Баланс </t>
    </r>
    <r>
      <rPr>
        <b/>
        <sz val="9"/>
        <color indexed="8"/>
        <rFont val="Times New Roman"/>
        <family val="1"/>
      </rPr>
      <t>(строка 300+строка 301+строка 400 + строка 500)</t>
    </r>
  </si>
  <si>
    <r>
      <t>Всего капитал</t>
    </r>
    <r>
      <rPr>
        <b/>
        <sz val="9"/>
        <color indexed="8"/>
        <rFont val="Times New Roman"/>
        <family val="1"/>
      </rPr>
      <t xml:space="preserve"> (строка 420 +/- строка 421)</t>
    </r>
  </si>
  <si>
    <r>
      <t>Итого капитал, относимый на собственников материнской организации</t>
    </r>
    <r>
      <rPr>
        <sz val="9"/>
        <color indexed="8"/>
        <rFont val="Times New Roman"/>
        <family val="1"/>
      </rPr>
      <t xml:space="preserve"> (сумма строк с 410 по 414)</t>
    </r>
  </si>
  <si>
    <r>
      <t xml:space="preserve">Итого долгосрочных обязательств </t>
    </r>
    <r>
      <rPr>
        <b/>
        <sz val="9"/>
        <color indexed="8"/>
        <rFont val="Times New Roman"/>
        <family val="1"/>
      </rPr>
      <t>(сумма строк с 310 по 316)</t>
    </r>
  </si>
  <si>
    <r>
      <t>Итого краткосрочных обязательств</t>
    </r>
    <r>
      <rPr>
        <b/>
        <sz val="9"/>
        <color indexed="8"/>
        <rFont val="Times New Roman"/>
        <family val="1"/>
      </rPr>
      <t xml:space="preserve"> (сумма строк с 210 по 217)</t>
    </r>
  </si>
  <si>
    <r>
      <t>Баланс</t>
    </r>
    <r>
      <rPr>
        <b/>
        <sz val="9"/>
        <color indexed="8"/>
        <rFont val="Times New Roman"/>
        <family val="1"/>
      </rPr>
      <t xml:space="preserve"> (строка 100 +строка 101+ строка 200)</t>
    </r>
  </si>
  <si>
    <r>
      <t>Итого долгосрочных активов</t>
    </r>
    <r>
      <rPr>
        <b/>
        <sz val="9"/>
        <color indexed="8"/>
        <rFont val="Times New Roman"/>
        <family val="1"/>
      </rPr>
      <t xml:space="preserve"> (сумма строк с 110 по 123)</t>
    </r>
  </si>
  <si>
    <r>
      <t>Итого краткосрочных активов</t>
    </r>
    <r>
      <rPr>
        <b/>
        <sz val="9"/>
        <color indexed="8"/>
        <rFont val="Times New Roman"/>
        <family val="1"/>
      </rPr>
      <t xml:space="preserve"> (сумма строк с 010 по 019)</t>
    </r>
  </si>
  <si>
    <r>
      <t xml:space="preserve"> Юридический адрес (организации)  </t>
    </r>
    <r>
      <rPr>
        <b/>
        <sz val="11"/>
        <rFont val="Times New Roman"/>
        <family val="1"/>
      </rPr>
      <t>г. Актобе, проспект 312 стрелковой дивизии, 42/4</t>
    </r>
  </si>
  <si>
    <t>Вклады размещенные</t>
  </si>
  <si>
    <t xml:space="preserve">                за период, заканчивающийся 30 сентября 2018  года</t>
  </si>
  <si>
    <t xml:space="preserve">                   по состоянию на 1 октября 2018 года</t>
  </si>
  <si>
    <t>на 30.09.2017</t>
  </si>
  <si>
    <r>
      <t xml:space="preserve"> Среднегодовая численность работников  </t>
    </r>
    <r>
      <rPr>
        <b/>
        <sz val="11"/>
        <rFont val="Times New Roman"/>
        <family val="1"/>
      </rPr>
      <t>238 чел.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</si>
</sst>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%"/>
    <numFmt numFmtId="174" formatCode="#,##0.00;[Red]\-#,##0.00"/>
    <numFmt numFmtId="175" formatCode="0.00;[Red]\-0.00"/>
    <numFmt numFmtId="176" formatCode="_-* #,##0_р_._-;\-* #,##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[$-FC19]d\ mmmm\ yyyy\ &quot;г.&quot;"/>
    <numFmt numFmtId="187" formatCode="0.0"/>
    <numFmt numFmtId="188" formatCode="_-* #,##0.0_р_._-;\-* #,##0.0_р_._-;_-* &quot;-&quot;_р_._-;_-@_-"/>
    <numFmt numFmtId="189" formatCode="_-* #,##0.00_р_._-;\-* #,##0.00_р_._-;_-* &quot;-&quot;_р_._-;_-@_-"/>
    <numFmt numFmtId="190" formatCode="_-* #,##0.000_р_._-;\-* #,##0.000_р_._-;_-* &quot;-&quot;_р_._-;_-@_-"/>
    <numFmt numFmtId="191" formatCode="0.0000000"/>
    <numFmt numFmtId="192" formatCode="0.00000000"/>
    <numFmt numFmtId="193" formatCode="dd/mm/yy;@"/>
    <numFmt numFmtId="194" formatCode="000"/>
    <numFmt numFmtId="195" formatCode="_*\ #,##0;_*\ \(#,##0\);_-* &quot;-&quot;??_р_._-;_-@_-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33" borderId="0" xfId="0" applyFont="1" applyFill="1" applyAlignment="1">
      <alignment horizontal="left" vertical="center" wrapText="1"/>
    </xf>
    <xf numFmtId="0" fontId="10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0" fontId="8" fillId="33" borderId="0" xfId="0" applyFont="1" applyFill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1" fontId="12" fillId="33" borderId="0" xfId="0" applyNumberFormat="1" applyFont="1" applyFill="1" applyAlignment="1">
      <alignment horizontal="center" wrapText="1"/>
    </xf>
    <xf numFmtId="0" fontId="12" fillId="33" borderId="13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0" xfId="0" applyFont="1" applyFill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left" wrapText="1"/>
    </xf>
    <xf numFmtId="41" fontId="5" fillId="34" borderId="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49" fontId="3" fillId="34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wrapText="1"/>
    </xf>
    <xf numFmtId="3" fontId="6" fillId="0" borderId="0" xfId="0" applyNumberFormat="1" applyFont="1" applyAlignment="1">
      <alignment/>
    </xf>
    <xf numFmtId="3" fontId="12" fillId="33" borderId="0" xfId="0" applyNumberFormat="1" applyFont="1" applyFill="1" applyAlignment="1">
      <alignment horizontal="right" wrapText="1"/>
    </xf>
    <xf numFmtId="3" fontId="6" fillId="0" borderId="10" xfId="0" applyNumberFormat="1" applyFont="1" applyBorder="1" applyAlignment="1">
      <alignment/>
    </xf>
    <xf numFmtId="0" fontId="12" fillId="33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3" fontId="6" fillId="34" borderId="1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horizontal="center"/>
    </xf>
    <xf numFmtId="0" fontId="18" fillId="3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3" fontId="56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/>
    </xf>
    <xf numFmtId="1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3" fontId="1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wrapText="1"/>
    </xf>
    <xf numFmtId="3" fontId="9" fillId="33" borderId="10" xfId="0" applyNumberFormat="1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0" borderId="0" xfId="0" applyFont="1" applyAlignment="1">
      <alignment/>
    </xf>
    <xf numFmtId="0" fontId="12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 wrapText="1"/>
    </xf>
    <xf numFmtId="0" fontId="6" fillId="0" borderId="0" xfId="0" applyFont="1" applyAlignment="1">
      <alignment/>
    </xf>
    <xf numFmtId="0" fontId="21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12" fillId="33" borderId="10" xfId="0" applyNumberFormat="1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3" fontId="57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wrapText="1"/>
    </xf>
    <xf numFmtId="0" fontId="12" fillId="33" borderId="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3" fontId="58" fillId="0" borderId="0" xfId="0" applyNumberFormat="1" applyFont="1" applyAlignment="1">
      <alignment horizontal="right" vertical="center"/>
    </xf>
    <xf numFmtId="3" fontId="58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169" fontId="5" fillId="0" borderId="10" xfId="0" applyNumberFormat="1" applyFont="1" applyBorder="1" applyAlignment="1">
      <alignment horizontal="left"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33" borderId="0" xfId="0" applyFont="1" applyFill="1" applyBorder="1" applyAlignment="1">
      <alignment horizontal="right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 horizontal="left" vertical="center" wrapText="1"/>
    </xf>
    <xf numFmtId="0" fontId="12" fillId="33" borderId="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right" wrapText="1"/>
    </xf>
    <xf numFmtId="0" fontId="12" fillId="3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8" fillId="33" borderId="0" xfId="0" applyFont="1" applyFill="1" applyAlignment="1">
      <alignment horizontal="left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right"/>
    </xf>
    <xf numFmtId="169" fontId="5" fillId="0" borderId="10" xfId="0" applyNumberFormat="1" applyFont="1" applyBorder="1" applyAlignment="1">
      <alignment vertical="center"/>
    </xf>
    <xf numFmtId="0" fontId="12" fillId="33" borderId="0" xfId="0" applyFont="1" applyFill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_KAP NAC_05_deferred taxes_template" xfId="33"/>
    <cellStyle name="Normal_KAP NAC_05_deferred taxes_templat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55.00390625" style="1" customWidth="1"/>
    <col min="2" max="2" width="4.00390625" style="52" customWidth="1"/>
    <col min="3" max="3" width="9.8515625" style="1" customWidth="1"/>
    <col min="4" max="4" width="7.7109375" style="33" customWidth="1"/>
    <col min="5" max="5" width="7.421875" style="33" customWidth="1"/>
    <col min="6" max="6" width="8.7109375" style="33" customWidth="1"/>
    <col min="7" max="7" width="10.7109375" style="0" customWidth="1"/>
    <col min="8" max="8" width="6.7109375" style="0" customWidth="1"/>
    <col min="9" max="9" width="10.00390625" style="0" customWidth="1"/>
  </cols>
  <sheetData>
    <row r="1" spans="1:5" ht="13.5">
      <c r="A1" s="1" t="s">
        <v>141</v>
      </c>
      <c r="B1" s="94" t="s">
        <v>54</v>
      </c>
      <c r="C1" s="61"/>
      <c r="D1" s="61"/>
      <c r="E1" s="61"/>
    </row>
    <row r="3" spans="1:9" ht="13.5">
      <c r="A3" s="123" t="s">
        <v>143</v>
      </c>
      <c r="B3" s="123"/>
      <c r="C3" s="123"/>
      <c r="D3" s="123"/>
      <c r="E3" s="123"/>
      <c r="F3" s="123"/>
      <c r="G3" s="123"/>
      <c r="H3" s="123"/>
      <c r="I3" s="123"/>
    </row>
    <row r="4" spans="1:9" ht="13.5">
      <c r="A4" s="123" t="str">
        <f>'форма 2'!A4:D4</f>
        <v>                за период, заканчивающийся 30 сентября 2018  года</v>
      </c>
      <c r="B4" s="123"/>
      <c r="C4" s="123"/>
      <c r="D4" s="123"/>
      <c r="E4" s="123"/>
      <c r="F4" s="123"/>
      <c r="G4" s="123"/>
      <c r="H4" s="123"/>
      <c r="I4" s="123"/>
    </row>
    <row r="5" ht="13.5">
      <c r="H5" s="33" t="s">
        <v>70</v>
      </c>
    </row>
    <row r="6" spans="1:9" ht="20.25" customHeight="1">
      <c r="A6" s="119" t="s">
        <v>144</v>
      </c>
      <c r="B6" s="117" t="s">
        <v>4</v>
      </c>
      <c r="C6" s="120" t="s">
        <v>145</v>
      </c>
      <c r="D6" s="121"/>
      <c r="E6" s="121"/>
      <c r="F6" s="121"/>
      <c r="G6" s="122"/>
      <c r="H6" s="127" t="s">
        <v>98</v>
      </c>
      <c r="I6" s="115" t="s">
        <v>146</v>
      </c>
    </row>
    <row r="7" spans="1:9" ht="102" customHeight="1">
      <c r="A7" s="119"/>
      <c r="B7" s="118"/>
      <c r="C7" s="96" t="s">
        <v>95</v>
      </c>
      <c r="D7" s="96" t="s">
        <v>35</v>
      </c>
      <c r="E7" s="96" t="s">
        <v>147</v>
      </c>
      <c r="F7" s="97" t="s">
        <v>96</v>
      </c>
      <c r="G7" s="96" t="s">
        <v>148</v>
      </c>
      <c r="H7" s="127"/>
      <c r="I7" s="116"/>
    </row>
    <row r="8" spans="1:9" s="48" customFormat="1" ht="14.25" customHeight="1">
      <c r="A8" s="35" t="s">
        <v>149</v>
      </c>
      <c r="B8" s="53" t="s">
        <v>150</v>
      </c>
      <c r="C8" s="103">
        <v>600190</v>
      </c>
      <c r="D8" s="103">
        <v>19</v>
      </c>
      <c r="E8" s="103">
        <v>-190</v>
      </c>
      <c r="F8" s="103">
        <v>184755</v>
      </c>
      <c r="G8" s="111">
        <v>1614413</v>
      </c>
      <c r="H8" s="111"/>
      <c r="I8" s="111">
        <f>SUM(C8:H8)</f>
        <v>2399187</v>
      </c>
    </row>
    <row r="9" spans="1:9" ht="15" customHeight="1">
      <c r="A9" s="95" t="s">
        <v>256</v>
      </c>
      <c r="B9" s="53" t="s">
        <v>151</v>
      </c>
      <c r="C9" s="104"/>
      <c r="D9" s="104"/>
      <c r="E9" s="104"/>
      <c r="F9" s="104"/>
      <c r="G9" s="112">
        <v>87760</v>
      </c>
      <c r="H9" s="112"/>
      <c r="I9" s="111">
        <f>SUM(C9:H9)</f>
        <v>87760</v>
      </c>
    </row>
    <row r="10" spans="1:9" ht="12.75" customHeight="1">
      <c r="A10" s="35" t="s">
        <v>278</v>
      </c>
      <c r="B10" s="53">
        <v>100</v>
      </c>
      <c r="C10" s="103">
        <f>SUM(C8:C9)</f>
        <v>600190</v>
      </c>
      <c r="D10" s="103">
        <f>SUM(D8:D9)</f>
        <v>19</v>
      </c>
      <c r="E10" s="103">
        <f>SUM(E8:E9)</f>
        <v>-190</v>
      </c>
      <c r="F10" s="103">
        <v>184755</v>
      </c>
      <c r="G10" s="103">
        <f>SUM(G8:G9)</f>
        <v>1702173</v>
      </c>
      <c r="H10" s="103"/>
      <c r="I10" s="111">
        <f>SUM(C10:H10)</f>
        <v>2486947</v>
      </c>
    </row>
    <row r="11" spans="1:9" ht="15" customHeight="1">
      <c r="A11" s="35" t="s">
        <v>277</v>
      </c>
      <c r="B11" s="53">
        <v>200</v>
      </c>
      <c r="C11" s="103"/>
      <c r="D11" s="103"/>
      <c r="E11" s="103"/>
      <c r="F11" s="103">
        <f>F12+F13</f>
        <v>522819</v>
      </c>
      <c r="G11" s="103">
        <f>G12+G13</f>
        <v>184931</v>
      </c>
      <c r="H11" s="103"/>
      <c r="I11" s="103">
        <f>I12+I13</f>
        <v>707750</v>
      </c>
    </row>
    <row r="12" spans="1:9" ht="12.75" customHeight="1">
      <c r="A12" s="49" t="s">
        <v>152</v>
      </c>
      <c r="B12" s="53">
        <v>210</v>
      </c>
      <c r="C12" s="103"/>
      <c r="D12" s="103"/>
      <c r="E12" s="103"/>
      <c r="F12" s="103"/>
      <c r="G12" s="111">
        <v>145352</v>
      </c>
      <c r="H12" s="111"/>
      <c r="I12" s="111">
        <f>SUM(C12:H12)</f>
        <v>145352</v>
      </c>
    </row>
    <row r="13" spans="1:9" ht="12" customHeight="1">
      <c r="A13" s="34" t="s">
        <v>276</v>
      </c>
      <c r="B13" s="53">
        <v>220</v>
      </c>
      <c r="C13" s="104"/>
      <c r="D13" s="104"/>
      <c r="E13" s="104"/>
      <c r="F13" s="104">
        <f>F15+F16+F17+F18+F19+F20+F21</f>
        <v>522819</v>
      </c>
      <c r="G13" s="104">
        <f>G15+G16+G17+G18+G19+G20+G21</f>
        <v>39579</v>
      </c>
      <c r="H13" s="104"/>
      <c r="I13" s="111">
        <f>SUM(C13:H13)</f>
        <v>562398</v>
      </c>
    </row>
    <row r="14" spans="1:9" ht="13.5">
      <c r="A14" s="37" t="s">
        <v>40</v>
      </c>
      <c r="B14" s="53"/>
      <c r="C14" s="104"/>
      <c r="D14" s="104"/>
      <c r="E14" s="104"/>
      <c r="F14" s="104"/>
      <c r="G14" s="112"/>
      <c r="H14" s="112"/>
      <c r="I14" s="111">
        <f>SUM(C14:H14)</f>
        <v>0</v>
      </c>
    </row>
    <row r="15" spans="1:9" ht="25.5" customHeight="1">
      <c r="A15" s="34" t="s">
        <v>153</v>
      </c>
      <c r="B15" s="53">
        <v>221</v>
      </c>
      <c r="C15" s="104"/>
      <c r="D15" s="104"/>
      <c r="E15" s="104"/>
      <c r="F15" s="104">
        <v>562398</v>
      </c>
      <c r="G15" s="112"/>
      <c r="H15" s="112"/>
      <c r="I15" s="111">
        <f>SUM(C15:H15)</f>
        <v>562398</v>
      </c>
    </row>
    <row r="16" spans="1:9" ht="25.5" customHeight="1">
      <c r="A16" s="34" t="s">
        <v>154</v>
      </c>
      <c r="B16" s="53">
        <v>222</v>
      </c>
      <c r="C16" s="104"/>
      <c r="D16" s="104"/>
      <c r="E16" s="104"/>
      <c r="F16" s="104">
        <v>-39579</v>
      </c>
      <c r="G16" s="104">
        <v>39579</v>
      </c>
      <c r="H16" s="112"/>
      <c r="I16" s="111">
        <f>SUM(C16:H16)</f>
        <v>0</v>
      </c>
    </row>
    <row r="17" spans="1:9" ht="25.5" customHeight="1">
      <c r="A17" s="34" t="s">
        <v>155</v>
      </c>
      <c r="B17" s="53">
        <v>223</v>
      </c>
      <c r="C17" s="104"/>
      <c r="D17" s="104"/>
      <c r="E17" s="104"/>
      <c r="F17" s="104"/>
      <c r="G17" s="112"/>
      <c r="H17" s="112"/>
      <c r="I17" s="112"/>
    </row>
    <row r="18" spans="1:9" ht="25.5" customHeight="1">
      <c r="A18" s="34" t="s">
        <v>255</v>
      </c>
      <c r="B18" s="53">
        <v>224</v>
      </c>
      <c r="C18" s="104"/>
      <c r="D18" s="104"/>
      <c r="E18" s="104"/>
      <c r="F18" s="104"/>
      <c r="G18" s="112"/>
      <c r="H18" s="112"/>
      <c r="I18" s="112"/>
    </row>
    <row r="19" spans="1:9" ht="13.5" customHeight="1">
      <c r="A19" s="34" t="s">
        <v>115</v>
      </c>
      <c r="B19" s="53">
        <v>225</v>
      </c>
      <c r="C19" s="104"/>
      <c r="D19" s="104"/>
      <c r="E19" s="104"/>
      <c r="F19" s="104"/>
      <c r="G19" s="112"/>
      <c r="H19" s="112"/>
      <c r="I19" s="112"/>
    </row>
    <row r="20" spans="1:9" ht="25.5" customHeight="1">
      <c r="A20" s="34" t="s">
        <v>116</v>
      </c>
      <c r="B20" s="53">
        <v>226</v>
      </c>
      <c r="C20" s="104"/>
      <c r="D20" s="104"/>
      <c r="E20" s="104"/>
      <c r="F20" s="104"/>
      <c r="G20" s="112"/>
      <c r="H20" s="112"/>
      <c r="I20" s="112"/>
    </row>
    <row r="21" spans="1:9" ht="13.5" customHeight="1">
      <c r="A21" s="34" t="s">
        <v>156</v>
      </c>
      <c r="B21" s="53">
        <v>227</v>
      </c>
      <c r="C21" s="104"/>
      <c r="D21" s="104"/>
      <c r="E21" s="104"/>
      <c r="F21" s="104"/>
      <c r="G21" s="112"/>
      <c r="H21" s="112"/>
      <c r="I21" s="112"/>
    </row>
    <row r="22" spans="1:9" ht="12.75" customHeight="1">
      <c r="A22" s="35" t="s">
        <v>275</v>
      </c>
      <c r="B22" s="53">
        <v>300</v>
      </c>
      <c r="C22" s="103">
        <f>C24+C29+C30+C32+C36</f>
        <v>0</v>
      </c>
      <c r="D22" s="103">
        <f>D24+D29+D30+D32+D36</f>
        <v>0</v>
      </c>
      <c r="E22" s="103">
        <f>E24+E29+E30+E32+E36</f>
        <v>0</v>
      </c>
      <c r="F22" s="103">
        <f>F24+F29+F30+F32+F36</f>
        <v>0</v>
      </c>
      <c r="G22" s="103">
        <f>G24+G29+G30+G32+G36</f>
        <v>0</v>
      </c>
      <c r="H22" s="103"/>
      <c r="I22" s="103">
        <f>I24+I29+I30+I32+I36</f>
        <v>0</v>
      </c>
    </row>
    <row r="23" spans="1:9" ht="12" customHeight="1">
      <c r="A23" s="37" t="s">
        <v>40</v>
      </c>
      <c r="B23" s="53"/>
      <c r="C23" s="104"/>
      <c r="D23" s="104"/>
      <c r="E23" s="104"/>
      <c r="F23" s="104"/>
      <c r="G23" s="112"/>
      <c r="H23" s="112"/>
      <c r="I23" s="112"/>
    </row>
    <row r="24" spans="1:9" ht="12.75" customHeight="1" hidden="1">
      <c r="A24" s="37" t="s">
        <v>157</v>
      </c>
      <c r="B24" s="53">
        <v>310</v>
      </c>
      <c r="C24" s="104"/>
      <c r="D24" s="104"/>
      <c r="E24" s="104"/>
      <c r="F24" s="104"/>
      <c r="G24" s="112"/>
      <c r="H24" s="112"/>
      <c r="I24" s="112"/>
    </row>
    <row r="25" spans="1:9" ht="11.25" customHeight="1" hidden="1">
      <c r="A25" s="37" t="s">
        <v>40</v>
      </c>
      <c r="B25" s="53"/>
      <c r="C25" s="104"/>
      <c r="D25" s="104"/>
      <c r="E25" s="104"/>
      <c r="F25" s="104"/>
      <c r="G25" s="112"/>
      <c r="H25" s="112"/>
      <c r="I25" s="112"/>
    </row>
    <row r="26" spans="1:9" ht="12" customHeight="1" hidden="1">
      <c r="A26" s="37" t="s">
        <v>158</v>
      </c>
      <c r="B26" s="53"/>
      <c r="C26" s="104"/>
      <c r="D26" s="104"/>
      <c r="E26" s="104"/>
      <c r="F26" s="104"/>
      <c r="G26" s="112"/>
      <c r="H26" s="112"/>
      <c r="I26" s="112"/>
    </row>
    <row r="27" spans="1:9" ht="12" customHeight="1" hidden="1">
      <c r="A27" s="34" t="s">
        <v>159</v>
      </c>
      <c r="B27" s="53"/>
      <c r="C27" s="104"/>
      <c r="D27" s="104"/>
      <c r="E27" s="104"/>
      <c r="F27" s="104"/>
      <c r="G27" s="112"/>
      <c r="H27" s="112"/>
      <c r="I27" s="112"/>
    </row>
    <row r="28" spans="1:9" ht="24" customHeight="1" hidden="1">
      <c r="A28" s="34" t="s">
        <v>160</v>
      </c>
      <c r="B28" s="53"/>
      <c r="C28" s="104"/>
      <c r="D28" s="104"/>
      <c r="E28" s="104"/>
      <c r="F28" s="104"/>
      <c r="G28" s="112"/>
      <c r="H28" s="112"/>
      <c r="I28" s="112"/>
    </row>
    <row r="29" spans="1:9" ht="12" customHeight="1" hidden="1">
      <c r="A29" s="37" t="s">
        <v>161</v>
      </c>
      <c r="B29" s="53">
        <v>311</v>
      </c>
      <c r="C29" s="104"/>
      <c r="D29" s="104"/>
      <c r="E29" s="104"/>
      <c r="F29" s="104"/>
      <c r="G29" s="112"/>
      <c r="H29" s="112"/>
      <c r="I29" s="112"/>
    </row>
    <row r="30" spans="1:9" ht="12" customHeight="1" hidden="1">
      <c r="A30" s="34" t="s">
        <v>162</v>
      </c>
      <c r="B30" s="53">
        <v>312</v>
      </c>
      <c r="C30" s="104"/>
      <c r="D30" s="104"/>
      <c r="E30" s="104"/>
      <c r="F30" s="104"/>
      <c r="G30" s="112"/>
      <c r="H30" s="112"/>
      <c r="I30" s="112"/>
    </row>
    <row r="31" spans="1:9" ht="12" customHeight="1" hidden="1">
      <c r="A31" s="34" t="s">
        <v>163</v>
      </c>
      <c r="B31" s="53">
        <v>313</v>
      </c>
      <c r="C31" s="104"/>
      <c r="D31" s="104"/>
      <c r="E31" s="104"/>
      <c r="F31" s="104"/>
      <c r="G31" s="112"/>
      <c r="H31" s="112"/>
      <c r="I31" s="112"/>
    </row>
    <row r="32" spans="1:9" ht="25.5" customHeight="1" hidden="1">
      <c r="A32" s="34" t="s">
        <v>164</v>
      </c>
      <c r="B32" s="53">
        <v>314</v>
      </c>
      <c r="C32" s="104"/>
      <c r="D32" s="104"/>
      <c r="E32" s="104"/>
      <c r="F32" s="104"/>
      <c r="G32" s="112"/>
      <c r="H32" s="112"/>
      <c r="I32" s="112"/>
    </row>
    <row r="33" spans="1:9" ht="12" customHeight="1" hidden="1">
      <c r="A33" s="37" t="s">
        <v>165</v>
      </c>
      <c r="B33" s="53">
        <v>315</v>
      </c>
      <c r="C33" s="104"/>
      <c r="D33" s="104"/>
      <c r="E33" s="104"/>
      <c r="F33" s="104"/>
      <c r="G33" s="112"/>
      <c r="H33" s="112"/>
      <c r="I33" s="112"/>
    </row>
    <row r="34" spans="1:9" ht="11.25" customHeight="1" hidden="1">
      <c r="A34" s="37" t="s">
        <v>166</v>
      </c>
      <c r="B34" s="53">
        <v>316</v>
      </c>
      <c r="C34" s="104"/>
      <c r="D34" s="104"/>
      <c r="E34" s="104"/>
      <c r="F34" s="104"/>
      <c r="G34" s="112"/>
      <c r="H34" s="112"/>
      <c r="I34" s="112"/>
    </row>
    <row r="35" spans="1:9" ht="11.25" customHeight="1" hidden="1">
      <c r="A35" s="37" t="s">
        <v>167</v>
      </c>
      <c r="B35" s="53">
        <v>317</v>
      </c>
      <c r="C35" s="104"/>
      <c r="D35" s="104"/>
      <c r="E35" s="104"/>
      <c r="F35" s="104"/>
      <c r="G35" s="112"/>
      <c r="H35" s="112"/>
      <c r="I35" s="112"/>
    </row>
    <row r="36" spans="1:9" ht="25.5" customHeight="1" hidden="1">
      <c r="A36" s="34" t="s">
        <v>168</v>
      </c>
      <c r="B36" s="53">
        <v>318</v>
      </c>
      <c r="C36" s="104"/>
      <c r="D36" s="104"/>
      <c r="E36" s="104"/>
      <c r="F36" s="104"/>
      <c r="G36" s="112"/>
      <c r="H36" s="112"/>
      <c r="I36" s="112"/>
    </row>
    <row r="37" spans="1:9" s="48" customFormat="1" ht="25.5" customHeight="1">
      <c r="A37" s="35" t="s">
        <v>274</v>
      </c>
      <c r="B37" s="53">
        <v>400</v>
      </c>
      <c r="C37" s="103">
        <f>C10+C11+C22</f>
        <v>600190</v>
      </c>
      <c r="D37" s="103">
        <f>D10+D11+D22</f>
        <v>19</v>
      </c>
      <c r="E37" s="103">
        <f>E10+E11+E22</f>
        <v>-190</v>
      </c>
      <c r="F37" s="103">
        <f>F10+F11+F22</f>
        <v>707574</v>
      </c>
      <c r="G37" s="103">
        <f>G10+G11+G22</f>
        <v>1887104</v>
      </c>
      <c r="H37" s="103"/>
      <c r="I37" s="103">
        <f>SUM(C37:H37)</f>
        <v>3194697</v>
      </c>
    </row>
    <row r="38" spans="1:9" ht="25.5" customHeight="1">
      <c r="A38" s="95" t="s">
        <v>256</v>
      </c>
      <c r="B38" s="53">
        <v>401</v>
      </c>
      <c r="C38" s="104"/>
      <c r="D38" s="104"/>
      <c r="E38" s="104"/>
      <c r="F38" s="104"/>
      <c r="G38" s="112"/>
      <c r="H38" s="112"/>
      <c r="I38" s="111"/>
    </row>
    <row r="39" spans="1:9" ht="15" customHeight="1">
      <c r="A39" s="49" t="s">
        <v>273</v>
      </c>
      <c r="B39" s="53">
        <v>500</v>
      </c>
      <c r="C39" s="103">
        <f>SUM(C37:C38)</f>
        <v>600190</v>
      </c>
      <c r="D39" s="103">
        <f>SUM(D37:D38)</f>
        <v>19</v>
      </c>
      <c r="E39" s="103">
        <f>SUM(E37:E38)</f>
        <v>-190</v>
      </c>
      <c r="F39" s="103">
        <f>SUM(F37:F38)</f>
        <v>707574</v>
      </c>
      <c r="G39" s="103">
        <f>SUM(G37:G38)</f>
        <v>1887104</v>
      </c>
      <c r="H39" s="103"/>
      <c r="I39" s="103">
        <f>SUM(I37:I38)</f>
        <v>3194697</v>
      </c>
    </row>
    <row r="40" spans="1:9" ht="13.5" customHeight="1">
      <c r="A40" s="35" t="s">
        <v>272</v>
      </c>
      <c r="B40" s="53">
        <v>600</v>
      </c>
      <c r="C40" s="103">
        <f>C41+C42</f>
        <v>0</v>
      </c>
      <c r="D40" s="103">
        <f>D41+D42</f>
        <v>0</v>
      </c>
      <c r="E40" s="103">
        <f>E41+E42</f>
        <v>0</v>
      </c>
      <c r="F40" s="103">
        <f>F41+F42</f>
        <v>-97904</v>
      </c>
      <c r="G40" s="103">
        <f>G41+G42</f>
        <v>668734.4</v>
      </c>
      <c r="H40" s="103"/>
      <c r="I40" s="103">
        <f>I41+I42</f>
        <v>570830.4</v>
      </c>
    </row>
    <row r="41" spans="1:9" ht="12" customHeight="1">
      <c r="A41" s="49" t="s">
        <v>254</v>
      </c>
      <c r="B41" s="53">
        <v>610</v>
      </c>
      <c r="C41" s="103"/>
      <c r="D41" s="103"/>
      <c r="E41" s="103"/>
      <c r="F41" s="103"/>
      <c r="G41" s="103">
        <f>'форма 2'!C24</f>
        <v>570830.4</v>
      </c>
      <c r="H41" s="103"/>
      <c r="I41" s="103">
        <f>SUM(C41:H41)</f>
        <v>570830.4</v>
      </c>
    </row>
    <row r="42" spans="1:9" ht="15" customHeight="1">
      <c r="A42" s="35" t="s">
        <v>271</v>
      </c>
      <c r="B42" s="53">
        <v>620</v>
      </c>
      <c r="C42" s="103">
        <f>C44+C45+C46+C47+C48+C49+C52</f>
        <v>0</v>
      </c>
      <c r="D42" s="103">
        <f>D44+D45+D46+D47+D48+D49+D52</f>
        <v>0</v>
      </c>
      <c r="E42" s="103">
        <f>E44+E45+E46+E47+E48+E49+E52</f>
        <v>0</v>
      </c>
      <c r="F42" s="103">
        <f>F44+F45+F46+F47+F48+F49+F52</f>
        <v>-97904</v>
      </c>
      <c r="G42" s="103">
        <f>G44+G45+G46+G47+G48+G49+G52</f>
        <v>97904</v>
      </c>
      <c r="H42" s="103"/>
      <c r="I42" s="103">
        <f>I44+I45+I46+I47+I48+I49+I52</f>
        <v>0</v>
      </c>
    </row>
    <row r="43" spans="1:9" ht="13.5">
      <c r="A43" s="37" t="s">
        <v>40</v>
      </c>
      <c r="B43" s="53"/>
      <c r="C43" s="104"/>
      <c r="D43" s="104"/>
      <c r="E43" s="104"/>
      <c r="F43" s="104"/>
      <c r="G43" s="112"/>
      <c r="H43" s="112"/>
      <c r="I43" s="112">
        <f>SUM(C43:H43)</f>
        <v>0</v>
      </c>
    </row>
    <row r="44" spans="1:9" ht="25.5" customHeight="1">
      <c r="A44" s="34" t="s">
        <v>153</v>
      </c>
      <c r="B44" s="53">
        <v>621</v>
      </c>
      <c r="C44" s="104"/>
      <c r="D44" s="104"/>
      <c r="E44" s="104"/>
      <c r="F44" s="104"/>
      <c r="G44" s="112"/>
      <c r="H44" s="112"/>
      <c r="I44" s="112">
        <f>SUM(C44:H44)</f>
        <v>0</v>
      </c>
    </row>
    <row r="45" spans="1:9" ht="25.5" customHeight="1">
      <c r="A45" s="34" t="s">
        <v>154</v>
      </c>
      <c r="B45" s="53">
        <v>622</v>
      </c>
      <c r="C45" s="104"/>
      <c r="D45" s="104"/>
      <c r="E45" s="104"/>
      <c r="F45" s="104">
        <f>'форма 2'!C38</f>
        <v>-97904</v>
      </c>
      <c r="G45" s="104">
        <f>'форма 2'!C37</f>
        <v>97904</v>
      </c>
      <c r="H45" s="104"/>
      <c r="I45" s="104">
        <f>SUM(C45:H45)</f>
        <v>0</v>
      </c>
    </row>
    <row r="46" spans="1:9" ht="23.25" customHeight="1">
      <c r="A46" s="34" t="s">
        <v>155</v>
      </c>
      <c r="B46" s="53">
        <v>623</v>
      </c>
      <c r="C46" s="104"/>
      <c r="D46" s="104"/>
      <c r="E46" s="104"/>
      <c r="F46" s="104"/>
      <c r="G46" s="112"/>
      <c r="H46" s="112"/>
      <c r="I46" s="112">
        <f>SUM(C46:H46)</f>
        <v>0</v>
      </c>
    </row>
    <row r="47" spans="1:9" ht="39" customHeight="1" hidden="1">
      <c r="A47" s="34" t="s">
        <v>114</v>
      </c>
      <c r="B47" s="53">
        <v>624</v>
      </c>
      <c r="C47" s="104"/>
      <c r="D47" s="104"/>
      <c r="E47" s="104"/>
      <c r="F47" s="104"/>
      <c r="G47" s="112"/>
      <c r="H47" s="112"/>
      <c r="I47" s="112"/>
    </row>
    <row r="48" spans="1:9" ht="12.75" customHeight="1" hidden="1">
      <c r="A48" s="37" t="s">
        <v>115</v>
      </c>
      <c r="B48" s="53">
        <v>625</v>
      </c>
      <c r="C48" s="104"/>
      <c r="D48" s="104"/>
      <c r="E48" s="104"/>
      <c r="F48" s="104"/>
      <c r="G48" s="112"/>
      <c r="H48" s="112"/>
      <c r="I48" s="112"/>
    </row>
    <row r="49" spans="1:9" ht="26.25" customHeight="1" hidden="1">
      <c r="A49" s="34" t="s">
        <v>169</v>
      </c>
      <c r="B49" s="53">
        <v>626</v>
      </c>
      <c r="C49" s="104"/>
      <c r="D49" s="104"/>
      <c r="E49" s="104"/>
      <c r="F49" s="104"/>
      <c r="G49" s="112"/>
      <c r="H49" s="112"/>
      <c r="I49" s="112"/>
    </row>
    <row r="50" spans="1:9" ht="12.75" customHeight="1" hidden="1">
      <c r="A50" s="37" t="s">
        <v>156</v>
      </c>
      <c r="B50" s="53">
        <v>627</v>
      </c>
      <c r="C50" s="104"/>
      <c r="D50" s="104"/>
      <c r="E50" s="104"/>
      <c r="F50" s="104"/>
      <c r="G50" s="112"/>
      <c r="H50" s="112"/>
      <c r="I50" s="112"/>
    </row>
    <row r="51" spans="1:9" ht="12.75" customHeight="1" hidden="1">
      <c r="A51" s="37" t="s">
        <v>170</v>
      </c>
      <c r="B51" s="53">
        <v>628</v>
      </c>
      <c r="C51" s="104"/>
      <c r="D51" s="104"/>
      <c r="E51" s="104"/>
      <c r="F51" s="104"/>
      <c r="G51" s="112"/>
      <c r="H51" s="112"/>
      <c r="I51" s="112"/>
    </row>
    <row r="52" spans="1:9" ht="12.75" customHeight="1" hidden="1">
      <c r="A52" s="37" t="s">
        <v>139</v>
      </c>
      <c r="B52" s="53">
        <v>629</v>
      </c>
      <c r="C52" s="104"/>
      <c r="D52" s="104"/>
      <c r="E52" s="104"/>
      <c r="F52" s="104"/>
      <c r="G52" s="112"/>
      <c r="H52" s="112"/>
      <c r="I52" s="112"/>
    </row>
    <row r="53" spans="1:9" ht="12.75" customHeight="1" hidden="1">
      <c r="A53" s="35" t="s">
        <v>171</v>
      </c>
      <c r="B53" s="53">
        <v>700</v>
      </c>
      <c r="C53" s="103">
        <f>C55+C60+C61+C62+C63+C64+C66+C67</f>
        <v>0</v>
      </c>
      <c r="D53" s="103">
        <f>D55+D60+D61+D62+D63+D64+D66+D67</f>
        <v>0</v>
      </c>
      <c r="E53" s="103">
        <f>E55+E60+E61+E62+E63+E64+E66+E67</f>
        <v>0</v>
      </c>
      <c r="F53" s="103">
        <f>F55+F60+F61+F62+F63+F64+F66+F67</f>
        <v>0</v>
      </c>
      <c r="G53" s="103">
        <f>G55+G60+G61+G62+G63+G64+G66+G67</f>
        <v>0</v>
      </c>
      <c r="H53" s="103"/>
      <c r="I53" s="103">
        <f>I55+I60+I61+I62+I63+I64+I66+I67</f>
        <v>0</v>
      </c>
    </row>
    <row r="54" spans="1:9" ht="12.75" customHeight="1" hidden="1">
      <c r="A54" s="37" t="s">
        <v>40</v>
      </c>
      <c r="B54" s="53"/>
      <c r="C54" s="104"/>
      <c r="D54" s="104"/>
      <c r="E54" s="104"/>
      <c r="F54" s="104"/>
      <c r="G54" s="112"/>
      <c r="H54" s="112"/>
      <c r="I54" s="112"/>
    </row>
    <row r="55" spans="1:9" ht="12.75" customHeight="1" hidden="1">
      <c r="A55" s="37" t="s">
        <v>172</v>
      </c>
      <c r="B55" s="53">
        <v>710</v>
      </c>
      <c r="C55" s="104"/>
      <c r="D55" s="104"/>
      <c r="E55" s="104"/>
      <c r="F55" s="104"/>
      <c r="G55" s="112"/>
      <c r="H55" s="112"/>
      <c r="I55" s="112"/>
    </row>
    <row r="56" spans="1:9" ht="12.75" customHeight="1" hidden="1">
      <c r="A56" s="37" t="s">
        <v>40</v>
      </c>
      <c r="B56" s="53"/>
      <c r="C56" s="104"/>
      <c r="D56" s="104"/>
      <c r="E56" s="104"/>
      <c r="F56" s="104"/>
      <c r="G56" s="112"/>
      <c r="H56" s="112"/>
      <c r="I56" s="112"/>
    </row>
    <row r="57" spans="1:9" ht="12.75" customHeight="1" hidden="1">
      <c r="A57" s="37" t="s">
        <v>158</v>
      </c>
      <c r="B57" s="53"/>
      <c r="C57" s="104"/>
      <c r="D57" s="104"/>
      <c r="E57" s="104"/>
      <c r="F57" s="104"/>
      <c r="G57" s="112"/>
      <c r="H57" s="112"/>
      <c r="I57" s="112"/>
    </row>
    <row r="58" spans="1:9" ht="12.75" customHeight="1" hidden="1">
      <c r="A58" s="34" t="s">
        <v>159</v>
      </c>
      <c r="B58" s="53"/>
      <c r="C58" s="104"/>
      <c r="D58" s="104"/>
      <c r="E58" s="104"/>
      <c r="F58" s="104"/>
      <c r="G58" s="112"/>
      <c r="H58" s="112"/>
      <c r="I58" s="112"/>
    </row>
    <row r="59" spans="1:9" ht="26.25" customHeight="1" hidden="1">
      <c r="A59" s="34" t="s">
        <v>160</v>
      </c>
      <c r="B59" s="53"/>
      <c r="C59" s="104"/>
      <c r="D59" s="104"/>
      <c r="E59" s="104"/>
      <c r="F59" s="104"/>
      <c r="G59" s="112"/>
      <c r="H59" s="112"/>
      <c r="I59" s="112"/>
    </row>
    <row r="60" spans="1:9" ht="12.75" customHeight="1" hidden="1">
      <c r="A60" s="37" t="s">
        <v>161</v>
      </c>
      <c r="B60" s="53">
        <v>711</v>
      </c>
      <c r="C60" s="104"/>
      <c r="D60" s="104"/>
      <c r="E60" s="104"/>
      <c r="F60" s="104"/>
      <c r="G60" s="112"/>
      <c r="H60" s="112"/>
      <c r="I60" s="112"/>
    </row>
    <row r="61" spans="1:9" ht="12.75" customHeight="1" hidden="1">
      <c r="A61" s="37" t="s">
        <v>162</v>
      </c>
      <c r="B61" s="53">
        <v>712</v>
      </c>
      <c r="C61" s="104"/>
      <c r="D61" s="104"/>
      <c r="E61" s="104"/>
      <c r="F61" s="104"/>
      <c r="G61" s="112"/>
      <c r="H61" s="112"/>
      <c r="I61" s="112"/>
    </row>
    <row r="62" spans="1:9" ht="15.75" customHeight="1" hidden="1">
      <c r="A62" s="34" t="s">
        <v>163</v>
      </c>
      <c r="B62" s="53">
        <v>713</v>
      </c>
      <c r="C62" s="104"/>
      <c r="D62" s="104"/>
      <c r="E62" s="104"/>
      <c r="F62" s="104"/>
      <c r="G62" s="112"/>
      <c r="H62" s="112"/>
      <c r="I62" s="112"/>
    </row>
    <row r="63" spans="1:9" ht="26.25" customHeight="1" hidden="1">
      <c r="A63" s="34" t="s">
        <v>164</v>
      </c>
      <c r="B63" s="53">
        <v>714</v>
      </c>
      <c r="C63" s="104"/>
      <c r="D63" s="104"/>
      <c r="E63" s="104"/>
      <c r="F63" s="104"/>
      <c r="G63" s="112"/>
      <c r="H63" s="112"/>
      <c r="I63" s="112"/>
    </row>
    <row r="64" spans="1:9" ht="12.75" customHeight="1" hidden="1">
      <c r="A64" s="37" t="s">
        <v>165</v>
      </c>
      <c r="B64" s="53">
        <v>715</v>
      </c>
      <c r="C64" s="104"/>
      <c r="D64" s="104"/>
      <c r="E64" s="104"/>
      <c r="F64" s="104"/>
      <c r="G64" s="112"/>
      <c r="H64" s="112"/>
      <c r="I64" s="112"/>
    </row>
    <row r="65" spans="1:9" ht="12.75" customHeight="1" hidden="1">
      <c r="A65" s="37" t="s">
        <v>166</v>
      </c>
      <c r="B65" s="53">
        <v>716</v>
      </c>
      <c r="C65" s="104"/>
      <c r="D65" s="104"/>
      <c r="E65" s="104"/>
      <c r="F65" s="104"/>
      <c r="G65" s="112"/>
      <c r="H65" s="112"/>
      <c r="I65" s="112"/>
    </row>
    <row r="66" spans="1:9" ht="12.75" customHeight="1" hidden="1">
      <c r="A66" s="37" t="s">
        <v>167</v>
      </c>
      <c r="B66" s="53">
        <v>717</v>
      </c>
      <c r="C66" s="104"/>
      <c r="D66" s="104"/>
      <c r="E66" s="104"/>
      <c r="F66" s="104"/>
      <c r="G66" s="112"/>
      <c r="H66" s="112"/>
      <c r="I66" s="112"/>
    </row>
    <row r="67" spans="1:9" ht="26.25" customHeight="1" hidden="1">
      <c r="A67" s="34" t="s">
        <v>168</v>
      </c>
      <c r="B67" s="53">
        <v>718</v>
      </c>
      <c r="C67" s="104"/>
      <c r="D67" s="104"/>
      <c r="E67" s="104"/>
      <c r="F67" s="104"/>
      <c r="G67" s="112"/>
      <c r="H67" s="112"/>
      <c r="I67" s="112"/>
    </row>
    <row r="68" spans="1:9" ht="26.25" customHeight="1">
      <c r="A68" s="35" t="s">
        <v>270</v>
      </c>
      <c r="B68" s="53">
        <v>800</v>
      </c>
      <c r="C68" s="103">
        <f>C39+C40+C53</f>
        <v>600190</v>
      </c>
      <c r="D68" s="103">
        <f>D39+D40+D53</f>
        <v>19</v>
      </c>
      <c r="E68" s="103">
        <f>E39+E40+E53</f>
        <v>-190</v>
      </c>
      <c r="F68" s="103">
        <f>F39+F40+F53</f>
        <v>609670</v>
      </c>
      <c r="G68" s="103">
        <f>G39+G40</f>
        <v>2555838.4</v>
      </c>
      <c r="H68" s="103"/>
      <c r="I68" s="103">
        <f>I39+I40</f>
        <v>3765527.4</v>
      </c>
    </row>
    <row r="69" spans="3:6" ht="27" customHeight="1">
      <c r="C69" s="110"/>
      <c r="D69" s="110"/>
      <c r="E69" s="110"/>
      <c r="F69" s="113"/>
    </row>
    <row r="70" spans="1:6" ht="13.5">
      <c r="A70" s="124" t="s">
        <v>137</v>
      </c>
      <c r="B70" s="124"/>
      <c r="C70" s="114"/>
      <c r="D70" s="114"/>
      <c r="E70" s="128" t="s">
        <v>69</v>
      </c>
      <c r="F70" s="128"/>
    </row>
    <row r="71" spans="1:6" ht="12" customHeight="1">
      <c r="A71" s="126" t="s">
        <v>121</v>
      </c>
      <c r="B71" s="126"/>
      <c r="C71" s="126"/>
      <c r="D71" s="126"/>
      <c r="E71" s="129" t="s">
        <v>100</v>
      </c>
      <c r="F71" s="129"/>
    </row>
    <row r="72" spans="1:6" ht="12" customHeight="1">
      <c r="A72" s="92"/>
      <c r="B72" s="92"/>
      <c r="C72" s="92"/>
      <c r="D72" s="92"/>
      <c r="E72" s="23"/>
      <c r="F72" s="23"/>
    </row>
    <row r="73" spans="1:6" ht="13.5">
      <c r="A73" s="124" t="s">
        <v>101</v>
      </c>
      <c r="B73" s="124"/>
      <c r="C73" s="124"/>
      <c r="D73" s="41"/>
      <c r="E73" s="20" t="s">
        <v>69</v>
      </c>
      <c r="F73" s="93"/>
    </row>
    <row r="74" spans="1:6" ht="12.75" customHeight="1">
      <c r="A74" s="126" t="s">
        <v>122</v>
      </c>
      <c r="B74" s="126"/>
      <c r="C74" s="126"/>
      <c r="D74" s="126"/>
      <c r="E74" s="129" t="s">
        <v>100</v>
      </c>
      <c r="F74" s="129"/>
    </row>
    <row r="76" spans="1:7" ht="13.5">
      <c r="A76" s="125" t="s">
        <v>103</v>
      </c>
      <c r="B76" s="125"/>
      <c r="C76" s="125"/>
      <c r="D76" s="125"/>
      <c r="E76" s="125"/>
      <c r="G76" s="63"/>
    </row>
    <row r="77" ht="13.5">
      <c r="G77" s="64"/>
    </row>
    <row r="78" ht="13.5">
      <c r="G78" s="64"/>
    </row>
  </sheetData>
  <sheetProtection/>
  <mergeCells count="15">
    <mergeCell ref="A70:B70"/>
    <mergeCell ref="A73:C73"/>
    <mergeCell ref="A76:E76"/>
    <mergeCell ref="A71:D71"/>
    <mergeCell ref="A74:D74"/>
    <mergeCell ref="H6:H7"/>
    <mergeCell ref="E70:F70"/>
    <mergeCell ref="E71:F71"/>
    <mergeCell ref="E74:F74"/>
    <mergeCell ref="I6:I7"/>
    <mergeCell ref="B6:B7"/>
    <mergeCell ref="A6:A7"/>
    <mergeCell ref="C6:G6"/>
    <mergeCell ref="A3:I3"/>
    <mergeCell ref="A4:I4"/>
  </mergeCells>
  <printOptions/>
  <pageMargins left="0.7874015748031497" right="0" top="0" bottom="0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5">
      <selection activeCell="G67" sqref="G67"/>
    </sheetView>
  </sheetViews>
  <sheetFormatPr defaultColWidth="9.140625" defaultRowHeight="12.75"/>
  <cols>
    <col min="1" max="1" width="66.57421875" style="1" customWidth="1"/>
    <col min="2" max="2" width="6.28125" style="4" customWidth="1"/>
    <col min="3" max="3" width="14.140625" style="1" customWidth="1"/>
    <col min="4" max="4" width="14.57421875" style="1" customWidth="1"/>
    <col min="6" max="6" width="9.140625" style="0" bestFit="1" customWidth="1"/>
  </cols>
  <sheetData>
    <row r="1" spans="1:4" ht="12.75" customHeight="1">
      <c r="A1" s="130" t="s">
        <v>54</v>
      </c>
      <c r="B1" s="130"/>
      <c r="C1" s="130"/>
      <c r="D1" s="130"/>
    </row>
    <row r="2" spans="1:4" ht="12.75" customHeight="1">
      <c r="A2" s="131" t="s">
        <v>135</v>
      </c>
      <c r="B2" s="131"/>
      <c r="C2" s="131"/>
      <c r="D2" s="131"/>
    </row>
    <row r="3" spans="1:4" ht="12.75" customHeight="1">
      <c r="A3" s="123" t="str">
        <f>'форма 2'!A4:D4</f>
        <v>                за период, заканчивающийся 30 сентября 2018  года</v>
      </c>
      <c r="B3" s="123"/>
      <c r="C3" s="123"/>
      <c r="D3" s="123"/>
    </row>
    <row r="4" spans="1:4" ht="12.75" customHeight="1">
      <c r="A4" s="2" t="s">
        <v>68</v>
      </c>
      <c r="B4" s="39"/>
      <c r="C4" s="3" t="s">
        <v>38</v>
      </c>
      <c r="D4" s="3"/>
    </row>
    <row r="5" spans="1:4" ht="34.5" customHeight="1">
      <c r="A5" s="89" t="s">
        <v>0</v>
      </c>
      <c r="B5" s="60" t="s">
        <v>4</v>
      </c>
      <c r="C5" s="24">
        <f>'форма 2'!C6</f>
        <v>43373</v>
      </c>
      <c r="D5" s="24" t="s">
        <v>297</v>
      </c>
    </row>
    <row r="6" spans="1:4" ht="12.75" customHeight="1">
      <c r="A6" s="50" t="s">
        <v>39</v>
      </c>
      <c r="B6" s="58"/>
      <c r="C6" s="47"/>
      <c r="D6" s="47"/>
    </row>
    <row r="7" spans="1:4" ht="12.75" customHeight="1">
      <c r="A7" s="50" t="s">
        <v>261</v>
      </c>
      <c r="B7" s="53" t="s">
        <v>150</v>
      </c>
      <c r="C7" s="36">
        <f>SUM(C9:C14)</f>
        <v>5683209</v>
      </c>
      <c r="D7" s="103">
        <f>SUM(D9:D14)</f>
        <v>4576069</v>
      </c>
    </row>
    <row r="8" spans="1:4" ht="14.25" customHeight="1">
      <c r="A8" s="51" t="s">
        <v>40</v>
      </c>
      <c r="B8" s="53"/>
      <c r="C8" s="38"/>
      <c r="D8" s="104"/>
    </row>
    <row r="9" spans="1:4" ht="14.25" customHeight="1">
      <c r="A9" s="51" t="s">
        <v>182</v>
      </c>
      <c r="B9" s="59" t="s">
        <v>151</v>
      </c>
      <c r="C9" s="38">
        <f>3677124-C26</f>
        <v>3660990</v>
      </c>
      <c r="D9" s="104">
        <v>2892782</v>
      </c>
    </row>
    <row r="10" spans="1:4" ht="14.25" customHeight="1">
      <c r="A10" s="51" t="s">
        <v>183</v>
      </c>
      <c r="B10" s="53" t="s">
        <v>184</v>
      </c>
      <c r="C10" s="38"/>
      <c r="D10" s="104"/>
    </row>
    <row r="11" spans="1:4" ht="14.25" customHeight="1">
      <c r="A11" s="51" t="s">
        <v>185</v>
      </c>
      <c r="B11" s="53" t="s">
        <v>186</v>
      </c>
      <c r="C11" s="38">
        <f>2627051-635382</f>
        <v>1991669</v>
      </c>
      <c r="D11" s="104">
        <v>1681660</v>
      </c>
    </row>
    <row r="12" spans="1:4" ht="14.25" customHeight="1">
      <c r="A12" s="51" t="s">
        <v>187</v>
      </c>
      <c r="B12" s="53" t="s">
        <v>188</v>
      </c>
      <c r="C12" s="38"/>
      <c r="D12" s="104"/>
    </row>
    <row r="13" spans="1:4" ht="14.25" customHeight="1">
      <c r="A13" s="37" t="s">
        <v>189</v>
      </c>
      <c r="B13" s="53" t="s">
        <v>190</v>
      </c>
      <c r="C13" s="38">
        <v>1174</v>
      </c>
      <c r="D13" s="104">
        <v>1627</v>
      </c>
    </row>
    <row r="14" spans="1:4" ht="14.25" customHeight="1">
      <c r="A14" s="37" t="s">
        <v>41</v>
      </c>
      <c r="B14" s="53" t="s">
        <v>191</v>
      </c>
      <c r="C14" s="38">
        <f>44976-15600</f>
        <v>29376</v>
      </c>
      <c r="D14" s="104"/>
    </row>
    <row r="15" spans="1:4" ht="14.25" customHeight="1">
      <c r="A15" s="49" t="s">
        <v>260</v>
      </c>
      <c r="B15" s="53" t="s">
        <v>192</v>
      </c>
      <c r="C15" s="36">
        <f>SUM(C17:C23)</f>
        <v>5823600</v>
      </c>
      <c r="D15" s="103">
        <f>SUM(D17:D23)</f>
        <v>4499676</v>
      </c>
    </row>
    <row r="16" spans="1:4" ht="14.25" customHeight="1">
      <c r="A16" s="37" t="s">
        <v>40</v>
      </c>
      <c r="B16" s="53"/>
      <c r="C16" s="38"/>
      <c r="D16" s="104"/>
    </row>
    <row r="17" spans="1:4" ht="14.25" customHeight="1">
      <c r="A17" s="37" t="s">
        <v>42</v>
      </c>
      <c r="B17" s="53" t="s">
        <v>193</v>
      </c>
      <c r="C17" s="38">
        <f>752591-60679-C39</f>
        <v>660291</v>
      </c>
      <c r="D17" s="104">
        <v>1189919</v>
      </c>
    </row>
    <row r="18" spans="1:4" ht="14.25" customHeight="1">
      <c r="A18" s="37" t="s">
        <v>194</v>
      </c>
      <c r="B18" s="53" t="s">
        <v>195</v>
      </c>
      <c r="C18" s="38">
        <f>2764811-1292</f>
        <v>2763519</v>
      </c>
      <c r="D18" s="104">
        <v>1868298</v>
      </c>
    </row>
    <row r="19" spans="1:4" ht="14.25" customHeight="1">
      <c r="A19" s="37" t="s">
        <v>196</v>
      </c>
      <c r="B19" s="53" t="s">
        <v>197</v>
      </c>
      <c r="C19" s="38">
        <f>489537-424</f>
        <v>489113</v>
      </c>
      <c r="D19" s="104">
        <v>507909</v>
      </c>
    </row>
    <row r="20" spans="1:4" ht="14.25" customHeight="1">
      <c r="A20" s="37" t="s">
        <v>198</v>
      </c>
      <c r="B20" s="53" t="s">
        <v>199</v>
      </c>
      <c r="C20" s="38">
        <v>59026</v>
      </c>
      <c r="D20" s="104">
        <v>41756</v>
      </c>
    </row>
    <row r="21" spans="1:4" ht="14.25" customHeight="1">
      <c r="A21" s="37" t="s">
        <v>200</v>
      </c>
      <c r="B21" s="53" t="s">
        <v>201</v>
      </c>
      <c r="C21" s="38"/>
      <c r="D21" s="104"/>
    </row>
    <row r="22" spans="1:4" ht="14.25" customHeight="1">
      <c r="A22" s="37" t="s">
        <v>202</v>
      </c>
      <c r="B22" s="53" t="s">
        <v>203</v>
      </c>
      <c r="C22" s="38">
        <f>119492-1823+582991+77122-529</f>
        <v>777253</v>
      </c>
      <c r="D22" s="104">
        <v>493315</v>
      </c>
    </row>
    <row r="23" spans="1:4" ht="14.25" customHeight="1">
      <c r="A23" s="37" t="s">
        <v>43</v>
      </c>
      <c r="B23" s="53" t="s">
        <v>204</v>
      </c>
      <c r="C23" s="38">
        <f>1040076-36106+2942-15+3010+530000-510929+69259-24868+1029</f>
        <v>1074398</v>
      </c>
      <c r="D23" s="104">
        <v>398479</v>
      </c>
    </row>
    <row r="24" spans="1:4" ht="30" customHeight="1">
      <c r="A24" s="35" t="s">
        <v>259</v>
      </c>
      <c r="B24" s="53" t="s">
        <v>205</v>
      </c>
      <c r="C24" s="36">
        <f>C7-C15</f>
        <v>-140391</v>
      </c>
      <c r="D24" s="103">
        <f>D7-D15</f>
        <v>76393</v>
      </c>
    </row>
    <row r="25" spans="1:4" ht="14.25" customHeight="1">
      <c r="A25" s="49" t="s">
        <v>44</v>
      </c>
      <c r="B25" s="53"/>
      <c r="C25" s="36"/>
      <c r="D25" s="103"/>
    </row>
    <row r="26" spans="1:4" ht="18" customHeight="1">
      <c r="A26" s="35" t="s">
        <v>258</v>
      </c>
      <c r="B26" s="53" t="s">
        <v>206</v>
      </c>
      <c r="C26" s="36">
        <f>C28+C29+C38</f>
        <v>16134</v>
      </c>
      <c r="D26" s="103">
        <f>D28+D29+D38</f>
        <v>3084</v>
      </c>
    </row>
    <row r="27" spans="1:4" ht="14.25" customHeight="1">
      <c r="A27" s="37" t="s">
        <v>40</v>
      </c>
      <c r="B27" s="53" t="s">
        <v>207</v>
      </c>
      <c r="C27" s="38"/>
      <c r="D27" s="104"/>
    </row>
    <row r="28" spans="1:4" ht="14.25" customHeight="1">
      <c r="A28" s="37" t="s">
        <v>45</v>
      </c>
      <c r="B28" s="53" t="s">
        <v>208</v>
      </c>
      <c r="C28" s="38">
        <v>16134</v>
      </c>
      <c r="D28" s="104">
        <v>3084</v>
      </c>
    </row>
    <row r="29" spans="1:4" ht="14.25" customHeight="1">
      <c r="A29" s="37" t="s">
        <v>46</v>
      </c>
      <c r="B29" s="53" t="s">
        <v>209</v>
      </c>
      <c r="C29" s="38"/>
      <c r="D29" s="38"/>
    </row>
    <row r="30" spans="1:4" ht="14.25" customHeight="1">
      <c r="A30" s="37" t="s">
        <v>210</v>
      </c>
      <c r="B30" s="53" t="s">
        <v>211</v>
      </c>
      <c r="C30" s="38"/>
      <c r="D30" s="38"/>
    </row>
    <row r="31" spans="1:4" ht="14.25" customHeight="1">
      <c r="A31" s="34" t="s">
        <v>212</v>
      </c>
      <c r="B31" s="53" t="s">
        <v>213</v>
      </c>
      <c r="C31" s="38"/>
      <c r="D31" s="38"/>
    </row>
    <row r="32" spans="1:4" ht="14.25" customHeight="1">
      <c r="A32" s="37" t="s">
        <v>214</v>
      </c>
      <c r="B32" s="53" t="s">
        <v>215</v>
      </c>
      <c r="C32" s="38"/>
      <c r="D32" s="38"/>
    </row>
    <row r="33" spans="1:4" ht="14.25" customHeight="1">
      <c r="A33" s="37" t="s">
        <v>216</v>
      </c>
      <c r="B33" s="53" t="s">
        <v>217</v>
      </c>
      <c r="C33" s="38"/>
      <c r="D33" s="38"/>
    </row>
    <row r="34" spans="1:4" ht="14.25" customHeight="1">
      <c r="A34" s="37" t="s">
        <v>218</v>
      </c>
      <c r="B34" s="53" t="s">
        <v>219</v>
      </c>
      <c r="C34" s="38"/>
      <c r="D34" s="38"/>
    </row>
    <row r="35" spans="1:4" ht="14.25" customHeight="1">
      <c r="A35" s="37" t="s">
        <v>220</v>
      </c>
      <c r="B35" s="53" t="s">
        <v>221</v>
      </c>
      <c r="C35" s="38"/>
      <c r="D35" s="38"/>
    </row>
    <row r="36" spans="1:4" ht="14.25" customHeight="1">
      <c r="A36" s="37" t="s">
        <v>222</v>
      </c>
      <c r="B36" s="53" t="s">
        <v>223</v>
      </c>
      <c r="C36" s="38"/>
      <c r="D36" s="38"/>
    </row>
    <row r="37" spans="1:4" ht="14.25" customHeight="1">
      <c r="A37" s="37" t="s">
        <v>224</v>
      </c>
      <c r="B37" s="53" t="s">
        <v>225</v>
      </c>
      <c r="C37" s="38"/>
      <c r="D37" s="38"/>
    </row>
    <row r="38" spans="1:4" ht="14.25" customHeight="1">
      <c r="A38" s="37" t="s">
        <v>41</v>
      </c>
      <c r="B38" s="53" t="s">
        <v>226</v>
      </c>
      <c r="C38" s="38"/>
      <c r="D38" s="38"/>
    </row>
    <row r="39" spans="1:4" ht="18" customHeight="1">
      <c r="A39" s="35" t="s">
        <v>257</v>
      </c>
      <c r="B39" s="53" t="s">
        <v>227</v>
      </c>
      <c r="C39" s="36">
        <f>SUM(C41:C51)</f>
        <v>31621</v>
      </c>
      <c r="D39" s="103">
        <f>SUM(D41:D51)</f>
        <v>74413</v>
      </c>
    </row>
    <row r="40" spans="1:4" ht="14.25" customHeight="1">
      <c r="A40" s="37" t="s">
        <v>40</v>
      </c>
      <c r="B40" s="53"/>
      <c r="C40" s="38"/>
      <c r="D40" s="104"/>
    </row>
    <row r="41" spans="1:4" ht="14.25" customHeight="1">
      <c r="A41" s="37" t="s">
        <v>47</v>
      </c>
      <c r="B41" s="53" t="s">
        <v>228</v>
      </c>
      <c r="C41" s="38">
        <f>28194+2082+1345</f>
        <v>31621</v>
      </c>
      <c r="D41" s="104">
        <v>74413</v>
      </c>
    </row>
    <row r="42" spans="1:4" ht="14.25" customHeight="1">
      <c r="A42" s="37" t="s">
        <v>48</v>
      </c>
      <c r="B42" s="53" t="s">
        <v>229</v>
      </c>
      <c r="C42" s="38"/>
      <c r="D42" s="104"/>
    </row>
    <row r="43" spans="1:4" ht="14.25" customHeight="1">
      <c r="A43" s="37" t="s">
        <v>49</v>
      </c>
      <c r="B43" s="53" t="s">
        <v>230</v>
      </c>
      <c r="C43" s="38"/>
      <c r="D43" s="104"/>
    </row>
    <row r="44" spans="1:4" ht="28.5" customHeight="1">
      <c r="A44" s="34" t="s">
        <v>231</v>
      </c>
      <c r="B44" s="53" t="s">
        <v>232</v>
      </c>
      <c r="C44" s="38"/>
      <c r="D44" s="104"/>
    </row>
    <row r="45" spans="1:4" ht="14.25" customHeight="1">
      <c r="A45" s="37" t="s">
        <v>233</v>
      </c>
      <c r="B45" s="53" t="s">
        <v>234</v>
      </c>
      <c r="C45" s="38"/>
      <c r="D45" s="104"/>
    </row>
    <row r="46" spans="1:4" ht="14.25" customHeight="1">
      <c r="A46" s="37" t="s">
        <v>235</v>
      </c>
      <c r="B46" s="53" t="s">
        <v>236</v>
      </c>
      <c r="C46" s="38"/>
      <c r="D46" s="104"/>
    </row>
    <row r="47" spans="1:4" ht="14.25" customHeight="1">
      <c r="A47" s="37" t="s">
        <v>237</v>
      </c>
      <c r="B47" s="53" t="s">
        <v>238</v>
      </c>
      <c r="C47" s="38"/>
      <c r="D47" s="104"/>
    </row>
    <row r="48" spans="1:4" ht="14.25" customHeight="1">
      <c r="A48" s="37" t="s">
        <v>239</v>
      </c>
      <c r="B48" s="53" t="s">
        <v>240</v>
      </c>
      <c r="C48" s="38"/>
      <c r="D48" s="104"/>
    </row>
    <row r="49" spans="1:4" ht="14.25" customHeight="1">
      <c r="A49" s="37" t="s">
        <v>220</v>
      </c>
      <c r="B49" s="53" t="s">
        <v>241</v>
      </c>
      <c r="C49" s="38"/>
      <c r="D49" s="104"/>
    </row>
    <row r="50" spans="1:4" ht="14.25" customHeight="1">
      <c r="A50" s="37" t="s">
        <v>242</v>
      </c>
      <c r="B50" s="53" t="s">
        <v>243</v>
      </c>
      <c r="C50" s="38"/>
      <c r="D50" s="104"/>
    </row>
    <row r="51" spans="1:4" ht="14.25" customHeight="1">
      <c r="A51" s="37" t="s">
        <v>43</v>
      </c>
      <c r="B51" s="53" t="s">
        <v>244</v>
      </c>
      <c r="C51" s="38"/>
      <c r="D51" s="104"/>
    </row>
    <row r="52" spans="1:4" ht="30" customHeight="1">
      <c r="A52" s="35" t="s">
        <v>264</v>
      </c>
      <c r="B52" s="53" t="s">
        <v>245</v>
      </c>
      <c r="C52" s="36">
        <f>C26-C39</f>
        <v>-15487</v>
      </c>
      <c r="D52" s="103">
        <f>D26-D39</f>
        <v>-71329</v>
      </c>
    </row>
    <row r="53" spans="1:4" ht="18" customHeight="1">
      <c r="A53" s="49" t="s">
        <v>50</v>
      </c>
      <c r="B53" s="53"/>
      <c r="C53" s="36"/>
      <c r="D53" s="36"/>
    </row>
    <row r="54" spans="1:6" ht="18" customHeight="1">
      <c r="A54" s="35" t="s">
        <v>262</v>
      </c>
      <c r="B54" s="53" t="s">
        <v>246</v>
      </c>
      <c r="C54" s="36">
        <f>SUM(C56:C59)</f>
        <v>1719084</v>
      </c>
      <c r="D54" s="105">
        <f>SUM(D56:D59)</f>
        <v>536100</v>
      </c>
      <c r="F54" s="108"/>
    </row>
    <row r="55" spans="1:4" ht="12.75" customHeight="1">
      <c r="A55" s="37" t="s">
        <v>40</v>
      </c>
      <c r="B55" s="53"/>
      <c r="C55" s="38"/>
      <c r="D55" s="44"/>
    </row>
    <row r="56" spans="1:4" ht="12.75" customHeight="1">
      <c r="A56" s="37" t="s">
        <v>247</v>
      </c>
      <c r="B56" s="53" t="s">
        <v>248</v>
      </c>
      <c r="C56" s="38"/>
      <c r="D56" s="44"/>
    </row>
    <row r="57" spans="1:4" ht="12.75" customHeight="1">
      <c r="A57" s="37" t="s">
        <v>51</v>
      </c>
      <c r="B57" s="53" t="s">
        <v>249</v>
      </c>
      <c r="C57" s="38">
        <v>685000</v>
      </c>
      <c r="D57" s="44">
        <v>150000</v>
      </c>
    </row>
    <row r="58" spans="1:4" ht="12.75" customHeight="1">
      <c r="A58" s="37" t="s">
        <v>189</v>
      </c>
      <c r="B58" s="53" t="s">
        <v>250</v>
      </c>
      <c r="C58" s="38"/>
      <c r="D58" s="44"/>
    </row>
    <row r="59" spans="1:4" ht="12.75" customHeight="1">
      <c r="A59" s="37" t="s">
        <v>41</v>
      </c>
      <c r="B59" s="53" t="s">
        <v>251</v>
      </c>
      <c r="C59" s="38">
        <v>1034084</v>
      </c>
      <c r="D59" s="44">
        <v>386100</v>
      </c>
    </row>
    <row r="60" spans="1:4" ht="18" customHeight="1">
      <c r="A60" s="49" t="s">
        <v>263</v>
      </c>
      <c r="B60" s="53">
        <v>100</v>
      </c>
      <c r="C60" s="36">
        <f>SUM(C62:C66)</f>
        <v>1596852</v>
      </c>
      <c r="D60" s="105">
        <f>SUM(D62:D66)</f>
        <v>399346</v>
      </c>
    </row>
    <row r="61" spans="1:4" ht="12.75" customHeight="1">
      <c r="A61" s="37" t="s">
        <v>40</v>
      </c>
      <c r="B61" s="53"/>
      <c r="C61" s="44"/>
      <c r="D61" s="44"/>
    </row>
    <row r="62" spans="1:4" ht="12.75" customHeight="1">
      <c r="A62" s="37" t="s">
        <v>52</v>
      </c>
      <c r="B62" s="53">
        <v>101</v>
      </c>
      <c r="C62" s="38">
        <v>817828</v>
      </c>
      <c r="D62" s="44">
        <v>164627</v>
      </c>
    </row>
    <row r="63" spans="1:4" ht="12.75" customHeight="1">
      <c r="A63" s="37" t="s">
        <v>198</v>
      </c>
      <c r="B63" s="53">
        <v>102</v>
      </c>
      <c r="C63" s="38"/>
      <c r="D63" s="44"/>
    </row>
    <row r="64" spans="1:4" ht="12.75" customHeight="1">
      <c r="A64" s="37" t="s">
        <v>53</v>
      </c>
      <c r="B64" s="53">
        <v>103</v>
      </c>
      <c r="C64" s="38"/>
      <c r="D64" s="44"/>
    </row>
    <row r="65" spans="1:4" ht="12.75" customHeight="1">
      <c r="A65" s="37" t="s">
        <v>252</v>
      </c>
      <c r="B65" s="53">
        <v>104</v>
      </c>
      <c r="C65" s="38"/>
      <c r="D65" s="44"/>
    </row>
    <row r="66" spans="1:4" ht="12.75" customHeight="1">
      <c r="A66" s="37" t="s">
        <v>253</v>
      </c>
      <c r="B66" s="53">
        <v>105</v>
      </c>
      <c r="C66" s="38">
        <v>779024</v>
      </c>
      <c r="D66" s="44">
        <v>234719</v>
      </c>
    </row>
    <row r="67" spans="1:4" ht="25.5">
      <c r="A67" s="35" t="s">
        <v>265</v>
      </c>
      <c r="B67" s="53">
        <v>110</v>
      </c>
      <c r="C67" s="36">
        <f>C54-C60</f>
        <v>122232</v>
      </c>
      <c r="D67" s="105">
        <f>D54-D60</f>
        <v>136754</v>
      </c>
    </row>
    <row r="68" spans="1:4" ht="13.5">
      <c r="A68" s="49" t="s">
        <v>179</v>
      </c>
      <c r="B68" s="53">
        <v>120</v>
      </c>
      <c r="C68" s="142">
        <f>14916-29072</f>
        <v>-14156</v>
      </c>
      <c r="D68" s="106">
        <v>-17380</v>
      </c>
    </row>
    <row r="69" spans="1:4" ht="25.5">
      <c r="A69" s="35" t="s">
        <v>266</v>
      </c>
      <c r="B69" s="53">
        <v>130</v>
      </c>
      <c r="C69" s="36">
        <f>C24+C52+C67+C68</f>
        <v>-47802</v>
      </c>
      <c r="D69" s="103">
        <f>D24+D52+D67+D68</f>
        <v>124438</v>
      </c>
    </row>
    <row r="70" spans="1:6" ht="17.25" customHeight="1">
      <c r="A70" s="35" t="s">
        <v>180</v>
      </c>
      <c r="B70" s="53">
        <v>140</v>
      </c>
      <c r="C70" s="36">
        <v>81334</v>
      </c>
      <c r="D70" s="103">
        <v>153510</v>
      </c>
      <c r="F70" s="108"/>
    </row>
    <row r="71" spans="1:6" ht="17.25" customHeight="1">
      <c r="A71" s="35" t="s">
        <v>181</v>
      </c>
      <c r="B71" s="53">
        <v>150</v>
      </c>
      <c r="C71" s="36">
        <f>баланс!C17</f>
        <v>33532</v>
      </c>
      <c r="D71" s="103">
        <v>277948</v>
      </c>
      <c r="F71" s="109"/>
    </row>
    <row r="72" spans="1:4" ht="13.5">
      <c r="A72" s="31"/>
      <c r="B72" s="40"/>
      <c r="C72" s="32">
        <f>C69+C70-C71</f>
        <v>0</v>
      </c>
      <c r="D72" s="32">
        <f>D69+D70-D71</f>
        <v>0</v>
      </c>
    </row>
    <row r="73" spans="1:4" ht="27" customHeight="1">
      <c r="A73" s="30" t="s">
        <v>137</v>
      </c>
      <c r="B73" s="10" t="s">
        <v>69</v>
      </c>
      <c r="C73" s="20" t="s">
        <v>69</v>
      </c>
      <c r="D73" s="21" t="s">
        <v>69</v>
      </c>
    </row>
    <row r="74" spans="1:4" ht="13.5">
      <c r="A74" s="22" t="s">
        <v>99</v>
      </c>
      <c r="B74" s="10" t="s">
        <v>69</v>
      </c>
      <c r="C74" s="23" t="s">
        <v>100</v>
      </c>
      <c r="D74" s="21" t="s">
        <v>69</v>
      </c>
    </row>
    <row r="75" spans="1:4" ht="13.5">
      <c r="A75" s="30" t="s">
        <v>101</v>
      </c>
      <c r="B75" s="10" t="s">
        <v>69</v>
      </c>
      <c r="C75" s="20" t="s">
        <v>69</v>
      </c>
      <c r="D75" s="21" t="s">
        <v>69</v>
      </c>
    </row>
    <row r="76" spans="1:4" ht="13.5">
      <c r="A76" s="22" t="s">
        <v>102</v>
      </c>
      <c r="B76" s="10" t="s">
        <v>69</v>
      </c>
      <c r="C76" s="23" t="s">
        <v>100</v>
      </c>
      <c r="D76" s="21" t="s">
        <v>69</v>
      </c>
    </row>
    <row r="77" spans="1:4" ht="13.5">
      <c r="A77" s="125" t="s">
        <v>103</v>
      </c>
      <c r="B77" s="125"/>
      <c r="C77" s="125"/>
      <c r="D77" s="125"/>
    </row>
  </sheetData>
  <sheetProtection/>
  <mergeCells count="4">
    <mergeCell ref="A1:D1"/>
    <mergeCell ref="A3:D3"/>
    <mergeCell ref="A2:D2"/>
    <mergeCell ref="A77:D77"/>
  </mergeCells>
  <printOptions/>
  <pageMargins left="0.4330708661417323" right="0.31496062992125984" top="0.2362204724409449" bottom="0.35433070866141736" header="0.275590551181102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80">
      <selection activeCell="A1" sqref="A1:D83"/>
    </sheetView>
  </sheetViews>
  <sheetFormatPr defaultColWidth="9.140625" defaultRowHeight="12.75"/>
  <cols>
    <col min="1" max="1" width="61.00390625" style="1" customWidth="1"/>
    <col min="2" max="2" width="7.140625" style="67" customWidth="1"/>
    <col min="3" max="4" width="13.7109375" style="1" customWidth="1"/>
  </cols>
  <sheetData>
    <row r="1" spans="1:2" ht="13.5">
      <c r="A1" s="1" t="s">
        <v>173</v>
      </c>
      <c r="B1" s="65"/>
    </row>
    <row r="2" spans="1:2" ht="13.5">
      <c r="A2" s="1" t="s">
        <v>174</v>
      </c>
      <c r="B2" s="66"/>
    </row>
    <row r="3" spans="1:2" ht="13.5">
      <c r="A3" s="1" t="s">
        <v>269</v>
      </c>
      <c r="B3" s="65"/>
    </row>
    <row r="4" spans="1:2" ht="13.5">
      <c r="A4" s="1" t="s">
        <v>175</v>
      </c>
      <c r="B4" s="65"/>
    </row>
    <row r="5" spans="1:2" ht="13.5">
      <c r="A5" s="1" t="s">
        <v>176</v>
      </c>
      <c r="B5" s="65"/>
    </row>
    <row r="6" spans="1:2" ht="13.5">
      <c r="A6" s="1" t="s">
        <v>177</v>
      </c>
      <c r="B6" s="65"/>
    </row>
    <row r="7" spans="1:2" ht="13.5">
      <c r="A7" s="1" t="s">
        <v>298</v>
      </c>
      <c r="B7" s="65"/>
    </row>
    <row r="8" spans="1:2" ht="13.5">
      <c r="A8" s="1" t="s">
        <v>178</v>
      </c>
      <c r="B8" s="65"/>
    </row>
    <row r="9" spans="1:2" ht="13.5">
      <c r="A9" s="1" t="s">
        <v>293</v>
      </c>
      <c r="B9" s="65"/>
    </row>
    <row r="11" spans="1:4" s="48" customFormat="1" ht="13.5">
      <c r="A11" s="123" t="s">
        <v>267</v>
      </c>
      <c r="B11" s="123"/>
      <c r="C11" s="123"/>
      <c r="D11" s="123"/>
    </row>
    <row r="12" spans="1:4" s="48" customFormat="1" ht="13.5">
      <c r="A12" s="123" t="s">
        <v>296</v>
      </c>
      <c r="B12" s="123"/>
      <c r="C12" s="123"/>
      <c r="D12" s="61"/>
    </row>
    <row r="13" spans="1:4" ht="15" customHeight="1">
      <c r="A13" s="5" t="s">
        <v>69</v>
      </c>
      <c r="B13" s="6" t="s">
        <v>69</v>
      </c>
      <c r="C13" s="139" t="s">
        <v>70</v>
      </c>
      <c r="D13" s="139"/>
    </row>
    <row r="14" spans="1:4" ht="45.75" customHeight="1">
      <c r="A14" s="62" t="s">
        <v>71</v>
      </c>
      <c r="B14" s="7" t="s">
        <v>4</v>
      </c>
      <c r="C14" s="24" t="s">
        <v>123</v>
      </c>
      <c r="D14" s="24" t="s">
        <v>124</v>
      </c>
    </row>
    <row r="15" spans="1:4" ht="19.5" customHeight="1">
      <c r="A15" s="133" t="s">
        <v>72</v>
      </c>
      <c r="B15" s="134"/>
      <c r="C15" s="134"/>
      <c r="D15" s="135"/>
    </row>
    <row r="16" spans="1:4" s="16" customFormat="1" ht="19.5" customHeight="1">
      <c r="A16" s="13" t="s">
        <v>73</v>
      </c>
      <c r="B16" s="8" t="s">
        <v>69</v>
      </c>
      <c r="C16" s="15" t="s">
        <v>69</v>
      </c>
      <c r="D16" s="15" t="s">
        <v>69</v>
      </c>
    </row>
    <row r="17" spans="1:4" s="16" customFormat="1" ht="13.5">
      <c r="A17" s="72" t="s">
        <v>5</v>
      </c>
      <c r="B17" s="73" t="s">
        <v>6</v>
      </c>
      <c r="C17" s="70">
        <v>33532</v>
      </c>
      <c r="D17" s="70">
        <v>81334</v>
      </c>
    </row>
    <row r="18" spans="1:4" s="16" customFormat="1" ht="15" customHeight="1">
      <c r="A18" s="72" t="s">
        <v>294</v>
      </c>
      <c r="B18" s="73" t="s">
        <v>7</v>
      </c>
      <c r="C18" s="70">
        <v>30100</v>
      </c>
      <c r="D18" s="70">
        <v>10083</v>
      </c>
    </row>
    <row r="19" spans="1:4" s="16" customFormat="1" ht="13.5">
      <c r="A19" s="72" t="s">
        <v>75</v>
      </c>
      <c r="B19" s="73" t="s">
        <v>8</v>
      </c>
      <c r="C19" s="70"/>
      <c r="D19" s="70"/>
    </row>
    <row r="20" spans="1:4" s="16" customFormat="1" ht="30" customHeight="1">
      <c r="A20" s="72" t="s">
        <v>76</v>
      </c>
      <c r="B20" s="73" t="s">
        <v>10</v>
      </c>
      <c r="C20" s="70"/>
      <c r="D20" s="70"/>
    </row>
    <row r="21" spans="1:4" s="16" customFormat="1" ht="15" customHeight="1">
      <c r="A21" s="72" t="s">
        <v>77</v>
      </c>
      <c r="B21" s="73" t="s">
        <v>11</v>
      </c>
      <c r="C21" s="70"/>
      <c r="D21" s="70"/>
    </row>
    <row r="22" spans="1:4" s="16" customFormat="1" ht="15" customHeight="1">
      <c r="A22" s="72" t="s">
        <v>78</v>
      </c>
      <c r="B22" s="73" t="s">
        <v>12</v>
      </c>
      <c r="C22" s="70"/>
      <c r="D22" s="70"/>
    </row>
    <row r="23" spans="1:4" s="16" customFormat="1" ht="15" customHeight="1">
      <c r="A23" s="72" t="s">
        <v>125</v>
      </c>
      <c r="B23" s="73" t="s">
        <v>14</v>
      </c>
      <c r="C23" s="70">
        <v>770194</v>
      </c>
      <c r="D23" s="70">
        <v>921105</v>
      </c>
    </row>
    <row r="24" spans="1:4" s="16" customFormat="1" ht="15" customHeight="1">
      <c r="A24" s="72" t="s">
        <v>56</v>
      </c>
      <c r="B24" s="73" t="s">
        <v>79</v>
      </c>
      <c r="C24" s="70"/>
      <c r="D24" s="70"/>
    </row>
    <row r="25" spans="1:4" s="16" customFormat="1" ht="15" customHeight="1">
      <c r="A25" s="72" t="s">
        <v>9</v>
      </c>
      <c r="B25" s="73" t="s">
        <v>80</v>
      </c>
      <c r="C25" s="70">
        <v>1409079</v>
      </c>
      <c r="D25" s="70">
        <v>894719</v>
      </c>
    </row>
    <row r="26" spans="1:4" s="16" customFormat="1" ht="15" customHeight="1">
      <c r="A26" s="72" t="s">
        <v>13</v>
      </c>
      <c r="B26" s="73" t="s">
        <v>81</v>
      </c>
      <c r="C26" s="70">
        <f>18435+289691+245+334677</f>
        <v>643048</v>
      </c>
      <c r="D26" s="70">
        <f>48467+27273+2150+228569</f>
        <v>306459</v>
      </c>
    </row>
    <row r="27" spans="1:4" s="16" customFormat="1" ht="19.5" customHeight="1">
      <c r="A27" s="74" t="s">
        <v>292</v>
      </c>
      <c r="B27" s="75">
        <v>100</v>
      </c>
      <c r="C27" s="71">
        <f>SUM(C17:C26)</f>
        <v>2885953</v>
      </c>
      <c r="D27" s="71">
        <f>SUM(D17:D26)</f>
        <v>2213700</v>
      </c>
    </row>
    <row r="28" spans="1:4" s="16" customFormat="1" ht="15" customHeight="1">
      <c r="A28" s="72" t="s">
        <v>82</v>
      </c>
      <c r="B28" s="76">
        <v>101</v>
      </c>
      <c r="C28" s="70"/>
      <c r="D28" s="70"/>
    </row>
    <row r="29" spans="1:4" s="16" customFormat="1" ht="19.5" customHeight="1">
      <c r="A29" s="74" t="s">
        <v>15</v>
      </c>
      <c r="B29" s="75" t="s">
        <v>69</v>
      </c>
      <c r="C29" s="71" t="s">
        <v>69</v>
      </c>
      <c r="D29" s="71" t="s">
        <v>69</v>
      </c>
    </row>
    <row r="30" spans="1:4" s="16" customFormat="1" ht="15" customHeight="1">
      <c r="A30" s="72" t="s">
        <v>74</v>
      </c>
      <c r="B30" s="76">
        <v>110</v>
      </c>
      <c r="C30" s="70"/>
      <c r="D30" s="70"/>
    </row>
    <row r="31" spans="1:4" s="16" customFormat="1" ht="13.5">
      <c r="A31" s="72" t="s">
        <v>75</v>
      </c>
      <c r="B31" s="76">
        <v>111</v>
      </c>
      <c r="C31" s="70"/>
      <c r="D31" s="70"/>
    </row>
    <row r="32" spans="1:4" s="16" customFormat="1" ht="28.5" customHeight="1">
      <c r="A32" s="72" t="s">
        <v>76</v>
      </c>
      <c r="B32" s="76">
        <v>112</v>
      </c>
      <c r="C32" s="70"/>
      <c r="D32" s="70"/>
    </row>
    <row r="33" spans="1:4" s="16" customFormat="1" ht="15" customHeight="1">
      <c r="A33" s="72" t="s">
        <v>77</v>
      </c>
      <c r="B33" s="76">
        <v>113</v>
      </c>
      <c r="C33" s="70"/>
      <c r="D33" s="70"/>
    </row>
    <row r="34" spans="1:4" s="16" customFormat="1" ht="15" customHeight="1">
      <c r="A34" s="72" t="s">
        <v>83</v>
      </c>
      <c r="B34" s="76">
        <v>114</v>
      </c>
      <c r="C34" s="70"/>
      <c r="D34" s="70"/>
    </row>
    <row r="35" spans="1:4" s="16" customFormat="1" ht="15" customHeight="1">
      <c r="A35" s="72" t="s">
        <v>84</v>
      </c>
      <c r="B35" s="76">
        <v>115</v>
      </c>
      <c r="C35" s="70"/>
      <c r="D35" s="70"/>
    </row>
    <row r="36" spans="1:4" s="16" customFormat="1" ht="15" customHeight="1">
      <c r="A36" s="72" t="s">
        <v>18</v>
      </c>
      <c r="B36" s="76">
        <v>116</v>
      </c>
      <c r="C36" s="70"/>
      <c r="D36" s="70"/>
    </row>
    <row r="37" spans="1:4" s="16" customFormat="1" ht="15" customHeight="1">
      <c r="A37" s="72" t="s">
        <v>85</v>
      </c>
      <c r="B37" s="76">
        <v>117</v>
      </c>
      <c r="C37" s="70"/>
      <c r="D37" s="70"/>
    </row>
    <row r="38" spans="1:4" s="16" customFormat="1" ht="15" customHeight="1">
      <c r="A38" s="72" t="s">
        <v>21</v>
      </c>
      <c r="B38" s="76">
        <v>118</v>
      </c>
      <c r="C38" s="70">
        <v>2820542</v>
      </c>
      <c r="D38" s="70">
        <v>3016243</v>
      </c>
    </row>
    <row r="39" spans="1:4" s="16" customFormat="1" ht="15" customHeight="1">
      <c r="A39" s="72" t="s">
        <v>23</v>
      </c>
      <c r="B39" s="76">
        <v>119</v>
      </c>
      <c r="C39" s="70"/>
      <c r="D39" s="70"/>
    </row>
    <row r="40" spans="1:4" s="16" customFormat="1" ht="15" customHeight="1">
      <c r="A40" s="72" t="s">
        <v>25</v>
      </c>
      <c r="B40" s="76">
        <v>120</v>
      </c>
      <c r="C40" s="70"/>
      <c r="D40" s="70"/>
    </row>
    <row r="41" spans="1:4" s="16" customFormat="1" ht="15" customHeight="1">
      <c r="A41" s="72" t="s">
        <v>26</v>
      </c>
      <c r="B41" s="76">
        <v>121</v>
      </c>
      <c r="C41" s="70">
        <v>3073</v>
      </c>
      <c r="D41" s="70">
        <v>3371</v>
      </c>
    </row>
    <row r="42" spans="1:4" s="16" customFormat="1" ht="15" customHeight="1">
      <c r="A42" s="72" t="s">
        <v>27</v>
      </c>
      <c r="B42" s="76">
        <v>122</v>
      </c>
      <c r="C42" s="70"/>
      <c r="D42" s="70"/>
    </row>
    <row r="43" spans="1:4" s="16" customFormat="1" ht="15" customHeight="1">
      <c r="A43" s="72" t="s">
        <v>28</v>
      </c>
      <c r="B43" s="76">
        <v>123</v>
      </c>
      <c r="C43" s="70">
        <v>8414</v>
      </c>
      <c r="D43" s="70">
        <v>15373</v>
      </c>
    </row>
    <row r="44" spans="1:4" s="16" customFormat="1" ht="19.5" customHeight="1">
      <c r="A44" s="74" t="s">
        <v>291</v>
      </c>
      <c r="B44" s="75">
        <v>200</v>
      </c>
      <c r="C44" s="71">
        <f>SUM(C35:C43)</f>
        <v>2832029</v>
      </c>
      <c r="D44" s="71">
        <f>SUM(D35:D43)</f>
        <v>3034987</v>
      </c>
    </row>
    <row r="45" spans="1:4" s="16" customFormat="1" ht="19.5" customHeight="1">
      <c r="A45" s="74" t="s">
        <v>290</v>
      </c>
      <c r="B45" s="75" t="s">
        <v>69</v>
      </c>
      <c r="C45" s="71">
        <f>C44+C27+C28</f>
        <v>5717982</v>
      </c>
      <c r="D45" s="71">
        <f>D44+D27+D28</f>
        <v>5248687</v>
      </c>
    </row>
    <row r="46" spans="1:4" s="16" customFormat="1" ht="19.5" customHeight="1">
      <c r="A46" s="136" t="s">
        <v>86</v>
      </c>
      <c r="B46" s="137"/>
      <c r="C46" s="137"/>
      <c r="D46" s="138"/>
    </row>
    <row r="47" spans="1:4" s="16" customFormat="1" ht="19.5" customHeight="1">
      <c r="A47" s="74" t="s">
        <v>29</v>
      </c>
      <c r="B47" s="75" t="s">
        <v>69</v>
      </c>
      <c r="C47" s="77" t="s">
        <v>69</v>
      </c>
      <c r="D47" s="77" t="s">
        <v>69</v>
      </c>
    </row>
    <row r="48" spans="1:4" s="16" customFormat="1" ht="15" customHeight="1">
      <c r="A48" s="72" t="s">
        <v>87</v>
      </c>
      <c r="B48" s="76">
        <v>210</v>
      </c>
      <c r="C48" s="70">
        <v>445207</v>
      </c>
      <c r="D48" s="70">
        <v>578034</v>
      </c>
    </row>
    <row r="49" spans="1:4" s="16" customFormat="1" ht="15" customHeight="1">
      <c r="A49" s="72" t="s">
        <v>75</v>
      </c>
      <c r="B49" s="76">
        <v>211</v>
      </c>
      <c r="C49" s="70"/>
      <c r="D49" s="70"/>
    </row>
    <row r="50" spans="1:4" s="16" customFormat="1" ht="15" customHeight="1">
      <c r="A50" s="72" t="s">
        <v>88</v>
      </c>
      <c r="B50" s="76">
        <v>212</v>
      </c>
      <c r="C50" s="70">
        <v>234803</v>
      </c>
      <c r="D50" s="70"/>
    </row>
    <row r="51" spans="1:4" s="16" customFormat="1" ht="15" customHeight="1">
      <c r="A51" s="72" t="s">
        <v>126</v>
      </c>
      <c r="B51" s="76">
        <v>213</v>
      </c>
      <c r="C51" s="70">
        <v>315281</v>
      </c>
      <c r="D51" s="70">
        <v>62545</v>
      </c>
    </row>
    <row r="52" spans="1:4" s="16" customFormat="1" ht="15" customHeight="1">
      <c r="A52" s="72" t="s">
        <v>89</v>
      </c>
      <c r="B52" s="76">
        <v>214</v>
      </c>
      <c r="C52" s="70">
        <v>28035</v>
      </c>
      <c r="D52" s="70">
        <v>31204</v>
      </c>
    </row>
    <row r="53" spans="1:4" s="16" customFormat="1" ht="15" customHeight="1">
      <c r="A53" s="72" t="s">
        <v>90</v>
      </c>
      <c r="B53" s="76">
        <v>215</v>
      </c>
      <c r="C53" s="70">
        <v>24713</v>
      </c>
      <c r="D53" s="70"/>
    </row>
    <row r="54" spans="1:4" s="16" customFormat="1" ht="15" customHeight="1">
      <c r="A54" s="72" t="s">
        <v>91</v>
      </c>
      <c r="B54" s="76">
        <v>216</v>
      </c>
      <c r="C54" s="70">
        <v>36249</v>
      </c>
      <c r="D54" s="70">
        <v>51562</v>
      </c>
    </row>
    <row r="55" spans="1:4" s="16" customFormat="1" ht="15" customHeight="1">
      <c r="A55" s="72" t="s">
        <v>30</v>
      </c>
      <c r="B55" s="76">
        <v>217</v>
      </c>
      <c r="C55" s="70">
        <f>123619-24713+7441+1863+159985</f>
        <v>268195</v>
      </c>
      <c r="D55" s="70">
        <v>730673</v>
      </c>
    </row>
    <row r="56" spans="1:4" s="16" customFormat="1" ht="19.5" customHeight="1">
      <c r="A56" s="74" t="s">
        <v>289</v>
      </c>
      <c r="B56" s="75">
        <v>300</v>
      </c>
      <c r="C56" s="71">
        <f>SUM(C48:C55)</f>
        <v>1352483</v>
      </c>
      <c r="D56" s="71">
        <f>SUM(D48:D55)</f>
        <v>1454018</v>
      </c>
    </row>
    <row r="57" spans="1:4" s="16" customFormat="1" ht="15" customHeight="1">
      <c r="A57" s="72" t="s">
        <v>92</v>
      </c>
      <c r="B57" s="76">
        <v>301</v>
      </c>
      <c r="C57" s="70"/>
      <c r="D57" s="70"/>
    </row>
    <row r="58" spans="1:4" s="16" customFormat="1" ht="19.5" customHeight="1">
      <c r="A58" s="74" t="s">
        <v>31</v>
      </c>
      <c r="B58" s="75" t="s">
        <v>69</v>
      </c>
      <c r="C58" s="71" t="s">
        <v>69</v>
      </c>
      <c r="D58" s="71" t="s">
        <v>69</v>
      </c>
    </row>
    <row r="59" spans="1:4" s="16" customFormat="1" ht="15" customHeight="1">
      <c r="A59" s="72" t="s">
        <v>87</v>
      </c>
      <c r="B59" s="76">
        <v>310</v>
      </c>
      <c r="C59" s="70">
        <v>275425</v>
      </c>
      <c r="D59" s="70">
        <v>275425</v>
      </c>
    </row>
    <row r="60" spans="1:4" s="16" customFormat="1" ht="15" customHeight="1">
      <c r="A60" s="72" t="s">
        <v>75</v>
      </c>
      <c r="B60" s="76">
        <v>311</v>
      </c>
      <c r="C60" s="70"/>
      <c r="D60" s="70"/>
    </row>
    <row r="61" spans="1:4" s="16" customFormat="1" ht="15" customHeight="1">
      <c r="A61" s="72" t="s">
        <v>93</v>
      </c>
      <c r="B61" s="76">
        <v>312</v>
      </c>
      <c r="C61" s="70"/>
      <c r="D61" s="70"/>
    </row>
    <row r="62" spans="1:4" s="16" customFormat="1" ht="15" customHeight="1">
      <c r="A62" s="72" t="s">
        <v>127</v>
      </c>
      <c r="B62" s="76">
        <v>313</v>
      </c>
      <c r="C62" s="70"/>
      <c r="D62" s="70"/>
    </row>
    <row r="63" spans="1:4" s="16" customFormat="1" ht="13.5">
      <c r="A63" s="72" t="s">
        <v>94</v>
      </c>
      <c r="B63" s="76">
        <v>314</v>
      </c>
      <c r="C63" s="70"/>
      <c r="D63" s="70"/>
    </row>
    <row r="64" spans="1:4" s="16" customFormat="1" ht="13.5">
      <c r="A64" s="72" t="s">
        <v>32</v>
      </c>
      <c r="B64" s="76">
        <v>315</v>
      </c>
      <c r="C64" s="70">
        <v>290020</v>
      </c>
      <c r="D64" s="70">
        <v>290020</v>
      </c>
    </row>
    <row r="65" spans="1:4" s="16" customFormat="1" ht="13.5">
      <c r="A65" s="72" t="s">
        <v>33</v>
      </c>
      <c r="B65" s="76">
        <v>316</v>
      </c>
      <c r="C65" s="70">
        <v>34527</v>
      </c>
      <c r="D65" s="70">
        <v>34527</v>
      </c>
    </row>
    <row r="66" spans="1:4" s="16" customFormat="1" ht="19.5" customHeight="1">
      <c r="A66" s="74" t="s">
        <v>288</v>
      </c>
      <c r="B66" s="75">
        <v>400</v>
      </c>
      <c r="C66" s="71">
        <f>SUM(C59:C65)</f>
        <v>599972</v>
      </c>
      <c r="D66" s="71">
        <f>SUM(D59:D65)</f>
        <v>599972</v>
      </c>
    </row>
    <row r="67" spans="1:4" s="16" customFormat="1" ht="19.5" customHeight="1">
      <c r="A67" s="74" t="s">
        <v>34</v>
      </c>
      <c r="B67" s="75" t="s">
        <v>69</v>
      </c>
      <c r="C67" s="71" t="s">
        <v>69</v>
      </c>
      <c r="D67" s="71" t="s">
        <v>69</v>
      </c>
    </row>
    <row r="68" spans="1:4" s="16" customFormat="1" ht="15" customHeight="1">
      <c r="A68" s="72" t="s">
        <v>95</v>
      </c>
      <c r="B68" s="76">
        <v>410</v>
      </c>
      <c r="C68" s="70">
        <v>600190</v>
      </c>
      <c r="D68" s="70">
        <v>600190</v>
      </c>
    </row>
    <row r="69" spans="1:4" s="16" customFormat="1" ht="15" customHeight="1">
      <c r="A69" s="72" t="s">
        <v>35</v>
      </c>
      <c r="B69" s="76">
        <v>411</v>
      </c>
      <c r="C69" s="70">
        <v>19</v>
      </c>
      <c r="D69" s="70">
        <v>19</v>
      </c>
    </row>
    <row r="70" spans="1:4" s="16" customFormat="1" ht="15" customHeight="1">
      <c r="A70" s="72" t="s">
        <v>36</v>
      </c>
      <c r="B70" s="76">
        <v>412</v>
      </c>
      <c r="C70" s="70">
        <v>-190</v>
      </c>
      <c r="D70" s="70">
        <v>-190</v>
      </c>
    </row>
    <row r="71" spans="1:5" s="16" customFormat="1" ht="15" customHeight="1">
      <c r="A71" s="72" t="s">
        <v>96</v>
      </c>
      <c r="B71" s="76">
        <v>413</v>
      </c>
      <c r="C71" s="91">
        <v>609670</v>
      </c>
      <c r="D71" s="91">
        <v>707574</v>
      </c>
      <c r="E71" s="107"/>
    </row>
    <row r="72" spans="1:4" s="16" customFormat="1" ht="15" customHeight="1">
      <c r="A72" s="72" t="s">
        <v>97</v>
      </c>
      <c r="B72" s="76">
        <v>414</v>
      </c>
      <c r="C72" s="70">
        <f>D72+'форма 2'!C24+'форма 2'!C37</f>
        <v>2555838.4</v>
      </c>
      <c r="D72" s="70">
        <v>1887104</v>
      </c>
    </row>
    <row r="73" spans="1:4" s="16" customFormat="1" ht="30" customHeight="1">
      <c r="A73" s="72" t="s">
        <v>287</v>
      </c>
      <c r="B73" s="76">
        <v>420</v>
      </c>
      <c r="C73" s="36">
        <f>SUM(C68:C72)</f>
        <v>3765527.4</v>
      </c>
      <c r="D73" s="36">
        <f>SUM(D68:D72)</f>
        <v>3194697</v>
      </c>
    </row>
    <row r="74" spans="1:4" s="16" customFormat="1" ht="13.5">
      <c r="A74" s="72" t="s">
        <v>98</v>
      </c>
      <c r="B74" s="76">
        <v>421</v>
      </c>
      <c r="C74" s="70"/>
      <c r="D74" s="70"/>
    </row>
    <row r="75" spans="1:4" s="16" customFormat="1" ht="19.5" customHeight="1">
      <c r="A75" s="74" t="s">
        <v>286</v>
      </c>
      <c r="B75" s="75">
        <v>500</v>
      </c>
      <c r="C75" s="71">
        <f>C73</f>
        <v>3765527.4</v>
      </c>
      <c r="D75" s="71">
        <f>D73</f>
        <v>3194697</v>
      </c>
    </row>
    <row r="76" spans="1:4" s="16" customFormat="1" ht="19.5" customHeight="1">
      <c r="A76" s="74" t="s">
        <v>285</v>
      </c>
      <c r="B76" s="75" t="s">
        <v>69</v>
      </c>
      <c r="C76" s="71">
        <f>C75+C66+C56</f>
        <v>5717982.4</v>
      </c>
      <c r="D76" s="71">
        <f>D75+D66+D56</f>
        <v>5248687</v>
      </c>
    </row>
    <row r="77" spans="1:4" s="16" customFormat="1" ht="13.5">
      <c r="A77" s="78" t="s">
        <v>37</v>
      </c>
      <c r="B77" s="9" t="s">
        <v>69</v>
      </c>
      <c r="C77" s="19">
        <f>C91</f>
        <v>6270.756666666667</v>
      </c>
      <c r="D77" s="19">
        <f>D91</f>
        <v>5318.876666666667</v>
      </c>
    </row>
    <row r="78" spans="1:4" s="16" customFormat="1" ht="13.5">
      <c r="A78" s="79"/>
      <c r="B78" s="9"/>
      <c r="C78" s="80"/>
      <c r="D78" s="80"/>
    </row>
    <row r="79" spans="1:4" s="16" customFormat="1" ht="13.5">
      <c r="A79" s="30" t="s">
        <v>137</v>
      </c>
      <c r="B79" s="9" t="s">
        <v>69</v>
      </c>
      <c r="C79" s="20" t="s">
        <v>69</v>
      </c>
      <c r="D79" s="21" t="s">
        <v>69</v>
      </c>
    </row>
    <row r="80" spans="1:4" s="16" customFormat="1" ht="12.75" customHeight="1">
      <c r="A80" s="22" t="s">
        <v>99</v>
      </c>
      <c r="B80" s="9" t="s">
        <v>69</v>
      </c>
      <c r="C80" s="81" t="s">
        <v>100</v>
      </c>
      <c r="D80" s="21" t="s">
        <v>69</v>
      </c>
    </row>
    <row r="81" spans="1:4" s="16" customFormat="1" ht="19.5" customHeight="1">
      <c r="A81" s="30" t="s">
        <v>101</v>
      </c>
      <c r="B81" s="9" t="s">
        <v>69</v>
      </c>
      <c r="C81" s="20" t="s">
        <v>69</v>
      </c>
      <c r="D81" s="21" t="s">
        <v>69</v>
      </c>
    </row>
    <row r="82" spans="1:4" ht="12.75" customHeight="1">
      <c r="A82" s="11" t="s">
        <v>102</v>
      </c>
      <c r="B82" s="9" t="s">
        <v>69</v>
      </c>
      <c r="C82" s="82" t="s">
        <v>100</v>
      </c>
      <c r="D82" s="10" t="s">
        <v>69</v>
      </c>
    </row>
    <row r="83" spans="1:4" ht="12.75">
      <c r="A83" s="132" t="s">
        <v>103</v>
      </c>
      <c r="B83" s="132"/>
      <c r="C83" s="132"/>
      <c r="D83" s="132"/>
    </row>
    <row r="84" spans="1:4" ht="13.5">
      <c r="A84" s="83"/>
      <c r="B84" s="84"/>
      <c r="C84" s="43">
        <f>C45-C76</f>
        <v>-0.40000000037252903</v>
      </c>
      <c r="D84" s="43">
        <f>D45-D76</f>
        <v>0</v>
      </c>
    </row>
    <row r="85" spans="1:4" ht="13.5">
      <c r="A85" s="83" t="s">
        <v>128</v>
      </c>
      <c r="B85" s="84"/>
      <c r="C85" s="83"/>
      <c r="D85" s="83"/>
    </row>
    <row r="86" spans="1:4" ht="13.5">
      <c r="A86" s="83" t="s">
        <v>131</v>
      </c>
      <c r="B86" s="84"/>
      <c r="C86" s="100">
        <f>C45</f>
        <v>5717982</v>
      </c>
      <c r="D86" s="85">
        <f>D45</f>
        <v>5248687</v>
      </c>
    </row>
    <row r="87" spans="1:4" ht="13.5">
      <c r="A87" s="83" t="s">
        <v>132</v>
      </c>
      <c r="B87" s="84"/>
      <c r="C87" s="100">
        <f>C41</f>
        <v>3073</v>
      </c>
      <c r="D87" s="85">
        <f>D41</f>
        <v>3371</v>
      </c>
    </row>
    <row r="88" spans="1:4" ht="13.5">
      <c r="A88" s="83" t="s">
        <v>133</v>
      </c>
      <c r="B88" s="84"/>
      <c r="C88" s="100">
        <f>C56+C66</f>
        <v>1952455</v>
      </c>
      <c r="D88" s="85">
        <f>D56+D66</f>
        <v>2053990</v>
      </c>
    </row>
    <row r="89" spans="1:4" ht="13.5">
      <c r="A89" s="83" t="s">
        <v>134</v>
      </c>
      <c r="B89" s="84"/>
      <c r="C89" s="100">
        <f>C86-C87-C88</f>
        <v>3762454</v>
      </c>
      <c r="D89" s="85">
        <f>D86-D87-D88</f>
        <v>3191326</v>
      </c>
    </row>
    <row r="90" spans="1:4" ht="13.5">
      <c r="A90" s="83" t="s">
        <v>129</v>
      </c>
      <c r="B90" s="84"/>
      <c r="C90" s="101">
        <v>600</v>
      </c>
      <c r="D90" s="83">
        <v>600</v>
      </c>
    </row>
    <row r="91" spans="1:4" ht="13.5">
      <c r="A91" s="83" t="s">
        <v>130</v>
      </c>
      <c r="B91" s="84"/>
      <c r="C91" s="102">
        <f>C89/C90</f>
        <v>6270.756666666667</v>
      </c>
      <c r="D91" s="86">
        <f>D89/D90</f>
        <v>5318.876666666667</v>
      </c>
    </row>
    <row r="92" spans="1:4" ht="13.5">
      <c r="A92" s="83"/>
      <c r="B92" s="84"/>
      <c r="C92" s="85"/>
      <c r="D92" s="85"/>
    </row>
    <row r="93" spans="1:4" ht="13.5">
      <c r="A93" s="83"/>
      <c r="B93" s="84"/>
      <c r="C93" s="83"/>
      <c r="D93" s="83"/>
    </row>
    <row r="99" spans="1:3" ht="13.5">
      <c r="A99" s="98"/>
      <c r="C99" s="99"/>
    </row>
    <row r="100" ht="13.5">
      <c r="C100" s="99"/>
    </row>
    <row r="101" ht="13.5">
      <c r="C101" s="99"/>
    </row>
    <row r="102" ht="13.5">
      <c r="C102" s="99"/>
    </row>
    <row r="103" ht="13.5">
      <c r="C103" s="99"/>
    </row>
    <row r="104" ht="13.5">
      <c r="C104" s="99"/>
    </row>
    <row r="105" ht="13.5">
      <c r="C105" s="42"/>
    </row>
  </sheetData>
  <sheetProtection/>
  <mergeCells count="6">
    <mergeCell ref="A83:D83"/>
    <mergeCell ref="A15:D15"/>
    <mergeCell ref="A11:D11"/>
    <mergeCell ref="A46:D46"/>
    <mergeCell ref="C13:D13"/>
    <mergeCell ref="A12:C12"/>
  </mergeCells>
  <printOptions/>
  <pageMargins left="0.7086614173228347" right="0.3937007874015748" top="0.1968503937007874" bottom="0.31496062992125984" header="0.2362204724409449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PageLayoutView="0" workbookViewId="0" topLeftCell="A44">
      <selection activeCell="D66" sqref="D66"/>
    </sheetView>
  </sheetViews>
  <sheetFormatPr defaultColWidth="9.140625" defaultRowHeight="12.75"/>
  <cols>
    <col min="1" max="1" width="58.140625" style="1" customWidth="1"/>
    <col min="2" max="2" width="5.28125" style="1" customWidth="1"/>
    <col min="3" max="3" width="17.28125" style="1" customWidth="1"/>
    <col min="4" max="4" width="17.7109375" style="1" customWidth="1"/>
  </cols>
  <sheetData>
    <row r="1" ht="13.5">
      <c r="A1" s="1" t="s">
        <v>142</v>
      </c>
    </row>
    <row r="3" spans="1:4" ht="13.5">
      <c r="A3" s="123" t="s">
        <v>268</v>
      </c>
      <c r="B3" s="123"/>
      <c r="C3" s="123"/>
      <c r="D3" s="123"/>
    </row>
    <row r="4" spans="1:4" ht="13.5">
      <c r="A4" s="123" t="s">
        <v>295</v>
      </c>
      <c r="B4" s="123"/>
      <c r="C4" s="123"/>
      <c r="D4" s="123"/>
    </row>
    <row r="5" spans="1:4" ht="13.5">
      <c r="A5" s="141" t="s">
        <v>138</v>
      </c>
      <c r="B5" s="141"/>
      <c r="C5" s="141"/>
      <c r="D5" s="141"/>
    </row>
    <row r="6" spans="1:4" ht="35.25" customHeight="1">
      <c r="A6" s="17" t="s">
        <v>0</v>
      </c>
      <c r="B6" s="28" t="s">
        <v>4</v>
      </c>
      <c r="C6" s="24">
        <v>43373</v>
      </c>
      <c r="D6" s="24">
        <v>43008</v>
      </c>
    </row>
    <row r="7" spans="1:4" ht="13.5">
      <c r="A7" s="25" t="s">
        <v>104</v>
      </c>
      <c r="B7" s="27" t="s">
        <v>6</v>
      </c>
      <c r="C7" s="68">
        <v>5415291</v>
      </c>
      <c r="D7" s="68">
        <v>3795590</v>
      </c>
    </row>
    <row r="8" spans="1:4" ht="13.5">
      <c r="A8" s="25" t="s">
        <v>105</v>
      </c>
      <c r="B8" s="27" t="s">
        <v>7</v>
      </c>
      <c r="C8" s="68">
        <v>3865140</v>
      </c>
      <c r="D8" s="68">
        <v>2580389</v>
      </c>
    </row>
    <row r="9" spans="1:4" ht="13.5">
      <c r="A9" s="26" t="s">
        <v>284</v>
      </c>
      <c r="B9" s="54" t="s">
        <v>8</v>
      </c>
      <c r="C9" s="69">
        <f>C7-C8</f>
        <v>1550151</v>
      </c>
      <c r="D9" s="69">
        <f>D7-D8</f>
        <v>1215201</v>
      </c>
    </row>
    <row r="10" spans="1:4" ht="13.5">
      <c r="A10" s="25" t="s">
        <v>57</v>
      </c>
      <c r="B10" s="27" t="s">
        <v>10</v>
      </c>
      <c r="C10" s="68">
        <v>199172</v>
      </c>
      <c r="D10" s="68">
        <v>115523</v>
      </c>
    </row>
    <row r="11" spans="1:4" ht="13.5">
      <c r="A11" s="25" t="s">
        <v>2</v>
      </c>
      <c r="B11" s="27" t="s">
        <v>11</v>
      </c>
      <c r="C11" s="68">
        <v>566674</v>
      </c>
      <c r="D11" s="68">
        <v>844624</v>
      </c>
    </row>
    <row r="12" spans="1:4" ht="13.5">
      <c r="A12" s="25" t="s">
        <v>3</v>
      </c>
      <c r="B12" s="27" t="s">
        <v>12</v>
      </c>
      <c r="C12" s="68">
        <f>136645-81290</f>
        <v>55355</v>
      </c>
      <c r="D12" s="68">
        <v>36396</v>
      </c>
    </row>
    <row r="13" spans="1:4" ht="13.5">
      <c r="A13" s="25" t="s">
        <v>1</v>
      </c>
      <c r="B13" s="27" t="s">
        <v>14</v>
      </c>
      <c r="C13" s="68">
        <f>117923-81290</f>
        <v>36633</v>
      </c>
      <c r="D13" s="68">
        <v>7229</v>
      </c>
    </row>
    <row r="14" spans="1:4" ht="13.5">
      <c r="A14" s="26" t="s">
        <v>283</v>
      </c>
      <c r="B14" s="54" t="s">
        <v>16</v>
      </c>
      <c r="C14" s="69">
        <f>C9-C10-C11-C12+C13</f>
        <v>765583</v>
      </c>
      <c r="D14" s="69">
        <f>D9-D10-D11-D12+D13</f>
        <v>225887</v>
      </c>
    </row>
    <row r="15" spans="1:4" ht="13.5">
      <c r="A15" s="25" t="s">
        <v>106</v>
      </c>
      <c r="B15" s="27" t="s">
        <v>17</v>
      </c>
      <c r="C15" s="90">
        <v>3742</v>
      </c>
      <c r="D15" s="90">
        <v>4358</v>
      </c>
    </row>
    <row r="16" spans="1:4" ht="13.5">
      <c r="A16" s="25" t="s">
        <v>58</v>
      </c>
      <c r="B16" s="27" t="s">
        <v>19</v>
      </c>
      <c r="C16" s="90">
        <v>55787</v>
      </c>
      <c r="D16" s="90">
        <v>39139</v>
      </c>
    </row>
    <row r="17" spans="1:4" ht="41.25" customHeight="1" hidden="1">
      <c r="A17" s="25" t="s">
        <v>107</v>
      </c>
      <c r="B17" s="27" t="s">
        <v>20</v>
      </c>
      <c r="C17" s="68"/>
      <c r="D17" s="68"/>
    </row>
    <row r="18" spans="1:4" ht="13.5" hidden="1">
      <c r="A18" s="25" t="s">
        <v>108</v>
      </c>
      <c r="B18" s="27" t="s">
        <v>22</v>
      </c>
      <c r="C18" s="68"/>
      <c r="D18" s="68"/>
    </row>
    <row r="19" spans="1:4" ht="13.5" hidden="1">
      <c r="A19" s="25" t="s">
        <v>109</v>
      </c>
      <c r="B19" s="27" t="s">
        <v>24</v>
      </c>
      <c r="C19" s="68"/>
      <c r="D19" s="68"/>
    </row>
    <row r="20" spans="1:4" ht="24.75">
      <c r="A20" s="26" t="s">
        <v>282</v>
      </c>
      <c r="B20" s="28">
        <v>100</v>
      </c>
      <c r="C20" s="69">
        <f>C14-C16+C15</f>
        <v>713538</v>
      </c>
      <c r="D20" s="69">
        <f>D14-D16+D15</f>
        <v>191106</v>
      </c>
    </row>
    <row r="21" spans="1:4" ht="13.5">
      <c r="A21" s="25" t="s">
        <v>59</v>
      </c>
      <c r="B21" s="29">
        <v>101</v>
      </c>
      <c r="C21" s="68">
        <f>C20*20%</f>
        <v>142707.6</v>
      </c>
      <c r="D21" s="68">
        <v>38221</v>
      </c>
    </row>
    <row r="22" spans="1:4" ht="27">
      <c r="A22" s="26" t="s">
        <v>110</v>
      </c>
      <c r="B22" s="28">
        <v>200</v>
      </c>
      <c r="C22" s="69">
        <f>C20-C21</f>
        <v>570830.4</v>
      </c>
      <c r="D22" s="69">
        <f>D20-D21</f>
        <v>152885</v>
      </c>
    </row>
    <row r="23" spans="1:4" ht="27">
      <c r="A23" s="25" t="s">
        <v>111</v>
      </c>
      <c r="B23" s="29">
        <v>201</v>
      </c>
      <c r="C23" s="68"/>
      <c r="D23" s="68"/>
    </row>
    <row r="24" spans="1:4" ht="13.5">
      <c r="A24" s="26" t="s">
        <v>280</v>
      </c>
      <c r="B24" s="28">
        <v>300</v>
      </c>
      <c r="C24" s="69">
        <f>C22</f>
        <v>570830.4</v>
      </c>
      <c r="D24" s="69">
        <f>D22</f>
        <v>152885</v>
      </c>
    </row>
    <row r="25" spans="1:4" ht="13.5">
      <c r="A25" s="25" t="s">
        <v>60</v>
      </c>
      <c r="B25" s="29" t="s">
        <v>69</v>
      </c>
      <c r="C25" s="87"/>
      <c r="D25" s="87"/>
    </row>
    <row r="26" spans="1:4" ht="13.5">
      <c r="A26" s="25" t="s">
        <v>112</v>
      </c>
      <c r="B26" s="29" t="s">
        <v>69</v>
      </c>
      <c r="C26" s="87"/>
      <c r="D26" s="87"/>
    </row>
    <row r="27" spans="1:4" ht="22.5" customHeight="1">
      <c r="A27" s="26" t="s">
        <v>279</v>
      </c>
      <c r="B27" s="28">
        <v>400</v>
      </c>
      <c r="C27" s="69">
        <f>C29+C37+C38</f>
        <v>0</v>
      </c>
      <c r="D27" s="69">
        <f>D29+D32</f>
        <v>0</v>
      </c>
    </row>
    <row r="28" spans="1:4" ht="13.5">
      <c r="A28" s="45" t="s">
        <v>40</v>
      </c>
      <c r="B28" s="55"/>
      <c r="C28" s="14"/>
      <c r="D28" s="14"/>
    </row>
    <row r="29" spans="1:4" ht="13.5">
      <c r="A29" s="25" t="s">
        <v>55</v>
      </c>
      <c r="B29" s="29">
        <v>410</v>
      </c>
      <c r="C29" s="68"/>
      <c r="D29" s="68"/>
    </row>
    <row r="30" spans="1:4" ht="15.75" customHeight="1" hidden="1">
      <c r="A30" s="25" t="s">
        <v>113</v>
      </c>
      <c r="B30" s="29">
        <v>411</v>
      </c>
      <c r="C30" s="87"/>
      <c r="D30" s="87"/>
    </row>
    <row r="31" spans="1:4" ht="32.25" customHeight="1" hidden="1">
      <c r="A31" s="25" t="s">
        <v>114</v>
      </c>
      <c r="B31" s="29">
        <v>412</v>
      </c>
      <c r="C31" s="87"/>
      <c r="D31" s="87"/>
    </row>
    <row r="32" spans="1:4" ht="13.5">
      <c r="A32" s="25" t="s">
        <v>115</v>
      </c>
      <c r="B32" s="29">
        <v>413</v>
      </c>
      <c r="C32" s="87"/>
      <c r="D32" s="68"/>
    </row>
    <row r="33" spans="1:4" ht="27">
      <c r="A33" s="25" t="s">
        <v>116</v>
      </c>
      <c r="B33" s="29">
        <v>414</v>
      </c>
      <c r="C33" s="87"/>
      <c r="D33" s="87"/>
    </row>
    <row r="34" spans="1:4" ht="13.5">
      <c r="A34" s="25" t="s">
        <v>117</v>
      </c>
      <c r="B34" s="29">
        <v>415</v>
      </c>
      <c r="C34" s="87"/>
      <c r="D34" s="87"/>
    </row>
    <row r="35" spans="1:4" ht="13.5">
      <c r="A35" s="25" t="s">
        <v>118</v>
      </c>
      <c r="B35" s="29">
        <v>416</v>
      </c>
      <c r="C35" s="87"/>
      <c r="D35" s="87"/>
    </row>
    <row r="36" spans="1:4" ht="13.5">
      <c r="A36" s="34" t="s">
        <v>136</v>
      </c>
      <c r="B36" s="29">
        <v>417</v>
      </c>
      <c r="C36" s="70"/>
      <c r="D36" s="70"/>
    </row>
    <row r="37" spans="1:4" ht="13.5">
      <c r="A37" s="25" t="s">
        <v>119</v>
      </c>
      <c r="B37" s="29">
        <v>418</v>
      </c>
      <c r="C37" s="68">
        <v>97904</v>
      </c>
      <c r="D37" s="68">
        <v>28981</v>
      </c>
    </row>
    <row r="38" spans="1:4" ht="13.5">
      <c r="A38" t="s">
        <v>140</v>
      </c>
      <c r="B38" s="29">
        <v>419</v>
      </c>
      <c r="C38" s="68">
        <v>-97904</v>
      </c>
      <c r="D38" s="68">
        <v>-28981</v>
      </c>
    </row>
    <row r="39" spans="1:4" ht="13.5">
      <c r="A39" s="25" t="s">
        <v>120</v>
      </c>
      <c r="B39" s="29">
        <v>420</v>
      </c>
      <c r="C39" s="68"/>
      <c r="D39" s="68"/>
    </row>
    <row r="40" spans="1:4" ht="13.5">
      <c r="A40" s="26" t="s">
        <v>281</v>
      </c>
      <c r="B40" s="28">
        <v>500</v>
      </c>
      <c r="C40" s="69">
        <f>C24+C27</f>
        <v>570830.4</v>
      </c>
      <c r="D40" s="69">
        <f>D24+D27</f>
        <v>152885</v>
      </c>
    </row>
    <row r="41" spans="1:4" ht="13.5">
      <c r="A41" s="25" t="s">
        <v>61</v>
      </c>
      <c r="B41" s="29" t="s">
        <v>69</v>
      </c>
      <c r="C41" s="68" t="s">
        <v>69</v>
      </c>
      <c r="D41" s="68" t="s">
        <v>69</v>
      </c>
    </row>
    <row r="42" spans="1:4" ht="13.5">
      <c r="A42" s="25" t="s">
        <v>60</v>
      </c>
      <c r="B42" s="29" t="s">
        <v>69</v>
      </c>
      <c r="C42" s="68"/>
      <c r="D42" s="68"/>
    </row>
    <row r="43" spans="1:4" ht="13.5">
      <c r="A43" s="25" t="s">
        <v>62</v>
      </c>
      <c r="B43" s="29" t="s">
        <v>69</v>
      </c>
      <c r="C43" s="68">
        <f>C40</f>
        <v>570830.4</v>
      </c>
      <c r="D43" s="68">
        <f>D40</f>
        <v>152885</v>
      </c>
    </row>
    <row r="44" spans="1:4" ht="13.5">
      <c r="A44" s="26" t="s">
        <v>63</v>
      </c>
      <c r="B44" s="28">
        <v>600</v>
      </c>
      <c r="C44" s="88"/>
      <c r="D44" s="88"/>
    </row>
    <row r="45" spans="1:4" ht="13.5">
      <c r="A45" s="46" t="s">
        <v>40</v>
      </c>
      <c r="B45" s="55"/>
      <c r="C45" s="14"/>
      <c r="D45" s="14"/>
    </row>
    <row r="46" spans="1:4" ht="13.5">
      <c r="A46" s="25" t="s">
        <v>64</v>
      </c>
      <c r="B46" s="29" t="s">
        <v>69</v>
      </c>
      <c r="C46" s="87" t="s">
        <v>69</v>
      </c>
      <c r="D46" s="87" t="s">
        <v>69</v>
      </c>
    </row>
    <row r="47" spans="1:4" ht="13.5">
      <c r="A47" s="25" t="s">
        <v>65</v>
      </c>
      <c r="B47" s="29" t="s">
        <v>69</v>
      </c>
      <c r="C47" s="68">
        <f>C43/600</f>
        <v>951.384</v>
      </c>
      <c r="D47" s="68">
        <f>D24/600</f>
        <v>254.80833333333334</v>
      </c>
    </row>
    <row r="48" spans="1:4" ht="13.5">
      <c r="A48" s="25" t="s">
        <v>66</v>
      </c>
      <c r="B48" s="29" t="s">
        <v>69</v>
      </c>
      <c r="C48" s="87"/>
      <c r="D48" s="87"/>
    </row>
    <row r="49" spans="1:4" ht="13.5">
      <c r="A49" s="25" t="s">
        <v>67</v>
      </c>
      <c r="B49" s="29" t="s">
        <v>69</v>
      </c>
      <c r="C49" s="87" t="s">
        <v>69</v>
      </c>
      <c r="D49" s="87" t="s">
        <v>69</v>
      </c>
    </row>
    <row r="50" spans="1:4" ht="13.5">
      <c r="A50" s="25" t="s">
        <v>65</v>
      </c>
      <c r="B50" s="29" t="s">
        <v>69</v>
      </c>
      <c r="C50" s="87"/>
      <c r="D50" s="87"/>
    </row>
    <row r="51" spans="1:4" ht="13.5">
      <c r="A51" s="25" t="s">
        <v>66</v>
      </c>
      <c r="B51" s="29" t="s">
        <v>69</v>
      </c>
      <c r="C51" s="87"/>
      <c r="D51" s="87"/>
    </row>
    <row r="52" spans="1:4" ht="13.5">
      <c r="A52" s="18" t="s">
        <v>69</v>
      </c>
      <c r="B52" s="56" t="s">
        <v>69</v>
      </c>
      <c r="C52" s="18" t="s">
        <v>69</v>
      </c>
      <c r="D52" s="18" t="s">
        <v>69</v>
      </c>
    </row>
    <row r="53" spans="1:4" ht="13.5">
      <c r="A53" s="30" t="s">
        <v>137</v>
      </c>
      <c r="B53" s="57" t="s">
        <v>69</v>
      </c>
      <c r="C53" s="20" t="s">
        <v>69</v>
      </c>
      <c r="D53" s="21" t="s">
        <v>69</v>
      </c>
    </row>
    <row r="54" spans="1:4" ht="12.75" customHeight="1">
      <c r="A54" s="11" t="s">
        <v>99</v>
      </c>
      <c r="B54" s="21" t="s">
        <v>69</v>
      </c>
      <c r="C54" s="23" t="s">
        <v>100</v>
      </c>
      <c r="D54" s="21" t="s">
        <v>69</v>
      </c>
    </row>
    <row r="55" spans="1:4" ht="13.5">
      <c r="A55" s="30" t="s">
        <v>101</v>
      </c>
      <c r="B55" s="21" t="s">
        <v>69</v>
      </c>
      <c r="C55" s="20" t="s">
        <v>69</v>
      </c>
      <c r="D55" s="21" t="s">
        <v>69</v>
      </c>
    </row>
    <row r="56" spans="1:4" ht="12.75">
      <c r="A56" s="11" t="s">
        <v>102</v>
      </c>
      <c r="B56" s="9" t="s">
        <v>69</v>
      </c>
      <c r="C56" s="12" t="s">
        <v>100</v>
      </c>
      <c r="D56" s="10" t="s">
        <v>69</v>
      </c>
    </row>
    <row r="57" spans="1:4" ht="12.75">
      <c r="A57" s="140" t="s">
        <v>103</v>
      </c>
      <c r="B57" s="140"/>
      <c r="C57" s="140"/>
      <c r="D57" s="140"/>
    </row>
    <row r="58" s="143" customFormat="1" ht="13.5" customHeight="1"/>
    <row r="59" s="143" customFormat="1" ht="13.5" customHeight="1"/>
  </sheetData>
  <sheetProtection/>
  <mergeCells count="4">
    <mergeCell ref="A57:D57"/>
    <mergeCell ref="A3:D3"/>
    <mergeCell ref="A4:D4"/>
    <mergeCell ref="A5:D5"/>
  </mergeCells>
  <printOptions/>
  <pageMargins left="0.5118110236220472" right="0.2755905511811024" top="0.31496062992125984" bottom="0.15748031496062992" header="0.2755905511811024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</cp:lastModifiedBy>
  <cp:lastPrinted>2018-10-17T06:29:15Z</cp:lastPrinted>
  <dcterms:created xsi:type="dcterms:W3CDTF">1996-10-08T23:32:33Z</dcterms:created>
  <dcterms:modified xsi:type="dcterms:W3CDTF">2018-10-17T06:29:51Z</dcterms:modified>
  <cp:category/>
  <cp:version/>
  <cp:contentType/>
  <cp:contentStatus/>
</cp:coreProperties>
</file>