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форма 2" sheetId="3" r:id="rId3"/>
    <sheet name="баланс" sheetId="4" r:id="rId4"/>
  </sheets>
  <definedNames/>
  <calcPr fullCalcOnLoad="1" refMode="R1C1"/>
</workbook>
</file>

<file path=xl/sharedStrings.xml><?xml version="1.0" encoding="utf-8"?>
<sst xmlns="http://schemas.openxmlformats.org/spreadsheetml/2006/main" count="192" uniqueCount="149">
  <si>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</si>
  <si>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</si>
  <si>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</si>
  <si>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</si>
  <si>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</si>
  <si>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</si>
  <si>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</si>
  <si>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</si>
  <si>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</si>
  <si>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</si>
  <si>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</si>
  <si>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</si>
  <si>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</si>
  <si>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</si>
  <si>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</si>
  <si>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</si>
  <si>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</si>
  <si>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</si>
  <si>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</si>
  <si>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</si>
  <si>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</si>
  <si>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</si>
  <si>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</si>
  <si>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</si>
  <si>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</si>
  <si>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</si>
  <si>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</si>
  <si>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</si>
  <si>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</si>
  <si>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</si>
  <si>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</si>
  <si>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</si>
  <si>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</si>
  <si>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</si>
  <si>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</si>
  <si>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</si>
  <si>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</si>
  <si>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</si>
  <si>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</si>
  <si>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</si>
  <si>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</si>
  <si>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Займы выданные</t>
  </si>
  <si>
    <t>Предоставление займов сторонним организациям и физ.лицам</t>
  </si>
  <si>
    <t>Пополнение депозита</t>
  </si>
  <si>
    <t>6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</si>
  <si>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</si>
  <si>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</si>
  <si>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</si>
  <si>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</si>
  <si>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</si>
  <si>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</si>
  <si>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</si>
  <si>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</si>
  <si>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</si>
  <si>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</si>
  <si>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</si>
  <si>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</si>
  <si>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</si>
  <si>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</si>
  <si>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Итого краткосрочные обязательства</t>
  </si>
  <si>
    <t>Долгосрочные обязательства</t>
  </si>
  <si>
    <t>Займы долгосрочные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</si>
  <si>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</si>
  <si>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</si>
  <si>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</si>
  <si>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</si>
  <si>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</si>
  <si>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</si>
  <si>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</si>
  <si>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</si>
  <si>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</si>
  <si>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</si>
  <si>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</si>
  <si>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</si>
  <si>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</si>
  <si>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</si>
  <si>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</si>
  <si>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</si>
  <si>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</si>
  <si>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</si>
  <si>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</si>
  <si>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</si>
  <si>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</si>
  <si>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</si>
  <si>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</si>
  <si>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</si>
  <si>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</si>
  <si>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</si>
  <si>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</si>
  <si>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</si>
  <si>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</si>
  <si>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</si>
  <si>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</si>
  <si>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</si>
  <si>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</si>
  <si>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</si>
  <si>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</si>
  <si>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</si>
  <si>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</si>
  <si>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</si>
  <si>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</si>
  <si>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</si>
  <si>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</si>
  <si>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</si>
  <si>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</si>
  <si>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</si>
  <si>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</si>
  <si>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</si>
  <si>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</si>
  <si>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</si>
  <si>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</si>
  <si>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</si>
  <si>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</si>
  <si>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</si>
  <si>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</si>
  <si>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</si>
  <si>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</si>
  <si>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</si>
  <si>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</si>
  <si>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</si>
  <si>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</si>
  <si>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</si>
  <si>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</si>
  <si>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Главный бухгалтер    ______________________</t>
  </si>
  <si>
    <t>Сальдо на отчетную дату</t>
  </si>
  <si>
    <t>Дивиденды (Примечание 22)</t>
  </si>
  <si>
    <t>Долгосрочная дебиторская задолженность</t>
  </si>
  <si>
    <t>Займы сотрудникам</t>
  </si>
  <si>
    <t xml:space="preserve">Прочие обязательные  платежи </t>
  </si>
  <si>
    <t>Налоги и платежи в бюджет</t>
  </si>
  <si>
    <t>Переоценка ОС</t>
  </si>
  <si>
    <t>Прочие поступления (погашение займов)</t>
  </si>
  <si>
    <t>Балансовая стоимость одной простой акции, в тенге*</t>
  </si>
  <si>
    <t>Погашение банковских займов</t>
  </si>
  <si>
    <t>На 31 декабря 2022 г.</t>
  </si>
  <si>
    <t>На 31 декабря 2023 года</t>
  </si>
  <si>
    <t>Прочие операции с собственниками</t>
  </si>
  <si>
    <t xml:space="preserve"> за период, закончившийся 30 июня 2024  года</t>
  </si>
  <si>
    <t xml:space="preserve">Итого краткосрочных активов </t>
  </si>
  <si>
    <t xml:space="preserve">Генеральный директор  </t>
  </si>
  <si>
    <t xml:space="preserve">Главный бухгалтер    </t>
  </si>
  <si>
    <t>7</t>
  </si>
  <si>
    <t>21</t>
  </si>
  <si>
    <t>22</t>
  </si>
  <si>
    <t xml:space="preserve">          Утениязова Фатима Куанышевна</t>
  </si>
  <si>
    <t>Генеральный директор    _________________</t>
  </si>
  <si>
    <t>Отчет о финансовом положении  на 30.06.2024 года</t>
  </si>
  <si>
    <t>Генеральный директор     ___________</t>
  </si>
  <si>
    <t>Главный бухгалтер   ________________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</si>
</sst>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0;[Red]\-#,##0.00"/>
    <numFmt numFmtId="183" formatCode="0.00;[Red]\-0.00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#,##0_ ;\-#,##0\ "/>
    <numFmt numFmtId="194" formatCode="[$-FC19]d\ mmmm\ yyyy\ &quot;г.&quot;"/>
    <numFmt numFmtId="195" formatCode="0.0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_р_._-;_-@_-"/>
    <numFmt numFmtId="199" formatCode="0.0000000"/>
    <numFmt numFmtId="200" formatCode="0.00000000"/>
    <numFmt numFmtId="201" formatCode="dd/mm/yy;@"/>
    <numFmt numFmtId="202" formatCode="000"/>
    <numFmt numFmtId="203" formatCode="_*\ #,##0;_*\ \(#,##0\);_-* &quot;-&quot;??_р_._-;_-@_-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wrapText="1"/>
    </xf>
    <xf numFmtId="169" fontId="3" fillId="34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177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4" fillId="0" borderId="0" xfId="67" applyFont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3" fontId="5" fillId="0" borderId="0" xfId="0" applyNumberFormat="1" applyFont="1" applyAlignment="1">
      <alignment/>
    </xf>
    <xf numFmtId="0" fontId="4" fillId="34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12" fillId="0" borderId="0" xfId="0" applyFont="1" applyAlignment="1">
      <alignment/>
    </xf>
    <xf numFmtId="205" fontId="12" fillId="0" borderId="0" xfId="67" applyNumberFormat="1" applyFont="1" applyAlignment="1">
      <alignment/>
    </xf>
    <xf numFmtId="0" fontId="13" fillId="0" borderId="0" xfId="0" applyFont="1" applyAlignment="1">
      <alignment/>
    </xf>
    <xf numFmtId="205" fontId="13" fillId="0" borderId="0" xfId="67" applyNumberFormat="1" applyFont="1" applyAlignment="1">
      <alignment/>
    </xf>
    <xf numFmtId="205" fontId="4" fillId="0" borderId="0" xfId="67" applyNumberFormat="1" applyFont="1" applyAlignment="1">
      <alignment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Q13" sqref="Q13"/>
    </sheetView>
  </sheetViews>
  <sheetFormatPr defaultColWidth="9.140625" defaultRowHeight="12.75"/>
  <cols>
    <col min="1" max="1" width="35.7109375" style="1" customWidth="1"/>
    <col min="2" max="2" width="11.7109375" style="1" customWidth="1"/>
    <col min="3" max="3" width="9.28125" style="12" customWidth="1"/>
    <col min="4" max="4" width="10.28125" style="12" customWidth="1"/>
    <col min="5" max="5" width="9.8515625" style="12" customWidth="1"/>
    <col min="6" max="6" width="11.28125" style="4" customWidth="1"/>
    <col min="7" max="7" width="11.421875" style="4" customWidth="1"/>
    <col min="8" max="8" width="9.140625" style="4" customWidth="1"/>
  </cols>
  <sheetData>
    <row r="1" spans="2:4" ht="15">
      <c r="B1" s="24"/>
      <c r="C1" s="24"/>
      <c r="D1" s="24"/>
    </row>
    <row r="2" spans="1:5" s="4" customFormat="1" ht="15">
      <c r="A2" s="24" t="s">
        <v>17</v>
      </c>
      <c r="B2" s="1"/>
      <c r="C2" s="12"/>
      <c r="D2" s="12"/>
      <c r="E2" s="12"/>
    </row>
    <row r="3" spans="1:7" ht="21.75" customHeight="1">
      <c r="A3" s="88" t="s">
        <v>36</v>
      </c>
      <c r="B3" s="88"/>
      <c r="C3" s="88"/>
      <c r="D3" s="88"/>
      <c r="E3" s="88"/>
      <c r="F3" s="88"/>
      <c r="G3" s="88"/>
    </row>
    <row r="4" spans="1:7" ht="14.25">
      <c r="A4" s="88" t="str">
        <f>'форма 2'!A4:D4</f>
        <v> за период, закончившийся 30 июня 2024  года</v>
      </c>
      <c r="B4" s="88"/>
      <c r="C4" s="88"/>
      <c r="D4" s="88"/>
      <c r="E4" s="88"/>
      <c r="F4" s="88"/>
      <c r="G4" s="88"/>
    </row>
    <row r="5" ht="15">
      <c r="A5" s="57" t="s">
        <v>86</v>
      </c>
    </row>
    <row r="6" spans="1:7" ht="102" customHeight="1">
      <c r="A6" s="16"/>
      <c r="B6" s="48" t="s">
        <v>64</v>
      </c>
      <c r="C6" s="48" t="s">
        <v>15</v>
      </c>
      <c r="D6" s="48" t="s">
        <v>38</v>
      </c>
      <c r="E6" s="40" t="s">
        <v>31</v>
      </c>
      <c r="F6" s="48" t="s">
        <v>39</v>
      </c>
      <c r="G6" s="48" t="s">
        <v>37</v>
      </c>
    </row>
    <row r="7" spans="1:8" s="20" customFormat="1" ht="14.25" customHeight="1">
      <c r="A7" s="14" t="s">
        <v>134</v>
      </c>
      <c r="B7" s="15">
        <v>600190</v>
      </c>
      <c r="C7" s="15">
        <v>19</v>
      </c>
      <c r="D7" s="15">
        <v>-190</v>
      </c>
      <c r="E7" s="15">
        <v>1090677</v>
      </c>
      <c r="F7" s="15">
        <v>2115590</v>
      </c>
      <c r="G7" s="15">
        <f>SUM(B7:F7)</f>
        <v>3806286</v>
      </c>
      <c r="H7" s="58"/>
    </row>
    <row r="8" spans="1:7" ht="15" customHeight="1">
      <c r="A8" s="16" t="s">
        <v>89</v>
      </c>
      <c r="B8" s="15"/>
      <c r="C8" s="15"/>
      <c r="D8" s="15"/>
      <c r="E8" s="15"/>
      <c r="F8" s="15">
        <f>'форма 2'!D19</f>
        <v>858078</v>
      </c>
      <c r="G8" s="15">
        <f>SUM(E8:F8)</f>
        <v>858078</v>
      </c>
    </row>
    <row r="9" spans="1:7" ht="12.75" customHeight="1">
      <c r="A9" s="13" t="s">
        <v>88</v>
      </c>
      <c r="B9" s="17"/>
      <c r="C9" s="17"/>
      <c r="D9" s="17"/>
      <c r="E9" s="17">
        <v>-68957</v>
      </c>
      <c r="F9" s="17">
        <v>68957</v>
      </c>
      <c r="G9" s="15">
        <f>SUM(B9:F9)</f>
        <v>0</v>
      </c>
    </row>
    <row r="10" spans="1:7" ht="12.75" customHeight="1">
      <c r="A10" s="13" t="s">
        <v>136</v>
      </c>
      <c r="B10" s="15"/>
      <c r="C10" s="15"/>
      <c r="D10" s="15"/>
      <c r="E10" s="15"/>
      <c r="F10" s="15">
        <v>-31312</v>
      </c>
      <c r="G10" s="15">
        <f>SUM(B10:F10)</f>
        <v>-31312</v>
      </c>
    </row>
    <row r="11" spans="1:7" ht="15" customHeight="1">
      <c r="A11" s="13" t="s">
        <v>125</v>
      </c>
      <c r="B11" s="17"/>
      <c r="C11" s="17"/>
      <c r="D11" s="17"/>
      <c r="E11" s="17"/>
      <c r="F11" s="17"/>
      <c r="G11" s="15">
        <f>SUM(B11:F11)</f>
        <v>0</v>
      </c>
    </row>
    <row r="12" spans="1:7" ht="12" customHeight="1">
      <c r="A12" s="14" t="s">
        <v>135</v>
      </c>
      <c r="B12" s="15">
        <f aca="true" t="shared" si="0" ref="B12:G12">SUM(B7:B11)</f>
        <v>600190</v>
      </c>
      <c r="C12" s="15">
        <f t="shared" si="0"/>
        <v>19</v>
      </c>
      <c r="D12" s="15">
        <f t="shared" si="0"/>
        <v>-190</v>
      </c>
      <c r="E12" s="15">
        <f t="shared" si="0"/>
        <v>1021720</v>
      </c>
      <c r="F12" s="15">
        <f t="shared" si="0"/>
        <v>3011313</v>
      </c>
      <c r="G12" s="15">
        <f t="shared" si="0"/>
        <v>4633052</v>
      </c>
    </row>
    <row r="13" spans="1:7" ht="15">
      <c r="A13" s="16" t="s">
        <v>89</v>
      </c>
      <c r="B13" s="17"/>
      <c r="C13" s="17"/>
      <c r="D13" s="17"/>
      <c r="E13" s="17"/>
      <c r="F13" s="17">
        <f>'форма 2'!C19</f>
        <v>10196</v>
      </c>
      <c r="G13" s="15">
        <f>SUM(B13:F13)</f>
        <v>10196</v>
      </c>
    </row>
    <row r="14" spans="1:7" ht="15" customHeight="1">
      <c r="A14" s="13" t="s">
        <v>88</v>
      </c>
      <c r="B14" s="15"/>
      <c r="C14" s="15"/>
      <c r="D14" s="15"/>
      <c r="E14" s="15">
        <f>-F14</f>
        <v>0</v>
      </c>
      <c r="F14" s="15">
        <f>баланс!E47</f>
        <v>0</v>
      </c>
      <c r="G14" s="15">
        <f>SUM(B14:F14)</f>
        <v>0</v>
      </c>
    </row>
    <row r="15" spans="1:7" ht="15" customHeight="1">
      <c r="A15" s="13" t="s">
        <v>130</v>
      </c>
      <c r="B15" s="15"/>
      <c r="C15" s="15"/>
      <c r="D15" s="15"/>
      <c r="E15" s="15"/>
      <c r="F15" s="15"/>
      <c r="G15" s="15">
        <f>SUM(B15:F15)</f>
        <v>0</v>
      </c>
    </row>
    <row r="16" spans="1:7" ht="15" customHeight="1">
      <c r="A16" s="13" t="s">
        <v>125</v>
      </c>
      <c r="B16" s="15"/>
      <c r="C16" s="15"/>
      <c r="D16" s="15"/>
      <c r="E16" s="15"/>
      <c r="F16" s="15"/>
      <c r="G16" s="15">
        <f>SUM(B16:F16)</f>
        <v>0</v>
      </c>
    </row>
    <row r="17" spans="1:7" ht="18" customHeight="1">
      <c r="A17" s="14" t="s">
        <v>124</v>
      </c>
      <c r="B17" s="15">
        <f aca="true" t="shared" si="1" ref="B17:G17">SUM(B12:B16)</f>
        <v>600190</v>
      </c>
      <c r="C17" s="15">
        <f t="shared" si="1"/>
        <v>19</v>
      </c>
      <c r="D17" s="15">
        <f t="shared" si="1"/>
        <v>-190</v>
      </c>
      <c r="E17" s="15">
        <f t="shared" si="1"/>
        <v>1021720</v>
      </c>
      <c r="F17" s="15">
        <f t="shared" si="1"/>
        <v>3021509</v>
      </c>
      <c r="G17" s="15">
        <f t="shared" si="1"/>
        <v>4643248</v>
      </c>
    </row>
    <row r="18" spans="5:7" ht="27" customHeight="1">
      <c r="E18" s="37"/>
      <c r="G18" s="52"/>
    </row>
    <row r="19" spans="1:8" ht="15">
      <c r="A19" s="56" t="s">
        <v>91</v>
      </c>
      <c r="B19" s="90" t="s">
        <v>20</v>
      </c>
      <c r="C19" s="90"/>
      <c r="D19" s="44" t="s">
        <v>90</v>
      </c>
      <c r="E19" s="41"/>
      <c r="F19" s="58"/>
      <c r="G19" s="58"/>
      <c r="H19" s="58"/>
    </row>
    <row r="20" spans="2:8" ht="12" customHeight="1">
      <c r="B20" s="87"/>
      <c r="C20" s="87"/>
      <c r="D20" s="41"/>
      <c r="E20" s="41"/>
      <c r="F20" s="86"/>
      <c r="G20" s="86"/>
      <c r="H20" s="86"/>
    </row>
    <row r="21" spans="1:8" ht="18" customHeight="1">
      <c r="A21" s="18" t="s">
        <v>92</v>
      </c>
      <c r="B21" s="90" t="s">
        <v>20</v>
      </c>
      <c r="C21" s="90"/>
      <c r="D21" s="86" t="s">
        <v>93</v>
      </c>
      <c r="E21" s="86"/>
      <c r="F21" s="86"/>
      <c r="G21" s="86"/>
      <c r="H21" s="58"/>
    </row>
    <row r="22" spans="1:3" ht="12.75" customHeight="1">
      <c r="A22" s="43"/>
      <c r="B22" s="87"/>
      <c r="C22" s="87"/>
    </row>
    <row r="23" spans="1:6" ht="15">
      <c r="A23" s="89" t="s">
        <v>32</v>
      </c>
      <c r="B23" s="89"/>
      <c r="C23" s="89"/>
      <c r="D23" s="89"/>
      <c r="F23" s="25"/>
    </row>
    <row r="24" spans="5:6" ht="15">
      <c r="E24" s="37"/>
      <c r="F24" s="26"/>
    </row>
    <row r="25" ht="15">
      <c r="E25" s="37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0.57421875" style="1" customWidth="1"/>
    <col min="2" max="2" width="7.57421875" style="1" customWidth="1"/>
    <col min="3" max="4" width="17.140625" style="1" customWidth="1"/>
  </cols>
  <sheetData>
    <row r="1" spans="1:4" ht="12.75" customHeight="1">
      <c r="A1" s="91" t="s">
        <v>17</v>
      </c>
      <c r="B1" s="91"/>
      <c r="C1" s="91"/>
      <c r="D1" s="91"/>
    </row>
    <row r="2" spans="1:4" ht="23.25" customHeight="1">
      <c r="A2" s="88" t="s">
        <v>35</v>
      </c>
      <c r="B2" s="88"/>
      <c r="C2" s="88"/>
      <c r="D2" s="88"/>
    </row>
    <row r="3" spans="1:4" ht="12.75" customHeight="1">
      <c r="A3" s="88" t="str">
        <f>'форма 2'!A4:D4</f>
        <v> за период, закончившийся 30 июня 2024  года</v>
      </c>
      <c r="B3" s="88"/>
      <c r="C3" s="88"/>
      <c r="D3" s="88"/>
    </row>
    <row r="4" spans="1:4" ht="12.75" customHeight="1">
      <c r="A4" s="2"/>
      <c r="B4" s="92" t="s">
        <v>87</v>
      </c>
      <c r="C4" s="92"/>
      <c r="D4" s="92"/>
    </row>
    <row r="5" spans="1:4" ht="34.5" customHeight="1">
      <c r="A5" s="34" t="s">
        <v>0</v>
      </c>
      <c r="B5" s="34" t="s">
        <v>68</v>
      </c>
      <c r="C5" s="7">
        <f>'форма 2'!C6</f>
        <v>45473</v>
      </c>
      <c r="D5" s="7">
        <f>'форма 2'!D6</f>
        <v>45107</v>
      </c>
    </row>
    <row r="6" spans="1:4" ht="12.75" customHeight="1">
      <c r="A6" s="22" t="s">
        <v>95</v>
      </c>
      <c r="B6" s="59"/>
      <c r="C6" s="19"/>
      <c r="D6" s="19"/>
    </row>
    <row r="7" spans="1:4" ht="12.75" customHeight="1">
      <c r="A7" s="22" t="s">
        <v>101</v>
      </c>
      <c r="B7" s="60"/>
      <c r="C7" s="15">
        <f>SUM(C8:C11)</f>
        <v>3088617</v>
      </c>
      <c r="D7" s="15">
        <f>SUM(D8:D11)</f>
        <v>5225688</v>
      </c>
    </row>
    <row r="8" spans="1:4" ht="14.25" customHeight="1">
      <c r="A8" s="23" t="s">
        <v>96</v>
      </c>
      <c r="B8" s="61"/>
      <c r="C8" s="17">
        <f>1346891+697+1812692-83000-C9-C23</f>
        <v>2264308</v>
      </c>
      <c r="D8" s="17">
        <v>4975490</v>
      </c>
    </row>
    <row r="9" spans="1:4" ht="14.25" customHeight="1">
      <c r="A9" s="23" t="s">
        <v>97</v>
      </c>
      <c r="B9" s="60"/>
      <c r="C9" s="17">
        <v>812137</v>
      </c>
      <c r="D9" s="17">
        <v>242148</v>
      </c>
    </row>
    <row r="10" spans="1:4" ht="14.25" customHeight="1">
      <c r="A10" s="16" t="s">
        <v>98</v>
      </c>
      <c r="B10" s="78">
        <v>27</v>
      </c>
      <c r="C10" s="17">
        <v>6603</v>
      </c>
      <c r="D10" s="17">
        <v>4421</v>
      </c>
    </row>
    <row r="11" spans="1:4" ht="14.25" customHeight="1">
      <c r="A11" s="16" t="s">
        <v>99</v>
      </c>
      <c r="B11" s="78"/>
      <c r="C11" s="17">
        <f>781+264+4524</f>
        <v>5569</v>
      </c>
      <c r="D11" s="17">
        <v>3629</v>
      </c>
    </row>
    <row r="12" spans="1:4" ht="14.25" customHeight="1">
      <c r="A12" s="21" t="s">
        <v>100</v>
      </c>
      <c r="B12" s="78"/>
      <c r="C12" s="15">
        <f>SUM(C13:C19)</f>
        <v>2608422</v>
      </c>
      <c r="D12" s="15">
        <f>SUM(D13:D19)</f>
        <v>6909115</v>
      </c>
    </row>
    <row r="13" spans="1:4" ht="14.25" customHeight="1">
      <c r="A13" s="16" t="s">
        <v>102</v>
      </c>
      <c r="B13" s="78"/>
      <c r="C13" s="17">
        <f>1005688+702037-C14-C27</f>
        <v>1376835</v>
      </c>
      <c r="D13" s="17">
        <v>2141690</v>
      </c>
    </row>
    <row r="14" spans="1:4" ht="14.25" customHeight="1">
      <c r="A14" s="16" t="s">
        <v>103</v>
      </c>
      <c r="B14" s="78"/>
      <c r="C14" s="17">
        <v>292921</v>
      </c>
      <c r="D14" s="17">
        <v>2783352</v>
      </c>
    </row>
    <row r="15" spans="1:4" ht="14.25" customHeight="1">
      <c r="A15" s="16" t="s">
        <v>104</v>
      </c>
      <c r="B15" s="78"/>
      <c r="C15" s="17">
        <f>494680-369</f>
        <v>494311</v>
      </c>
      <c r="D15" s="17">
        <v>875660</v>
      </c>
    </row>
    <row r="16" spans="1:4" ht="14.25" customHeight="1">
      <c r="A16" s="16" t="s">
        <v>105</v>
      </c>
      <c r="B16" s="78">
        <v>28</v>
      </c>
      <c r="C16" s="17">
        <f>52567+1550</f>
        <v>54117</v>
      </c>
      <c r="D16" s="17">
        <v>19772</v>
      </c>
    </row>
    <row r="17" spans="1:4" ht="14.25" customHeight="1">
      <c r="A17" s="16" t="s">
        <v>129</v>
      </c>
      <c r="B17" s="78"/>
      <c r="C17" s="17">
        <f>87003+220735</f>
        <v>307738</v>
      </c>
      <c r="D17" s="17">
        <v>969017</v>
      </c>
    </row>
    <row r="18" spans="1:4" ht="14.25" customHeight="1">
      <c r="A18" s="16" t="s">
        <v>128</v>
      </c>
      <c r="B18" s="78"/>
      <c r="C18" s="17">
        <f>64888-59</f>
        <v>64829</v>
      </c>
      <c r="D18" s="17">
        <v>97549</v>
      </c>
    </row>
    <row r="19" spans="1:4" ht="14.25" customHeight="1">
      <c r="A19" s="16" t="s">
        <v>106</v>
      </c>
      <c r="B19" s="78"/>
      <c r="C19" s="17">
        <f>4462+9737+1050+2424-2</f>
        <v>17671</v>
      </c>
      <c r="D19" s="17">
        <v>22075</v>
      </c>
    </row>
    <row r="20" spans="1:4" ht="30" customHeight="1">
      <c r="A20" s="14" t="s">
        <v>107</v>
      </c>
      <c r="B20" s="78"/>
      <c r="C20" s="15">
        <f>C7-C12</f>
        <v>480195</v>
      </c>
      <c r="D20" s="15">
        <f>D7-D12</f>
        <v>-1683427</v>
      </c>
    </row>
    <row r="21" spans="1:4" ht="14.25" customHeight="1">
      <c r="A21" s="21" t="s">
        <v>108</v>
      </c>
      <c r="B21" s="78"/>
      <c r="C21" s="15"/>
      <c r="D21" s="15"/>
    </row>
    <row r="22" spans="1:4" ht="18" customHeight="1">
      <c r="A22" s="14" t="s">
        <v>101</v>
      </c>
      <c r="B22" s="78"/>
      <c r="C22" s="15">
        <f>C23+C24+C25</f>
        <v>835</v>
      </c>
      <c r="D22" s="15">
        <f>D23+D24+D25</f>
        <v>5610780</v>
      </c>
    </row>
    <row r="23" spans="1:4" ht="14.25" customHeight="1">
      <c r="A23" s="16" t="s">
        <v>109</v>
      </c>
      <c r="B23" s="78"/>
      <c r="C23" s="17">
        <v>835</v>
      </c>
      <c r="D23" s="17"/>
    </row>
    <row r="24" spans="1:4" ht="14.25" customHeight="1">
      <c r="A24" s="16" t="s">
        <v>110</v>
      </c>
      <c r="B24" s="78"/>
      <c r="C24" s="17"/>
      <c r="D24" s="17">
        <v>5610780</v>
      </c>
    </row>
    <row r="25" spans="1:4" ht="14.25" customHeight="1">
      <c r="A25" s="46" t="s">
        <v>131</v>
      </c>
      <c r="B25" s="78"/>
      <c r="C25" s="17"/>
      <c r="D25" s="17"/>
    </row>
    <row r="26" spans="1:4" ht="18" customHeight="1">
      <c r="A26" s="14" t="s">
        <v>100</v>
      </c>
      <c r="B26" s="78"/>
      <c r="C26" s="15">
        <f>SUM(C27:C30)</f>
        <v>39369</v>
      </c>
      <c r="D26" s="15">
        <f>SUM(D27:D30)</f>
        <v>5785880</v>
      </c>
    </row>
    <row r="27" spans="1:4" ht="14.25" customHeight="1">
      <c r="A27" s="16" t="s">
        <v>111</v>
      </c>
      <c r="B27" s="78">
        <v>12</v>
      </c>
      <c r="C27" s="17">
        <f>16894+21075</f>
        <v>37969</v>
      </c>
      <c r="D27" s="17"/>
    </row>
    <row r="28" spans="1:4" ht="14.25" customHeight="1">
      <c r="A28" s="13" t="s">
        <v>112</v>
      </c>
      <c r="B28" s="78"/>
      <c r="C28" s="17"/>
      <c r="D28" s="17"/>
    </row>
    <row r="29" spans="1:4" ht="27" customHeight="1">
      <c r="A29" s="13" t="s">
        <v>42</v>
      </c>
      <c r="B29" s="78"/>
      <c r="C29" s="17">
        <v>1400</v>
      </c>
      <c r="D29" s="17">
        <v>30000</v>
      </c>
    </row>
    <row r="30" spans="1:4" ht="16.5" customHeight="1">
      <c r="A30" s="13" t="s">
        <v>43</v>
      </c>
      <c r="B30" s="78"/>
      <c r="C30" s="17"/>
      <c r="D30" s="17">
        <v>5755880</v>
      </c>
    </row>
    <row r="31" spans="1:4" ht="30" customHeight="1">
      <c r="A31" s="14" t="s">
        <v>113</v>
      </c>
      <c r="B31" s="78"/>
      <c r="C31" s="15">
        <f>C22-C26</f>
        <v>-38534</v>
      </c>
      <c r="D31" s="15">
        <f>D22-D26</f>
        <v>-175100</v>
      </c>
    </row>
    <row r="32" spans="1:4" ht="18" customHeight="1">
      <c r="A32" s="21" t="s">
        <v>114</v>
      </c>
      <c r="B32" s="78"/>
      <c r="C32" s="15"/>
      <c r="D32" s="15"/>
    </row>
    <row r="33" spans="1:4" ht="18" customHeight="1">
      <c r="A33" s="14" t="s">
        <v>101</v>
      </c>
      <c r="B33" s="78"/>
      <c r="C33" s="15">
        <f>SUM(C34:C35)</f>
        <v>0</v>
      </c>
      <c r="D33" s="15">
        <f>SUM(D34:D35)</f>
        <v>1860768</v>
      </c>
    </row>
    <row r="34" spans="1:4" ht="12.75" customHeight="1">
      <c r="A34" s="16" t="s">
        <v>115</v>
      </c>
      <c r="B34" s="78">
        <v>14</v>
      </c>
      <c r="C34" s="17"/>
      <c r="D34" s="17">
        <v>1860768</v>
      </c>
    </row>
    <row r="35" spans="1:4" ht="12.75" customHeight="1">
      <c r="A35" s="16" t="s">
        <v>99</v>
      </c>
      <c r="B35" s="78"/>
      <c r="C35" s="17"/>
      <c r="D35" s="17"/>
    </row>
    <row r="36" spans="1:4" ht="18" customHeight="1">
      <c r="A36" s="21" t="s">
        <v>100</v>
      </c>
      <c r="B36" s="78"/>
      <c r="C36" s="15">
        <f>SUM(C37:C41)</f>
        <v>206752</v>
      </c>
      <c r="D36" s="15">
        <f>SUM(D37:D41)</f>
        <v>109457</v>
      </c>
    </row>
    <row r="37" spans="1:4" ht="12.75" customHeight="1">
      <c r="A37" s="16" t="s">
        <v>133</v>
      </c>
      <c r="B37" s="78">
        <v>14</v>
      </c>
      <c r="C37" s="17">
        <v>206752</v>
      </c>
      <c r="D37" s="17">
        <v>55743</v>
      </c>
    </row>
    <row r="38" spans="1:4" ht="12.75" customHeight="1">
      <c r="A38" s="16" t="s">
        <v>117</v>
      </c>
      <c r="B38" s="78"/>
      <c r="C38" s="17"/>
      <c r="D38" s="17">
        <v>53244</v>
      </c>
    </row>
    <row r="39" spans="1:4" ht="12.75" customHeight="1">
      <c r="A39" s="16" t="s">
        <v>116</v>
      </c>
      <c r="B39" s="78">
        <v>14</v>
      </c>
      <c r="C39" s="17"/>
      <c r="D39" s="17"/>
    </row>
    <row r="40" spans="1:4" ht="12.75" customHeight="1">
      <c r="A40" s="16" t="s">
        <v>127</v>
      </c>
      <c r="B40" s="78"/>
      <c r="C40" s="17"/>
      <c r="D40" s="17"/>
    </row>
    <row r="41" spans="1:4" ht="12.75" customHeight="1">
      <c r="A41" s="16" t="s">
        <v>40</v>
      </c>
      <c r="B41" s="78">
        <v>20</v>
      </c>
      <c r="C41" s="17"/>
      <c r="D41" s="17">
        <v>470</v>
      </c>
    </row>
    <row r="42" spans="1:4" ht="28.5">
      <c r="A42" s="14" t="s">
        <v>118</v>
      </c>
      <c r="B42" s="78"/>
      <c r="C42" s="15">
        <f>C33-C36</f>
        <v>-206752</v>
      </c>
      <c r="D42" s="15">
        <f>D33-D36</f>
        <v>1751311</v>
      </c>
    </row>
    <row r="43" spans="1:4" ht="28.5">
      <c r="A43" s="14" t="s">
        <v>119</v>
      </c>
      <c r="B43" s="78"/>
      <c r="C43" s="15">
        <f>C20+C31+C42</f>
        <v>234909</v>
      </c>
      <c r="D43" s="15">
        <f>D20+D31+D42</f>
        <v>-107216</v>
      </c>
    </row>
    <row r="44" spans="1:4" ht="14.25">
      <c r="A44" s="21" t="s">
        <v>120</v>
      </c>
      <c r="B44" s="78"/>
      <c r="C44" s="55">
        <f>60-6193</f>
        <v>-6133</v>
      </c>
      <c r="D44" s="55">
        <v>-13740</v>
      </c>
    </row>
    <row r="45" spans="1:4" ht="25.5" customHeight="1">
      <c r="A45" s="14" t="s">
        <v>121</v>
      </c>
      <c r="B45" s="78">
        <v>6</v>
      </c>
      <c r="C45" s="15">
        <v>189218</v>
      </c>
      <c r="D45" s="15">
        <v>131293</v>
      </c>
    </row>
    <row r="46" spans="1:4" ht="30.75" customHeight="1">
      <c r="A46" s="14" t="s">
        <v>122</v>
      </c>
      <c r="B46" s="78">
        <v>6</v>
      </c>
      <c r="C46" s="15">
        <f>баланс!C7</f>
        <v>417994</v>
      </c>
      <c r="D46" s="15">
        <v>10337</v>
      </c>
    </row>
    <row r="47" spans="1:4" ht="14.25">
      <c r="A47" s="10"/>
      <c r="B47" s="62"/>
      <c r="C47" s="11"/>
      <c r="D47" s="11"/>
    </row>
    <row r="48" spans="1:4" ht="14.25">
      <c r="A48" s="56" t="s">
        <v>145</v>
      </c>
      <c r="B48" s="88" t="s">
        <v>90</v>
      </c>
      <c r="C48" s="88"/>
      <c r="D48" s="88"/>
    </row>
    <row r="49" spans="2:4" ht="15">
      <c r="B49" s="45"/>
      <c r="C49" s="45"/>
      <c r="D49" s="41"/>
    </row>
    <row r="50" spans="1:4" ht="13.5" customHeight="1">
      <c r="A50" s="18" t="s">
        <v>123</v>
      </c>
      <c r="B50" s="93" t="s">
        <v>144</v>
      </c>
      <c r="C50" s="93"/>
      <c r="D50" s="93"/>
    </row>
    <row r="51" spans="1:4" ht="15">
      <c r="A51" s="43"/>
      <c r="B51" s="12"/>
      <c r="C51" s="12"/>
      <c r="D51" s="4"/>
    </row>
    <row r="52" spans="1:4" ht="15">
      <c r="A52" s="54" t="s">
        <v>32</v>
      </c>
      <c r="B52" s="54"/>
      <c r="C52" s="54"/>
      <c r="D52" s="54"/>
    </row>
    <row r="53" spans="3:4" ht="15">
      <c r="C53" s="47">
        <f>C43+C44+C45-C46</f>
        <v>0</v>
      </c>
      <c r="D53" s="47">
        <f>D43+D44+D45-D46</f>
        <v>0</v>
      </c>
    </row>
    <row r="74" ht="15">
      <c r="C74" s="49"/>
    </row>
    <row r="75" ht="15">
      <c r="C75" s="49"/>
    </row>
    <row r="76" ht="15">
      <c r="C76" s="49"/>
    </row>
    <row r="77" ht="15">
      <c r="C77" s="49"/>
    </row>
    <row r="78" ht="15">
      <c r="C78" s="49"/>
    </row>
    <row r="79" ht="15">
      <c r="C79" s="49"/>
    </row>
    <row r="80" ht="15">
      <c r="C80" s="49"/>
    </row>
    <row r="81" ht="15">
      <c r="C81" s="49"/>
    </row>
    <row r="82" ht="15">
      <c r="C82" s="49"/>
    </row>
  </sheetData>
  <sheetProtection/>
  <mergeCells count="6">
    <mergeCell ref="A1:D1"/>
    <mergeCell ref="A3:D3"/>
    <mergeCell ref="A2:D2"/>
    <mergeCell ref="B4:D4"/>
    <mergeCell ref="B48:D48"/>
    <mergeCell ref="B50:D50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4">
      <selection activeCell="N30" sqref="N30"/>
    </sheetView>
  </sheetViews>
  <sheetFormatPr defaultColWidth="9.140625" defaultRowHeight="12.75"/>
  <cols>
    <col min="1" max="1" width="42.8515625" style="1" customWidth="1"/>
    <col min="2" max="2" width="8.00390625" style="1" customWidth="1"/>
    <col min="3" max="3" width="17.28125" style="1" customWidth="1"/>
    <col min="4" max="4" width="17.7109375" style="1" customWidth="1"/>
    <col min="5" max="5" width="12.57421875" style="0" customWidth="1"/>
  </cols>
  <sheetData>
    <row r="1" ht="15">
      <c r="A1" s="1" t="s">
        <v>70</v>
      </c>
    </row>
    <row r="3" spans="1:4" ht="14.25">
      <c r="A3" s="91" t="s">
        <v>71</v>
      </c>
      <c r="B3" s="91"/>
      <c r="C3" s="91"/>
      <c r="D3" s="91"/>
    </row>
    <row r="4" spans="1:4" ht="14.25">
      <c r="A4" s="24" t="s">
        <v>137</v>
      </c>
      <c r="B4" s="24"/>
      <c r="C4" s="24"/>
      <c r="D4" s="24"/>
    </row>
    <row r="5" spans="1:2" ht="15">
      <c r="A5" s="94" t="s">
        <v>86</v>
      </c>
      <c r="B5" s="94"/>
    </row>
    <row r="6" spans="1:4" ht="35.25" customHeight="1">
      <c r="A6" s="5"/>
      <c r="B6" s="5" t="s">
        <v>68</v>
      </c>
      <c r="C6" s="7">
        <v>45473</v>
      </c>
      <c r="D6" s="7">
        <v>45107</v>
      </c>
    </row>
    <row r="7" spans="1:5" ht="15">
      <c r="A7" s="8" t="s">
        <v>33</v>
      </c>
      <c r="B7" s="79" t="s">
        <v>142</v>
      </c>
      <c r="C7" s="27">
        <v>2800974</v>
      </c>
      <c r="D7" s="27">
        <v>5669238</v>
      </c>
      <c r="E7" s="38"/>
    </row>
    <row r="8" spans="1:5" ht="30">
      <c r="A8" s="8" t="s">
        <v>34</v>
      </c>
      <c r="B8" s="79" t="s">
        <v>143</v>
      </c>
      <c r="C8" s="27">
        <v>2130726</v>
      </c>
      <c r="D8" s="27">
        <v>3723278</v>
      </c>
      <c r="E8" s="38"/>
    </row>
    <row r="9" spans="1:5" ht="14.25">
      <c r="A9" s="9" t="s">
        <v>72</v>
      </c>
      <c r="B9" s="80"/>
      <c r="C9" s="28">
        <f>C7-C8</f>
        <v>670248</v>
      </c>
      <c r="D9" s="28">
        <f>D7-D8</f>
        <v>1945960</v>
      </c>
      <c r="E9" s="38"/>
    </row>
    <row r="10" spans="1:5" ht="15">
      <c r="A10" s="8" t="s">
        <v>18</v>
      </c>
      <c r="B10" s="79" t="s">
        <v>76</v>
      </c>
      <c r="C10" s="27">
        <v>139292</v>
      </c>
      <c r="D10" s="27">
        <v>197366</v>
      </c>
      <c r="E10" s="38"/>
    </row>
    <row r="11" spans="1:5" ht="15">
      <c r="A11" s="8" t="s">
        <v>2</v>
      </c>
      <c r="B11" s="79" t="s">
        <v>77</v>
      </c>
      <c r="C11" s="27">
        <v>527685</v>
      </c>
      <c r="D11" s="27">
        <v>710258</v>
      </c>
      <c r="E11" s="38"/>
    </row>
    <row r="12" spans="1:5" ht="15">
      <c r="A12" s="8" t="s">
        <v>1</v>
      </c>
      <c r="B12" s="79" t="s">
        <v>78</v>
      </c>
      <c r="C12" s="27">
        <f>49686-2335</f>
        <v>47351</v>
      </c>
      <c r="D12" s="27">
        <v>6606</v>
      </c>
      <c r="E12" s="38"/>
    </row>
    <row r="13" spans="1:5" ht="15">
      <c r="A13" s="8" t="s">
        <v>3</v>
      </c>
      <c r="B13" s="79" t="s">
        <v>79</v>
      </c>
      <c r="C13" s="27">
        <f>65789-2335</f>
        <v>63454</v>
      </c>
      <c r="D13" s="27">
        <v>23849</v>
      </c>
      <c r="E13" s="38"/>
    </row>
    <row r="14" spans="1:5" ht="14.25">
      <c r="A14" s="9" t="s">
        <v>73</v>
      </c>
      <c r="B14" s="80"/>
      <c r="C14" s="28">
        <f>C9-C10-C11-C13+C12</f>
        <v>-12832</v>
      </c>
      <c r="D14" s="28">
        <f>D9-D10-D11-D13+D12</f>
        <v>1021093</v>
      </c>
      <c r="E14" s="38"/>
    </row>
    <row r="15" spans="1:5" ht="15">
      <c r="A15" s="8" t="s">
        <v>74</v>
      </c>
      <c r="B15" s="79" t="s">
        <v>80</v>
      </c>
      <c r="C15" s="35">
        <v>73365</v>
      </c>
      <c r="D15" s="35">
        <v>74451</v>
      </c>
      <c r="E15" s="38"/>
    </row>
    <row r="16" spans="1:5" ht="15">
      <c r="A16" s="8" t="s">
        <v>75</v>
      </c>
      <c r="B16" s="79" t="s">
        <v>81</v>
      </c>
      <c r="C16" s="35">
        <v>47788</v>
      </c>
      <c r="D16" s="35">
        <v>22947</v>
      </c>
      <c r="E16" s="38"/>
    </row>
    <row r="17" spans="1:5" ht="14.25">
      <c r="A17" s="9" t="s">
        <v>82</v>
      </c>
      <c r="B17" s="81"/>
      <c r="C17" s="28">
        <f>C14-C16+C15</f>
        <v>12745</v>
      </c>
      <c r="D17" s="28">
        <f>D14-D16+D15</f>
        <v>1072597</v>
      </c>
      <c r="E17" s="38"/>
    </row>
    <row r="18" spans="1:5" ht="15">
      <c r="A18" s="8" t="s">
        <v>19</v>
      </c>
      <c r="B18" s="82">
        <v>29</v>
      </c>
      <c r="C18" s="27">
        <f>C17*20%</f>
        <v>2549</v>
      </c>
      <c r="D18" s="27">
        <v>214519</v>
      </c>
      <c r="E18" s="38"/>
    </row>
    <row r="19" spans="1:5" ht="14.25">
      <c r="A19" s="9" t="s">
        <v>83</v>
      </c>
      <c r="B19" s="81"/>
      <c r="C19" s="28">
        <f>C17-C18</f>
        <v>10196</v>
      </c>
      <c r="D19" s="28">
        <f>D17-D18</f>
        <v>858078</v>
      </c>
      <c r="E19" s="38"/>
    </row>
    <row r="20" spans="1:4" ht="19.5" customHeight="1">
      <c r="A20" s="8" t="s">
        <v>84</v>
      </c>
      <c r="B20" s="81"/>
      <c r="C20" s="28"/>
      <c r="D20" s="28"/>
    </row>
    <row r="21" spans="1:4" ht="15">
      <c r="A21" s="9" t="s">
        <v>85</v>
      </c>
      <c r="B21" s="82">
        <v>30</v>
      </c>
      <c r="C21" s="42">
        <f>C19/600</f>
        <v>16.993333333333332</v>
      </c>
      <c r="D21" s="42">
        <f>D19/600</f>
        <v>1430.13</v>
      </c>
    </row>
    <row r="22" spans="1:4" ht="33" customHeight="1">
      <c r="A22" s="18" t="s">
        <v>147</v>
      </c>
      <c r="B22" s="91" t="s">
        <v>90</v>
      </c>
      <c r="C22" s="91"/>
      <c r="D22" s="91"/>
    </row>
    <row r="23" spans="1:4" ht="33" customHeight="1">
      <c r="A23" s="18" t="s">
        <v>148</v>
      </c>
      <c r="B23" s="86" t="s">
        <v>94</v>
      </c>
      <c r="C23" s="86"/>
      <c r="D23" s="86"/>
    </row>
    <row r="24" spans="3:4" ht="15">
      <c r="C24" s="64"/>
      <c r="D24" s="65"/>
    </row>
    <row r="25" spans="1:4" ht="15">
      <c r="A25" s="54" t="s">
        <v>32</v>
      </c>
      <c r="B25" s="54"/>
      <c r="C25" s="54"/>
      <c r="D25" s="54"/>
    </row>
    <row r="26" spans="3:4" ht="10.5" customHeight="1">
      <c r="C26" s="64"/>
      <c r="D26" s="65"/>
    </row>
    <row r="27" spans="3:4" ht="15">
      <c r="C27" s="64"/>
      <c r="D27" s="65"/>
    </row>
    <row r="28" spans="3:4" ht="15">
      <c r="C28" s="66"/>
      <c r="D28" s="67"/>
    </row>
    <row r="29" spans="3:4" ht="15">
      <c r="C29" s="64"/>
      <c r="D29" s="65"/>
    </row>
    <row r="30" spans="3:4" ht="15">
      <c r="C30" s="68"/>
      <c r="D30" s="68"/>
    </row>
    <row r="31" spans="3:4" ht="15">
      <c r="C31" s="66"/>
      <c r="D31" s="67"/>
    </row>
    <row r="32" spans="3:4" ht="15">
      <c r="C32" s="66"/>
      <c r="D32" s="67"/>
    </row>
    <row r="33" spans="3:4" ht="15">
      <c r="C33" s="64"/>
      <c r="D33" s="65"/>
    </row>
    <row r="34" spans="3:4" ht="15">
      <c r="C34" s="64"/>
      <c r="D34" s="65"/>
    </row>
    <row r="35" spans="3:4" ht="15">
      <c r="C35" s="64"/>
      <c r="D35" s="67"/>
    </row>
    <row r="36" spans="3:4" ht="15">
      <c r="C36" s="66"/>
      <c r="D36" s="67"/>
    </row>
    <row r="37" spans="3:4" ht="15">
      <c r="C37" s="66"/>
      <c r="D37" s="65"/>
    </row>
    <row r="38" spans="3:4" ht="15">
      <c r="C38" s="64"/>
      <c r="D38" s="67"/>
    </row>
    <row r="39" spans="3:4" ht="15">
      <c r="C39" s="64"/>
      <c r="D39" s="65"/>
    </row>
    <row r="40" spans="3:4" ht="15">
      <c r="C40" s="39"/>
      <c r="D40" s="39"/>
    </row>
  </sheetData>
  <sheetProtection/>
  <mergeCells count="4">
    <mergeCell ref="A3:D3"/>
    <mergeCell ref="A5:B5"/>
    <mergeCell ref="B22:D22"/>
    <mergeCell ref="B23:D23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46.57421875" style="1" customWidth="1"/>
    <col min="2" max="2" width="6.7109375" style="1" customWidth="1"/>
    <col min="3" max="4" width="22.140625" style="1" customWidth="1"/>
    <col min="6" max="6" width="9.8515625" style="72" bestFit="1" customWidth="1"/>
    <col min="7" max="7" width="9.140625" style="72" customWidth="1"/>
    <col min="8" max="17" width="9.140625" style="73" customWidth="1"/>
    <col min="18" max="25" width="9.140625" style="72" customWidth="1"/>
  </cols>
  <sheetData>
    <row r="1" spans="1:2" ht="15">
      <c r="A1" s="1" t="s">
        <v>69</v>
      </c>
      <c r="B1" s="44"/>
    </row>
    <row r="2" spans="2:4" ht="15">
      <c r="B2" s="24"/>
      <c r="C2" s="24"/>
      <c r="D2" s="4"/>
    </row>
    <row r="3" spans="1:25" s="20" customFormat="1" ht="15">
      <c r="A3" s="77" t="s">
        <v>146</v>
      </c>
      <c r="B3" s="58"/>
      <c r="C3" s="69"/>
      <c r="D3" s="58"/>
      <c r="F3" s="74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4"/>
      <c r="S3" s="74"/>
      <c r="T3" s="74"/>
      <c r="U3" s="74"/>
      <c r="V3" s="74"/>
      <c r="W3" s="74"/>
      <c r="X3" s="74"/>
      <c r="Y3" s="74"/>
    </row>
    <row r="4" spans="1:2" ht="15" customHeight="1">
      <c r="A4" s="95" t="s">
        <v>86</v>
      </c>
      <c r="B4" s="95"/>
    </row>
    <row r="5" spans="1:4" ht="27.75" customHeight="1">
      <c r="A5" s="5"/>
      <c r="B5" s="81" t="s">
        <v>68</v>
      </c>
      <c r="C5" s="7">
        <f>'форма 2'!C6</f>
        <v>45473</v>
      </c>
      <c r="D5" s="7">
        <v>45291</v>
      </c>
    </row>
    <row r="6" spans="1:25" s="4" customFormat="1" ht="15.75" customHeight="1">
      <c r="A6" s="9" t="s">
        <v>21</v>
      </c>
      <c r="B6" s="63" t="s">
        <v>20</v>
      </c>
      <c r="C6" s="3" t="s">
        <v>20</v>
      </c>
      <c r="D6" s="3" t="s">
        <v>20</v>
      </c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1"/>
      <c r="S6" s="1"/>
      <c r="T6" s="1"/>
      <c r="U6" s="1"/>
      <c r="V6" s="1"/>
      <c r="W6" s="1"/>
      <c r="X6" s="1"/>
      <c r="Y6" s="1"/>
    </row>
    <row r="7" spans="1:25" s="4" customFormat="1" ht="15">
      <c r="A7" s="96" t="s">
        <v>53</v>
      </c>
      <c r="B7" s="83" t="s">
        <v>44</v>
      </c>
      <c r="C7" s="29">
        <v>417994</v>
      </c>
      <c r="D7" s="29">
        <f>221+1138+187859</f>
        <v>189218</v>
      </c>
      <c r="F7" s="1"/>
      <c r="G7" s="1"/>
      <c r="H7" s="76"/>
      <c r="I7" s="76"/>
      <c r="J7" s="76"/>
      <c r="K7" s="76"/>
      <c r="L7" s="76"/>
      <c r="M7" s="76"/>
      <c r="N7" s="76"/>
      <c r="O7" s="76"/>
      <c r="P7" s="76"/>
      <c r="Q7" s="76"/>
      <c r="R7" s="1"/>
      <c r="S7" s="1"/>
      <c r="T7" s="1"/>
      <c r="U7" s="1"/>
      <c r="V7" s="1"/>
      <c r="W7" s="1"/>
      <c r="X7" s="1"/>
      <c r="Y7" s="1"/>
    </row>
    <row r="8" spans="1:25" s="4" customFormat="1" ht="30" customHeight="1" hidden="1">
      <c r="A8" s="96" t="s">
        <v>24</v>
      </c>
      <c r="B8" s="70" t="s">
        <v>5</v>
      </c>
      <c r="C8" s="29"/>
      <c r="D8" s="29"/>
      <c r="F8" s="1"/>
      <c r="G8" s="1"/>
      <c r="H8" s="76"/>
      <c r="I8" s="76"/>
      <c r="J8" s="76"/>
      <c r="K8" s="76"/>
      <c r="L8" s="76"/>
      <c r="M8" s="76"/>
      <c r="N8" s="76"/>
      <c r="O8" s="76"/>
      <c r="P8" s="76"/>
      <c r="Q8" s="76"/>
      <c r="R8" s="1"/>
      <c r="S8" s="1"/>
      <c r="T8" s="1"/>
      <c r="U8" s="1"/>
      <c r="V8" s="1"/>
      <c r="W8" s="1"/>
      <c r="X8" s="1"/>
      <c r="Y8" s="1"/>
    </row>
    <row r="9" spans="1:25" s="4" customFormat="1" ht="15" customHeight="1" hidden="1">
      <c r="A9" s="96" t="s">
        <v>25</v>
      </c>
      <c r="B9" s="70" t="s">
        <v>6</v>
      </c>
      <c r="C9" s="29"/>
      <c r="D9" s="29"/>
      <c r="F9" s="1"/>
      <c r="G9" s="1"/>
      <c r="H9" s="76"/>
      <c r="I9" s="76"/>
      <c r="J9" s="76"/>
      <c r="K9" s="76"/>
      <c r="L9" s="76"/>
      <c r="M9" s="76"/>
      <c r="N9" s="76"/>
      <c r="O9" s="76"/>
      <c r="P9" s="76"/>
      <c r="Q9" s="76"/>
      <c r="R9" s="1"/>
      <c r="S9" s="1"/>
      <c r="T9" s="1"/>
      <c r="U9" s="1"/>
      <c r="V9" s="1"/>
      <c r="W9" s="1"/>
      <c r="X9" s="1"/>
      <c r="Y9" s="1"/>
    </row>
    <row r="10" spans="1:25" s="4" customFormat="1" ht="15" customHeight="1" hidden="1">
      <c r="A10" s="96" t="s">
        <v>26</v>
      </c>
      <c r="B10" s="70" t="s">
        <v>7</v>
      </c>
      <c r="C10" s="29"/>
      <c r="D10" s="29"/>
      <c r="F10" s="1"/>
      <c r="G10" s="1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1"/>
      <c r="S10" s="1"/>
      <c r="T10" s="1"/>
      <c r="U10" s="1"/>
      <c r="V10" s="1"/>
      <c r="W10" s="1"/>
      <c r="X10" s="1"/>
      <c r="Y10" s="1"/>
    </row>
    <row r="11" spans="1:25" s="4" customFormat="1" ht="15" customHeight="1">
      <c r="A11" s="96" t="s">
        <v>51</v>
      </c>
      <c r="B11" s="83" t="s">
        <v>141</v>
      </c>
      <c r="C11" s="29">
        <f>270037+9502-8842</f>
        <v>270697</v>
      </c>
      <c r="D11" s="29">
        <f>42330+8996-8842</f>
        <v>42484</v>
      </c>
      <c r="F11" s="39"/>
      <c r="G11" s="1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1"/>
      <c r="S11" s="1"/>
      <c r="T11" s="1"/>
      <c r="U11" s="1"/>
      <c r="V11" s="1"/>
      <c r="W11" s="1"/>
      <c r="X11" s="1"/>
      <c r="Y11" s="1"/>
    </row>
    <row r="12" spans="1:25" s="4" customFormat="1" ht="15">
      <c r="A12" s="96" t="s">
        <v>41</v>
      </c>
      <c r="B12" s="83" t="s">
        <v>46</v>
      </c>
      <c r="C12" s="29">
        <f>726793+2402</f>
        <v>729195</v>
      </c>
      <c r="D12" s="29">
        <f>887080-225915+7217</f>
        <v>668382</v>
      </c>
      <c r="F12" s="1"/>
      <c r="G12" s="1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"/>
      <c r="S12" s="1"/>
      <c r="T12" s="1"/>
      <c r="U12" s="1"/>
      <c r="V12" s="1"/>
      <c r="W12" s="1"/>
      <c r="X12" s="1"/>
      <c r="Y12" s="1"/>
    </row>
    <row r="13" spans="1:25" s="4" customFormat="1" ht="15" customHeight="1">
      <c r="A13" s="96" t="s">
        <v>4</v>
      </c>
      <c r="B13" s="83" t="s">
        <v>45</v>
      </c>
      <c r="C13" s="29">
        <v>1114479</v>
      </c>
      <c r="D13" s="29">
        <v>1638206</v>
      </c>
      <c r="F13" s="1"/>
      <c r="G13" s="1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1"/>
      <c r="S13" s="1"/>
      <c r="T13" s="1"/>
      <c r="U13" s="1"/>
      <c r="V13" s="1"/>
      <c r="W13" s="1"/>
      <c r="X13" s="1"/>
      <c r="Y13" s="1"/>
    </row>
    <row r="14" spans="1:25" s="4" customFormat="1" ht="15" customHeight="1">
      <c r="A14" s="96" t="s">
        <v>52</v>
      </c>
      <c r="B14" s="83" t="s">
        <v>47</v>
      </c>
      <c r="C14" s="29">
        <v>56605</v>
      </c>
      <c r="D14" s="29">
        <f>30708-18020</f>
        <v>12688</v>
      </c>
      <c r="F14" s="1"/>
      <c r="G14" s="1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1"/>
      <c r="S14" s="1"/>
      <c r="T14" s="1"/>
      <c r="U14" s="1"/>
      <c r="V14" s="1"/>
      <c r="W14" s="1"/>
      <c r="X14" s="1"/>
      <c r="Y14" s="1"/>
    </row>
    <row r="15" spans="1:25" s="4" customFormat="1" ht="15" customHeight="1">
      <c r="A15" s="96" t="s">
        <v>8</v>
      </c>
      <c r="B15" s="83" t="s">
        <v>48</v>
      </c>
      <c r="C15" s="29">
        <f>133+8639+755+490+299166</f>
        <v>309183</v>
      </c>
      <c r="D15" s="29">
        <f>530+2085+1282+610+990+46294</f>
        <v>51791</v>
      </c>
      <c r="F15" s="1"/>
      <c r="G15" s="1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1"/>
      <c r="S15" s="1"/>
      <c r="T15" s="1"/>
      <c r="U15" s="1"/>
      <c r="V15" s="1"/>
      <c r="W15" s="1"/>
      <c r="X15" s="1"/>
      <c r="Y15" s="1"/>
    </row>
    <row r="16" spans="1:25" s="4" customFormat="1" ht="19.5" customHeight="1">
      <c r="A16" s="97" t="s">
        <v>138</v>
      </c>
      <c r="B16" s="85"/>
      <c r="C16" s="50">
        <f>SUM(C7:C15)</f>
        <v>2898153</v>
      </c>
      <c r="D16" s="50">
        <f>SUM(D7:D15)</f>
        <v>2602769</v>
      </c>
      <c r="F16" s="1"/>
      <c r="G16" s="1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"/>
      <c r="S16" s="1"/>
      <c r="T16" s="1"/>
      <c r="U16" s="1"/>
      <c r="V16" s="1"/>
      <c r="W16" s="1"/>
      <c r="X16" s="1"/>
      <c r="Y16" s="1"/>
    </row>
    <row r="17" spans="1:25" s="4" customFormat="1" ht="19.5" customHeight="1">
      <c r="A17" s="97" t="s">
        <v>54</v>
      </c>
      <c r="B17" s="85" t="s">
        <v>20</v>
      </c>
      <c r="C17" s="50" t="s">
        <v>20</v>
      </c>
      <c r="D17" s="50" t="s">
        <v>20</v>
      </c>
      <c r="F17" s="1"/>
      <c r="G17" s="1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1"/>
      <c r="S17" s="1"/>
      <c r="T17" s="1"/>
      <c r="U17" s="1"/>
      <c r="V17" s="1"/>
      <c r="W17" s="1"/>
      <c r="X17" s="1"/>
      <c r="Y17" s="1"/>
    </row>
    <row r="18" spans="1:25" s="4" customFormat="1" ht="15" customHeight="1" hidden="1">
      <c r="A18" s="96" t="s">
        <v>22</v>
      </c>
      <c r="B18" s="84">
        <v>110</v>
      </c>
      <c r="C18" s="29"/>
      <c r="D18" s="29"/>
      <c r="F18" s="1"/>
      <c r="G18" s="1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1"/>
      <c r="S18" s="1"/>
      <c r="T18" s="1"/>
      <c r="U18" s="1"/>
      <c r="V18" s="1"/>
      <c r="W18" s="1"/>
      <c r="X18" s="1"/>
      <c r="Y18" s="1"/>
    </row>
    <row r="19" spans="1:25" s="4" customFormat="1" ht="13.5" customHeight="1" hidden="1">
      <c r="A19" s="96" t="s">
        <v>23</v>
      </c>
      <c r="B19" s="84">
        <v>111</v>
      </c>
      <c r="C19" s="29"/>
      <c r="D19" s="29"/>
      <c r="F19" s="1"/>
      <c r="G19" s="1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1"/>
      <c r="S19" s="1"/>
      <c r="T19" s="1"/>
      <c r="U19" s="1"/>
      <c r="V19" s="1"/>
      <c r="W19" s="1"/>
      <c r="X19" s="1"/>
      <c r="Y19" s="1"/>
    </row>
    <row r="20" spans="1:25" s="4" customFormat="1" ht="28.5" customHeight="1" hidden="1">
      <c r="A20" s="96" t="s">
        <v>24</v>
      </c>
      <c r="B20" s="84">
        <v>112</v>
      </c>
      <c r="C20" s="29"/>
      <c r="D20" s="29"/>
      <c r="F20" s="1"/>
      <c r="G20" s="1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1"/>
      <c r="S20" s="1"/>
      <c r="T20" s="1"/>
      <c r="U20" s="1"/>
      <c r="V20" s="1"/>
      <c r="W20" s="1"/>
      <c r="X20" s="1"/>
      <c r="Y20" s="1"/>
    </row>
    <row r="21" spans="1:25" s="4" customFormat="1" ht="15" customHeight="1" hidden="1">
      <c r="A21" s="96" t="s">
        <v>25</v>
      </c>
      <c r="B21" s="84">
        <v>113</v>
      </c>
      <c r="C21" s="29"/>
      <c r="D21" s="29"/>
      <c r="F21" s="1"/>
      <c r="G21" s="1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1"/>
      <c r="S21" s="1"/>
      <c r="T21" s="1"/>
      <c r="U21" s="1"/>
      <c r="V21" s="1"/>
      <c r="W21" s="1"/>
      <c r="X21" s="1"/>
      <c r="Y21" s="1"/>
    </row>
    <row r="22" spans="1:25" s="4" customFormat="1" ht="15" customHeight="1" hidden="1">
      <c r="A22" s="96" t="s">
        <v>27</v>
      </c>
      <c r="B22" s="84">
        <v>114</v>
      </c>
      <c r="C22" s="29"/>
      <c r="D22" s="29"/>
      <c r="F22" s="1"/>
      <c r="G22" s="1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1"/>
      <c r="S22" s="1"/>
      <c r="T22" s="1"/>
      <c r="U22" s="1"/>
      <c r="V22" s="1"/>
      <c r="W22" s="1"/>
      <c r="X22" s="1"/>
      <c r="Y22" s="1"/>
    </row>
    <row r="23" spans="1:25" s="4" customFormat="1" ht="15" customHeight="1">
      <c r="A23" s="96" t="s">
        <v>126</v>
      </c>
      <c r="B23" s="84"/>
      <c r="C23" s="29">
        <v>111</v>
      </c>
      <c r="D23" s="29">
        <v>2011</v>
      </c>
      <c r="F23" s="1"/>
      <c r="G23" s="1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1"/>
      <c r="S23" s="1"/>
      <c r="T23" s="1"/>
      <c r="U23" s="1"/>
      <c r="V23" s="1"/>
      <c r="W23" s="1"/>
      <c r="X23" s="1"/>
      <c r="Y23" s="1"/>
    </row>
    <row r="24" spans="1:25" s="4" customFormat="1" ht="15" customHeight="1">
      <c r="A24" s="96" t="s">
        <v>9</v>
      </c>
      <c r="B24" s="84">
        <v>12</v>
      </c>
      <c r="C24" s="29">
        <v>5009122</v>
      </c>
      <c r="D24" s="29">
        <f>5443854-254353</f>
        <v>5189501</v>
      </c>
      <c r="F24" s="1"/>
      <c r="G24" s="1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1"/>
      <c r="S24" s="1"/>
      <c r="T24" s="1"/>
      <c r="U24" s="1"/>
      <c r="V24" s="1"/>
      <c r="W24" s="1"/>
      <c r="X24" s="1"/>
      <c r="Y24" s="1"/>
    </row>
    <row r="25" spans="1:25" s="4" customFormat="1" ht="15" customHeight="1">
      <c r="A25" s="96" t="s">
        <v>10</v>
      </c>
      <c r="B25" s="84">
        <v>13</v>
      </c>
      <c r="C25" s="29">
        <v>3420</v>
      </c>
      <c r="D25" s="29">
        <v>3814</v>
      </c>
      <c r="F25" s="1"/>
      <c r="G25" s="1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"/>
      <c r="S25" s="1"/>
      <c r="T25" s="1"/>
      <c r="U25" s="1"/>
      <c r="V25" s="1"/>
      <c r="W25" s="1"/>
      <c r="X25" s="1"/>
      <c r="Y25" s="1"/>
    </row>
    <row r="26" spans="1:25" s="4" customFormat="1" ht="15" customHeight="1">
      <c r="A26" s="96" t="s">
        <v>11</v>
      </c>
      <c r="B26" s="84"/>
      <c r="C26" s="29"/>
      <c r="D26" s="29"/>
      <c r="F26" s="1"/>
      <c r="G26" s="1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1"/>
      <c r="S26" s="1"/>
      <c r="T26" s="1"/>
      <c r="U26" s="1"/>
      <c r="V26" s="1"/>
      <c r="W26" s="1"/>
      <c r="X26" s="1"/>
      <c r="Y26" s="1"/>
    </row>
    <row r="27" spans="1:25" s="4" customFormat="1" ht="19.5" customHeight="1">
      <c r="A27" s="97" t="s">
        <v>55</v>
      </c>
      <c r="B27" s="85"/>
      <c r="C27" s="50">
        <f>SUM(C23:C26)</f>
        <v>5012653</v>
      </c>
      <c r="D27" s="50">
        <f>SUM(D23:D26)</f>
        <v>5195326</v>
      </c>
      <c r="F27" s="1"/>
      <c r="G27" s="1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"/>
      <c r="S27" s="1"/>
      <c r="T27" s="1"/>
      <c r="U27" s="1"/>
      <c r="V27" s="1"/>
      <c r="W27" s="1"/>
      <c r="X27" s="1"/>
      <c r="Y27" s="1"/>
    </row>
    <row r="28" spans="1:25" s="4" customFormat="1" ht="19.5" customHeight="1">
      <c r="A28" s="97" t="s">
        <v>56</v>
      </c>
      <c r="B28" s="85" t="s">
        <v>20</v>
      </c>
      <c r="C28" s="50">
        <f>C27+C16</f>
        <v>7910806</v>
      </c>
      <c r="D28" s="50">
        <f>D27+D16</f>
        <v>7798095</v>
      </c>
      <c r="F28" s="1"/>
      <c r="G28" s="1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1"/>
      <c r="S28" s="1"/>
      <c r="T28" s="1"/>
      <c r="U28" s="1"/>
      <c r="V28" s="1"/>
      <c r="W28" s="1"/>
      <c r="X28" s="1"/>
      <c r="Y28" s="1"/>
    </row>
    <row r="29" spans="1:25" s="4" customFormat="1" ht="19.5" customHeight="1">
      <c r="A29" s="51" t="s">
        <v>28</v>
      </c>
      <c r="B29" s="98"/>
      <c r="C29" s="51"/>
      <c r="D29" s="51"/>
      <c r="F29" s="1"/>
      <c r="G29" s="1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1"/>
      <c r="S29" s="1"/>
      <c r="T29" s="1"/>
      <c r="U29" s="1"/>
      <c r="V29" s="1"/>
      <c r="W29" s="1"/>
      <c r="X29" s="1"/>
      <c r="Y29" s="1"/>
    </row>
    <row r="30" spans="1:25" s="4" customFormat="1" ht="19.5" customHeight="1">
      <c r="A30" s="97" t="s">
        <v>57</v>
      </c>
      <c r="B30" s="85" t="s">
        <v>20</v>
      </c>
      <c r="C30" s="30" t="s">
        <v>20</v>
      </c>
      <c r="D30" s="30" t="s">
        <v>20</v>
      </c>
      <c r="F30" s="1"/>
      <c r="G30" s="1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1"/>
      <c r="S30" s="1"/>
      <c r="T30" s="1"/>
      <c r="U30" s="1"/>
      <c r="V30" s="1"/>
      <c r="W30" s="1"/>
      <c r="X30" s="1"/>
      <c r="Y30" s="1"/>
    </row>
    <row r="31" spans="1:25" s="4" customFormat="1" ht="15" customHeight="1">
      <c r="A31" s="96" t="s">
        <v>58</v>
      </c>
      <c r="B31" s="84">
        <v>14</v>
      </c>
      <c r="C31" s="29">
        <v>206752</v>
      </c>
      <c r="D31" s="29">
        <f>413504+1550+4778</f>
        <v>419832</v>
      </c>
      <c r="F31" s="1"/>
      <c r="G31" s="1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1"/>
      <c r="S31" s="1"/>
      <c r="T31" s="1"/>
      <c r="U31" s="1"/>
      <c r="V31" s="1"/>
      <c r="W31" s="1"/>
      <c r="X31" s="1"/>
      <c r="Y31" s="1"/>
    </row>
    <row r="32" spans="1:25" s="4" customFormat="1" ht="15" customHeight="1">
      <c r="A32" s="96" t="s">
        <v>30</v>
      </c>
      <c r="B32" s="84">
        <v>15</v>
      </c>
      <c r="C32" s="29">
        <v>36536</v>
      </c>
      <c r="D32" s="29">
        <v>70713</v>
      </c>
      <c r="F32" s="1"/>
      <c r="G32" s="1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1"/>
      <c r="S32" s="1"/>
      <c r="T32" s="1"/>
      <c r="U32" s="1"/>
      <c r="V32" s="1"/>
      <c r="W32" s="1"/>
      <c r="X32" s="1"/>
      <c r="Y32" s="1"/>
    </row>
    <row r="33" spans="1:25" s="4" customFormat="1" ht="15" customHeight="1">
      <c r="A33" s="96" t="s">
        <v>50</v>
      </c>
      <c r="B33" s="84">
        <v>16</v>
      </c>
      <c r="C33" s="29">
        <v>183119</v>
      </c>
      <c r="D33" s="29">
        <v>204212</v>
      </c>
      <c r="F33" s="1"/>
      <c r="G33" s="1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1"/>
      <c r="S33" s="1"/>
      <c r="T33" s="1"/>
      <c r="U33" s="1"/>
      <c r="V33" s="1"/>
      <c r="W33" s="1"/>
      <c r="X33" s="1"/>
      <c r="Y33" s="1"/>
    </row>
    <row r="34" spans="1:25" s="4" customFormat="1" ht="15" customHeight="1">
      <c r="A34" s="96" t="s">
        <v>49</v>
      </c>
      <c r="B34" s="84">
        <v>20</v>
      </c>
      <c r="C34" s="29">
        <v>210730</v>
      </c>
      <c r="D34" s="29">
        <v>210730</v>
      </c>
      <c r="F34" s="1"/>
      <c r="G34" s="1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1"/>
      <c r="S34" s="1"/>
      <c r="T34" s="1"/>
      <c r="U34" s="1"/>
      <c r="V34" s="1"/>
      <c r="W34" s="1"/>
      <c r="X34" s="1"/>
      <c r="Y34" s="1"/>
    </row>
    <row r="35" spans="1:25" s="4" customFormat="1" ht="15" customHeight="1">
      <c r="A35" s="96" t="s">
        <v>29</v>
      </c>
      <c r="B35" s="84">
        <v>17</v>
      </c>
      <c r="C35" s="29">
        <v>74468</v>
      </c>
      <c r="D35" s="29">
        <v>66460</v>
      </c>
      <c r="F35" s="1"/>
      <c r="G35" s="1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1"/>
      <c r="S35" s="1"/>
      <c r="T35" s="1"/>
      <c r="U35" s="1"/>
      <c r="V35" s="1"/>
      <c r="W35" s="1"/>
      <c r="X35" s="1"/>
      <c r="Y35" s="1"/>
    </row>
    <row r="36" spans="1:25" s="4" customFormat="1" ht="15" customHeight="1">
      <c r="A36" s="96" t="s">
        <v>12</v>
      </c>
      <c r="B36" s="84">
        <v>18</v>
      </c>
      <c r="C36" s="29">
        <f>3519+812137+88937+9275</f>
        <v>913868</v>
      </c>
      <c r="D36" s="29">
        <f>5066+532090+7185+6670</f>
        <v>551011</v>
      </c>
      <c r="F36" s="1"/>
      <c r="G36" s="1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1"/>
      <c r="S36" s="1"/>
      <c r="T36" s="1"/>
      <c r="U36" s="1"/>
      <c r="V36" s="1"/>
      <c r="W36" s="1"/>
      <c r="X36" s="1"/>
      <c r="Y36" s="1"/>
    </row>
    <row r="37" spans="1:25" s="4" customFormat="1" ht="19.5" customHeight="1">
      <c r="A37" s="97" t="s">
        <v>59</v>
      </c>
      <c r="B37" s="85"/>
      <c r="C37" s="50">
        <f>SUM(C31:C36)</f>
        <v>1625473</v>
      </c>
      <c r="D37" s="50">
        <f>SUM(D31:D36)</f>
        <v>1522958</v>
      </c>
      <c r="F37" s="1"/>
      <c r="G37" s="1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1"/>
      <c r="S37" s="1"/>
      <c r="T37" s="1"/>
      <c r="U37" s="1"/>
      <c r="V37" s="1"/>
      <c r="W37" s="1"/>
      <c r="X37" s="1"/>
      <c r="Y37" s="1"/>
    </row>
    <row r="38" spans="1:25" s="4" customFormat="1" ht="19.5" customHeight="1">
      <c r="A38" s="97" t="s">
        <v>60</v>
      </c>
      <c r="B38" s="85" t="s">
        <v>20</v>
      </c>
      <c r="C38" s="50" t="s">
        <v>20</v>
      </c>
      <c r="D38" s="50" t="s">
        <v>20</v>
      </c>
      <c r="F38" s="1"/>
      <c r="G38" s="1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1"/>
      <c r="S38" s="1"/>
      <c r="T38" s="1"/>
      <c r="U38" s="1"/>
      <c r="V38" s="1"/>
      <c r="W38" s="1"/>
      <c r="X38" s="1"/>
      <c r="Y38" s="1"/>
    </row>
    <row r="39" spans="1:25" s="4" customFormat="1" ht="15" customHeight="1">
      <c r="A39" s="96" t="s">
        <v>61</v>
      </c>
      <c r="B39" s="84">
        <v>14</v>
      </c>
      <c r="C39" s="29">
        <v>1378347</v>
      </c>
      <c r="D39" s="29">
        <v>1378347</v>
      </c>
      <c r="F39" s="39"/>
      <c r="G39" s="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1"/>
      <c r="S39" s="1"/>
      <c r="T39" s="1"/>
      <c r="U39" s="1"/>
      <c r="V39" s="1"/>
      <c r="W39" s="1"/>
      <c r="X39" s="1"/>
      <c r="Y39" s="1"/>
    </row>
    <row r="40" spans="1:25" s="4" customFormat="1" ht="15">
      <c r="A40" s="96" t="s">
        <v>13</v>
      </c>
      <c r="B40" s="84"/>
      <c r="C40" s="29">
        <v>615115</v>
      </c>
      <c r="D40" s="29">
        <v>615115</v>
      </c>
      <c r="F40" s="1"/>
      <c r="G40" s="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1"/>
      <c r="S40" s="1"/>
      <c r="T40" s="1"/>
      <c r="U40" s="1"/>
      <c r="V40" s="1"/>
      <c r="W40" s="1"/>
      <c r="X40" s="1"/>
      <c r="Y40" s="1"/>
    </row>
    <row r="41" spans="1:25" s="4" customFormat="1" ht="15">
      <c r="A41" s="96" t="s">
        <v>14</v>
      </c>
      <c r="B41" s="84">
        <v>19</v>
      </c>
      <c r="C41" s="29">
        <v>14972</v>
      </c>
      <c r="D41" s="29">
        <v>14972</v>
      </c>
      <c r="F41" s="1"/>
      <c r="G41" s="1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"/>
      <c r="S41" s="1"/>
      <c r="T41" s="1"/>
      <c r="U41" s="1"/>
      <c r="V41" s="1"/>
      <c r="W41" s="1"/>
      <c r="X41" s="1"/>
      <c r="Y41" s="1"/>
    </row>
    <row r="42" spans="1:25" s="4" customFormat="1" ht="19.5" customHeight="1">
      <c r="A42" s="97" t="s">
        <v>62</v>
      </c>
      <c r="B42" s="85"/>
      <c r="C42" s="50">
        <f>SUM(C39:C41)</f>
        <v>2008434</v>
      </c>
      <c r="D42" s="50">
        <f>SUM(D39:D41)</f>
        <v>2008434</v>
      </c>
      <c r="F42" s="1"/>
      <c r="G42" s="1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1"/>
      <c r="S42" s="1"/>
      <c r="T42" s="1"/>
      <c r="U42" s="1"/>
      <c r="V42" s="1"/>
      <c r="W42" s="1"/>
      <c r="X42" s="1"/>
      <c r="Y42" s="1"/>
    </row>
    <row r="43" spans="1:25" s="4" customFormat="1" ht="19.5" customHeight="1">
      <c r="A43" s="97" t="s">
        <v>63</v>
      </c>
      <c r="B43" s="85"/>
      <c r="C43" s="50" t="s">
        <v>20</v>
      </c>
      <c r="D43" s="50" t="s">
        <v>20</v>
      </c>
      <c r="F43" s="1"/>
      <c r="G43" s="1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1"/>
      <c r="S43" s="1"/>
      <c r="T43" s="1"/>
      <c r="U43" s="1"/>
      <c r="V43" s="1"/>
      <c r="W43" s="1"/>
      <c r="X43" s="1"/>
      <c r="Y43" s="1"/>
    </row>
    <row r="44" spans="1:25" s="4" customFormat="1" ht="15" customHeight="1">
      <c r="A44" s="96" t="s">
        <v>64</v>
      </c>
      <c r="B44" s="84">
        <v>20</v>
      </c>
      <c r="C44" s="29">
        <v>600190</v>
      </c>
      <c r="D44" s="29">
        <v>600190</v>
      </c>
      <c r="F44" s="1"/>
      <c r="G44" s="1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1"/>
      <c r="S44" s="1"/>
      <c r="T44" s="1"/>
      <c r="U44" s="1"/>
      <c r="V44" s="1"/>
      <c r="W44" s="1"/>
      <c r="X44" s="1"/>
      <c r="Y44" s="1"/>
    </row>
    <row r="45" spans="1:25" s="4" customFormat="1" ht="15" customHeight="1">
      <c r="A45" s="96" t="s">
        <v>15</v>
      </c>
      <c r="B45" s="84"/>
      <c r="C45" s="29">
        <v>19</v>
      </c>
      <c r="D45" s="29">
        <v>19</v>
      </c>
      <c r="F45" s="1"/>
      <c r="G45" s="1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1"/>
      <c r="S45" s="1"/>
      <c r="T45" s="1"/>
      <c r="U45" s="1"/>
      <c r="V45" s="1"/>
      <c r="W45" s="1"/>
      <c r="X45" s="1"/>
      <c r="Y45" s="1"/>
    </row>
    <row r="46" spans="1:25" s="4" customFormat="1" ht="15" customHeight="1">
      <c r="A46" s="96" t="s">
        <v>16</v>
      </c>
      <c r="B46" s="84"/>
      <c r="C46" s="29">
        <v>-190</v>
      </c>
      <c r="D46" s="29">
        <v>-190</v>
      </c>
      <c r="F46" s="1"/>
      <c r="G46" s="1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1"/>
      <c r="S46" s="1"/>
      <c r="T46" s="1"/>
      <c r="U46" s="1"/>
      <c r="V46" s="1"/>
      <c r="W46" s="1"/>
      <c r="X46" s="1"/>
      <c r="Y46" s="1"/>
    </row>
    <row r="47" spans="1:25" s="4" customFormat="1" ht="15" customHeight="1">
      <c r="A47" s="96" t="s">
        <v>65</v>
      </c>
      <c r="B47" s="84"/>
      <c r="C47" s="36">
        <v>976999</v>
      </c>
      <c r="D47" s="36">
        <v>1021720</v>
      </c>
      <c r="E47" s="52"/>
      <c r="F47" s="1"/>
      <c r="G47" s="1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1"/>
      <c r="S47" s="1"/>
      <c r="T47" s="1"/>
      <c r="U47" s="1"/>
      <c r="V47" s="1"/>
      <c r="W47" s="1"/>
      <c r="X47" s="1"/>
      <c r="Y47" s="1"/>
    </row>
    <row r="48" spans="1:25" s="4" customFormat="1" ht="15" customHeight="1">
      <c r="A48" s="96" t="s">
        <v>66</v>
      </c>
      <c r="B48" s="99"/>
      <c r="C48" s="29">
        <v>2699881</v>
      </c>
      <c r="D48" s="29">
        <f>2662984-18020</f>
        <v>2644964</v>
      </c>
      <c r="E48" s="52"/>
      <c r="F48" s="1"/>
      <c r="G48" s="1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1"/>
      <c r="S48" s="1"/>
      <c r="T48" s="1"/>
      <c r="U48" s="1"/>
      <c r="V48" s="1"/>
      <c r="W48" s="1"/>
      <c r="X48" s="1"/>
      <c r="Y48" s="1"/>
    </row>
    <row r="49" spans="1:25" s="4" customFormat="1" ht="16.5" customHeight="1">
      <c r="A49" s="97" t="s">
        <v>37</v>
      </c>
      <c r="B49" s="99"/>
      <c r="C49" s="15">
        <f>SUM(C44:C48)</f>
        <v>4276899</v>
      </c>
      <c r="D49" s="15">
        <f>SUM(D44:D48)</f>
        <v>4266703</v>
      </c>
      <c r="F49" s="1"/>
      <c r="G49" s="1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1"/>
      <c r="S49" s="1"/>
      <c r="T49" s="1"/>
      <c r="U49" s="1"/>
      <c r="V49" s="1"/>
      <c r="W49" s="1"/>
      <c r="X49" s="1"/>
      <c r="Y49" s="1"/>
    </row>
    <row r="50" spans="1:25" s="4" customFormat="1" ht="19.5" customHeight="1">
      <c r="A50" s="97" t="s">
        <v>67</v>
      </c>
      <c r="B50" s="30" t="s">
        <v>20</v>
      </c>
      <c r="C50" s="50">
        <f>C49+C42+C37</f>
        <v>7910806</v>
      </c>
      <c r="D50" s="50">
        <f>D49+D42+D37</f>
        <v>7798095</v>
      </c>
      <c r="F50" s="1"/>
      <c r="G50" s="1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1"/>
      <c r="S50" s="1"/>
      <c r="T50" s="1"/>
      <c r="U50" s="1"/>
      <c r="V50" s="1"/>
      <c r="W50" s="1"/>
      <c r="X50" s="1"/>
      <c r="Y50" s="1"/>
    </row>
    <row r="51" spans="1:25" s="4" customFormat="1" ht="15">
      <c r="A51" s="53" t="s">
        <v>132</v>
      </c>
      <c r="B51" s="71" t="s">
        <v>20</v>
      </c>
      <c r="C51" s="6">
        <v>7122</v>
      </c>
      <c r="D51" s="6">
        <v>7111</v>
      </c>
      <c r="F51" s="1"/>
      <c r="G51" s="1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1"/>
      <c r="S51" s="1"/>
      <c r="T51" s="1"/>
      <c r="U51" s="1"/>
      <c r="V51" s="1"/>
      <c r="W51" s="1"/>
      <c r="X51" s="1"/>
      <c r="Y51" s="1"/>
    </row>
    <row r="52" spans="1:25" s="4" customFormat="1" ht="15">
      <c r="A52" s="31"/>
      <c r="B52" s="71"/>
      <c r="C52" s="32"/>
      <c r="D52" s="32"/>
      <c r="F52" s="1"/>
      <c r="G52" s="1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"/>
      <c r="S52" s="1"/>
      <c r="T52" s="1"/>
      <c r="U52" s="1"/>
      <c r="V52" s="1"/>
      <c r="W52" s="1"/>
      <c r="X52" s="1"/>
      <c r="Y52" s="1"/>
    </row>
    <row r="53" spans="1:2" ht="15">
      <c r="A53" s="33"/>
      <c r="B53" s="33"/>
    </row>
    <row r="54" spans="1:4" ht="15">
      <c r="A54" s="56" t="s">
        <v>139</v>
      </c>
      <c r="C54" s="24" t="s">
        <v>90</v>
      </c>
      <c r="D54" s="24"/>
    </row>
    <row r="55" spans="2:4" ht="15">
      <c r="B55" s="45"/>
      <c r="C55" s="45"/>
      <c r="D55" s="41"/>
    </row>
    <row r="56" spans="1:5" ht="28.5" customHeight="1">
      <c r="A56" s="18" t="s">
        <v>140</v>
      </c>
      <c r="C56" s="86" t="s">
        <v>94</v>
      </c>
      <c r="D56" s="86"/>
      <c r="E56" s="86"/>
    </row>
    <row r="57" spans="1:4" ht="15">
      <c r="A57" s="43"/>
      <c r="B57" s="12"/>
      <c r="C57" s="12"/>
      <c r="D57" s="4"/>
    </row>
    <row r="58" spans="1:4" ht="15">
      <c r="A58" s="54" t="s">
        <v>32</v>
      </c>
      <c r="B58" s="12"/>
      <c r="C58" s="12"/>
      <c r="D58" s="4"/>
    </row>
    <row r="59" spans="1:4" ht="15">
      <c r="A59" s="43"/>
      <c r="B59" s="12"/>
      <c r="C59" s="12"/>
      <c r="D59" s="4"/>
    </row>
    <row r="60" spans="3:4" ht="15">
      <c r="C60" s="39"/>
      <c r="D60" s="39"/>
    </row>
  </sheetData>
  <sheetProtection/>
  <mergeCells count="2">
    <mergeCell ref="A4:B4"/>
    <mergeCell ref="C56:E56"/>
  </mergeCells>
  <printOptions/>
  <pageMargins left="0.7086614173228347" right="0.3937007874015748" top="0.1968503937007874" bottom="0.31496062992125984" header="0.2362204724409449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Fatima Uteniyazova</cp:lastModifiedBy>
  <cp:lastPrinted>2024-07-17T05:59:25Z</cp:lastPrinted>
  <dcterms:created xsi:type="dcterms:W3CDTF">1996-10-08T23:32:33Z</dcterms:created>
  <dcterms:modified xsi:type="dcterms:W3CDTF">2024-07-17T06:00:27Z</dcterms:modified>
  <cp:category/>
  <cp:version/>
  <cp:contentType/>
  <cp:contentStatus/>
</cp:coreProperties>
</file>