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4" sheetId="1" r:id="rId1"/>
    <sheet name="форма 3" sheetId="2" r:id="rId2"/>
    <sheet name="форма 2" sheetId="3" r:id="rId3"/>
    <sheet name="баланс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<sst xmlns="http://schemas.openxmlformats.org/spreadsheetml/2006/main" count="204" uniqueCount="156">
  <si>
    <t>Наименование показателей</t>
  </si>
  <si>
    <t>Прочие доходы</t>
  </si>
  <si>
    <t>Административные расходы</t>
  </si>
  <si>
    <t>Прочие расходы</t>
  </si>
  <si>
    <t>Запасы</t>
  </si>
  <si>
    <t>013</t>
  </si>
  <si>
    <t>014</t>
  </si>
  <si>
    <t>015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</si>
  <si>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</si>
  <si>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</si>
  <si>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</si>
  <si>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</si>
  <si>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</si>
  <si>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</si>
  <si>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</si>
  <si>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Эмиссионный доход</t>
  </si>
  <si>
    <t>Выкупленные собственные долевые инструменты</t>
  </si>
  <si>
    <t xml:space="preserve">   АО "Актюбинский завод нефтяного оборудования"</t>
  </si>
  <si>
    <t>Расходы по реализации</t>
  </si>
  <si>
    <t>Расходы по подоходному налогу</t>
  </si>
  <si>
    <t/>
  </si>
  <si>
    <t>Активы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</si>
  <si>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</si>
  <si>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</si>
  <si>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</si>
  <si>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</si>
  <si>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</si>
  <si>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Прочие долгосрочные финансовые активы</t>
  </si>
  <si>
    <t>Обязательство и капитал</t>
  </si>
  <si>
    <t>Краткосрочные резервы</t>
  </si>
  <si>
    <t>Вознаграждения работникам</t>
  </si>
  <si>
    <t>Резервы</t>
  </si>
  <si>
    <t>Место печати</t>
  </si>
  <si>
    <t>Выручка</t>
  </si>
  <si>
    <t>Себестоимость реализованных товаров и услуг</t>
  </si>
  <si>
    <t xml:space="preserve">Отчет о движении денег </t>
  </si>
  <si>
    <t xml:space="preserve">                       Отчет об изменениях в капитале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</si>
  <si>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</si>
  <si>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</si>
  <si>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</si>
  <si>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Выплата дивидендов</t>
  </si>
  <si>
    <t>Вклады размещенные</t>
  </si>
  <si>
    <t>Активы в праве пользования</t>
  </si>
  <si>
    <t>Займы выданные</t>
  </si>
  <si>
    <t>Предоставление займов сторонним организациям и физ.лицам</t>
  </si>
  <si>
    <t>Пополнение депозита</t>
  </si>
  <si>
    <t>Краткосрочная задолженность по аренде</t>
  </si>
  <si>
    <t>6</t>
  </si>
  <si>
    <t>7</t>
  </si>
  <si>
    <t>9</t>
  </si>
  <si>
    <t>8</t>
  </si>
  <si>
    <t>10</t>
  </si>
  <si>
    <t>11</t>
  </si>
  <si>
    <t>Задолженность по  дивидендам</t>
  </si>
  <si>
    <t>Торговая кредиторская задолженность</t>
  </si>
  <si>
    <t>Торговая дебиторская  задолженность</t>
  </si>
  <si>
    <t>Текущий корпоративный подоходный налог</t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</si>
  <si>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</t>
    </r>
  </si>
  <si>
    <t xml:space="preserve">Денежные средства </t>
  </si>
  <si>
    <t>Долгосрочные активы</t>
  </si>
  <si>
    <t>Итого долгосрочных активов</t>
  </si>
  <si>
    <t>Итого активы</t>
  </si>
  <si>
    <t>Краткосрочные обязательства</t>
  </si>
  <si>
    <t>Займы краткосрочные</t>
  </si>
  <si>
    <t>Итого краткосрочные обязательства</t>
  </si>
  <si>
    <t>Долгосрочные обязательства</t>
  </si>
  <si>
    <t>Займы долгосрочные</t>
  </si>
  <si>
    <t xml:space="preserve">Долгосрочные обязательства по аренде </t>
  </si>
  <si>
    <t>Долгосрочные лизинговые обязательства</t>
  </si>
  <si>
    <t>Итого долгосрочные обязательства</t>
  </si>
  <si>
    <t>Капитал</t>
  </si>
  <si>
    <t>Уставный капитал</t>
  </si>
  <si>
    <t>Резерв переоценки</t>
  </si>
  <si>
    <t xml:space="preserve">Нераспределенная прибыль </t>
  </si>
  <si>
    <t>Итого обязательства и капитал</t>
  </si>
  <si>
    <t>Примечание</t>
  </si>
  <si>
    <r>
      <t xml:space="preserve">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</si>
  <si>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</si>
  <si>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>Отчет о прибылях и убытках и прочем совокупном доходе</t>
  </si>
  <si>
    <t xml:space="preserve">Валовая прибыль </t>
  </si>
  <si>
    <t xml:space="preserve">Операционная прибыль </t>
  </si>
  <si>
    <t>Финансовые доходы</t>
  </si>
  <si>
    <t>Финансовые расходы</t>
  </si>
  <si>
    <t>23</t>
  </si>
  <si>
    <t>24</t>
  </si>
  <si>
    <t>25</t>
  </si>
  <si>
    <t>26</t>
  </si>
  <si>
    <t>27</t>
  </si>
  <si>
    <t>28</t>
  </si>
  <si>
    <t>29</t>
  </si>
  <si>
    <t>30</t>
  </si>
  <si>
    <t>Прибыль до налогообложения</t>
  </si>
  <si>
    <t xml:space="preserve">Прибыль после налогообложения </t>
  </si>
  <si>
    <t>Прочий совокупный доход</t>
  </si>
  <si>
    <t>Прибыль на акцию (тенге)</t>
  </si>
  <si>
    <t>(в тысячах казахстанских тенге)</t>
  </si>
  <si>
    <t>( в тысячах  казахстанских тенге)</t>
  </si>
  <si>
    <t>Перенос на нераспределенную прибыль</t>
  </si>
  <si>
    <t>Прибыль  за отчетный период</t>
  </si>
  <si>
    <t xml:space="preserve"> Мусин Гасал Гадильбекович</t>
  </si>
  <si>
    <t>Генеральный директор</t>
  </si>
  <si>
    <t>Главный бухгалтер</t>
  </si>
  <si>
    <t xml:space="preserve"> Утениязова Фатима Куанышевна</t>
  </si>
  <si>
    <t>Утениязова Фатима Куанышевна</t>
  </si>
  <si>
    <t>Операционная деятельность</t>
  </si>
  <si>
    <t>Реализация товаров и услуг</t>
  </si>
  <si>
    <t xml:space="preserve">Авансы полученные </t>
  </si>
  <si>
    <t>Вознаграждение по депозиту</t>
  </si>
  <si>
    <t>Прочие поступления</t>
  </si>
  <si>
    <t>2. Выбытие денежных средств, в том числе:</t>
  </si>
  <si>
    <t>1. Поступление денежных средств, в том числе:</t>
  </si>
  <si>
    <t>Платежи поставщикам и подрядчикам</t>
  </si>
  <si>
    <t xml:space="preserve">Авансы выданные </t>
  </si>
  <si>
    <t>Выплаты по заработной плате</t>
  </si>
  <si>
    <t xml:space="preserve">Выплата вознаграждения 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</si>
  <si>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</si>
  <si>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</si>
  <si>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</si>
  <si>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Реализация основных средств</t>
  </si>
  <si>
    <t>Возврат денежных средств с депозита</t>
  </si>
  <si>
    <t>Приобретение основных средств</t>
  </si>
  <si>
    <t>Приобретение прочих долгосрочных активов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</si>
  <si>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</si>
  <si>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</si>
  <si>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</si>
  <si>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</si>
  <si>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t>Погашение обязательств по аренде</t>
  </si>
  <si>
    <t xml:space="preserve">Погашение лизинговых  обязательств </t>
  </si>
  <si>
    <t>Чистые  денежные потоки, полученные от финансовой деятельности</t>
  </si>
  <si>
    <t>Чистый прирост (уменьшение) денежных средств и их эквивалентов</t>
  </si>
  <si>
    <t>Влияние обменных курсов валют к тенге</t>
  </si>
  <si>
    <t xml:space="preserve">Главный бухгалтер         </t>
  </si>
  <si>
    <t>__________________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</si>
  <si>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</si>
  <si>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</si>
  <si>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Генеральный директор   _____________________   </t>
  </si>
  <si>
    <t>Главный бухгалтер    ______________________</t>
  </si>
  <si>
    <t>Сальдо на отчетную дату</t>
  </si>
  <si>
    <t>Дивиденды (Примечание 22)</t>
  </si>
  <si>
    <t>Налоги</t>
  </si>
  <si>
    <t>Другие обязательные платежи</t>
  </si>
  <si>
    <t>Долгосрочная дебиторская задолженность</t>
  </si>
  <si>
    <t>Займы сотрудникам</t>
  </si>
  <si>
    <t xml:space="preserve">Прочие обязательные  платежи </t>
  </si>
  <si>
    <t>Налоги и платежи в бюджет</t>
  </si>
  <si>
    <t>Переоценка ОС</t>
  </si>
  <si>
    <t xml:space="preserve">Генеральный директор    </t>
  </si>
  <si>
    <t>__________</t>
  </si>
  <si>
    <t xml:space="preserve">Бухгалтерский баланс </t>
  </si>
  <si>
    <t>на</t>
  </si>
  <si>
    <t>На 31 декабря 2021 г.</t>
  </si>
  <si>
    <t>На 31 декабря 2022 года</t>
  </si>
  <si>
    <t>Прочие поступления (погашение займов)</t>
  </si>
  <si>
    <t>Итого совокупный доход за год за вычетом подоходного налога</t>
  </si>
  <si>
    <t>Балансовая стоимость одной простой акции, в тенге*</t>
  </si>
  <si>
    <t xml:space="preserve"> за период, закончившийся 30 июня 2023 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</si>
</sst>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2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>
      <alignment/>
      <protection/>
    </xf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1" fontId="12" fillId="33" borderId="0" xfId="0" applyNumberFormat="1" applyFont="1" applyFill="1" applyAlignment="1">
      <alignment horizont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7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169" fontId="5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left" wrapText="1"/>
    </xf>
    <xf numFmtId="0" fontId="11" fillId="33" borderId="17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9" fillId="33" borderId="18" xfId="0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12" fillId="33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0" fillId="34" borderId="12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6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171" fontId="6" fillId="0" borderId="0" xfId="67" applyFont="1" applyAlignment="1">
      <alignment/>
    </xf>
    <xf numFmtId="14" fontId="9" fillId="33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center" wrapText="1"/>
    </xf>
    <xf numFmtId="3" fontId="12" fillId="33" borderId="13" xfId="0" applyNumberFormat="1" applyFont="1" applyFill="1" applyBorder="1" applyAlignment="1">
      <alignment horizontal="center" wrapText="1"/>
    </xf>
    <xf numFmtId="3" fontId="9" fillId="33" borderId="20" xfId="0" applyNumberFormat="1" applyFont="1" applyFill="1" applyBorder="1" applyAlignment="1">
      <alignment horizontal="center" wrapText="1"/>
    </xf>
    <xf numFmtId="3" fontId="9" fillId="33" borderId="14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5" fillId="0" borderId="2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7" fillId="0" borderId="0" xfId="0" applyNumberFormat="1" applyFont="1" applyAlignment="1">
      <alignment/>
    </xf>
    <xf numFmtId="171" fontId="0" fillId="0" borderId="0" xfId="67" applyFont="1" applyAlignment="1">
      <alignment/>
    </xf>
    <xf numFmtId="0" fontId="6" fillId="34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3" borderId="0" xfId="0" applyFont="1" applyFill="1" applyAlignment="1">
      <alignment horizontal="left" vertical="center" wrapText="1"/>
    </xf>
    <xf numFmtId="0" fontId="12" fillId="33" borderId="18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wrapText="1"/>
    </xf>
    <xf numFmtId="0" fontId="8" fillId="33" borderId="18" xfId="0" applyFont="1" applyFill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C\Desktop\&#1054;&#1088;&#1076;&#1072;&#1073;&#1072;&#1089;&#1099;%20&#1086;&#1090;&#1095;&#1077;&#1090;&#1099;%202009\2022\&#1073;&#1080;&#1088;&#1078;&#1072;%202%20&#1082;&#1074;%202022\&#1086;&#1090;&#1095;&#1077;&#1090;%20&#1085;&#1072;%2030.06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4"/>
      <sheetName val="форма 3"/>
      <sheetName val="баланс"/>
      <sheetName val="форма 2"/>
    </sheetNames>
    <sheetDataSet>
      <sheetData sheetId="2">
        <row r="7">
          <cell r="D7">
            <v>7210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0">
      <selection activeCell="F14" sqref="F14"/>
    </sheetView>
  </sheetViews>
  <sheetFormatPr defaultColWidth="9.140625" defaultRowHeight="12.75"/>
  <cols>
    <col min="1" max="1" width="35.7109375" style="1" customWidth="1"/>
    <col min="2" max="2" width="9.8515625" style="1" customWidth="1"/>
    <col min="3" max="3" width="9.28125" style="18" customWidth="1"/>
    <col min="4" max="4" width="10.28125" style="18" customWidth="1"/>
    <col min="5" max="5" width="9.8515625" style="18" customWidth="1"/>
    <col min="6" max="6" width="11.28125" style="0" customWidth="1"/>
    <col min="7" max="7" width="11.421875" style="0" customWidth="1"/>
  </cols>
  <sheetData>
    <row r="1" spans="2:4" ht="13.5">
      <c r="B1" s="35"/>
      <c r="C1" s="35"/>
      <c r="D1" s="35"/>
    </row>
    <row r="2" ht="13.5">
      <c r="A2" s="59" t="s">
        <v>17</v>
      </c>
    </row>
    <row r="3" spans="1:7" ht="21.75" customHeight="1">
      <c r="A3" s="116" t="s">
        <v>36</v>
      </c>
      <c r="B3" s="116"/>
      <c r="C3" s="116"/>
      <c r="D3" s="116"/>
      <c r="E3" s="116"/>
      <c r="F3" s="116"/>
      <c r="G3" s="116"/>
    </row>
    <row r="4" spans="1:7" ht="13.5">
      <c r="A4" s="116" t="str">
        <f>'форма 2'!A4:D4</f>
        <v> за период, закончившийся 30 июня 2023  года</v>
      </c>
      <c r="B4" s="116"/>
      <c r="C4" s="116"/>
      <c r="D4" s="116"/>
      <c r="E4" s="116"/>
      <c r="F4" s="116"/>
      <c r="G4" s="116"/>
    </row>
    <row r="5" ht="13.5">
      <c r="A5" s="85" t="s">
        <v>95</v>
      </c>
    </row>
    <row r="6" spans="1:7" ht="102" customHeight="1">
      <c r="A6" s="22"/>
      <c r="B6" s="96" t="s">
        <v>71</v>
      </c>
      <c r="C6" s="96" t="s">
        <v>15</v>
      </c>
      <c r="D6" s="96" t="s">
        <v>38</v>
      </c>
      <c r="E6" s="69" t="s">
        <v>31</v>
      </c>
      <c r="F6" s="96" t="s">
        <v>39</v>
      </c>
      <c r="G6" s="96" t="s">
        <v>37</v>
      </c>
    </row>
    <row r="7" spans="1:7" s="27" customFormat="1" ht="14.25" customHeight="1">
      <c r="A7" s="20" t="s">
        <v>150</v>
      </c>
      <c r="B7" s="21">
        <v>600190</v>
      </c>
      <c r="C7" s="21">
        <v>19</v>
      </c>
      <c r="D7" s="21">
        <v>-190</v>
      </c>
      <c r="E7" s="21">
        <v>391003</v>
      </c>
      <c r="F7" s="39">
        <v>2232160</v>
      </c>
      <c r="G7" s="39">
        <f>SUM(B7:F7)</f>
        <v>3223182</v>
      </c>
    </row>
    <row r="8" spans="1:7" ht="15" customHeight="1">
      <c r="A8" s="22" t="s">
        <v>98</v>
      </c>
      <c r="B8" s="21"/>
      <c r="C8" s="21"/>
      <c r="D8" s="21"/>
      <c r="E8" s="21"/>
      <c r="F8" s="39">
        <v>47241</v>
      </c>
      <c r="G8" s="39">
        <f>SUM(E8:F8)</f>
        <v>47241</v>
      </c>
    </row>
    <row r="9" spans="1:7" ht="12.75" customHeight="1">
      <c r="A9" s="19" t="s">
        <v>97</v>
      </c>
      <c r="B9" s="23"/>
      <c r="C9" s="23"/>
      <c r="D9" s="23"/>
      <c r="E9" s="23">
        <v>-47189</v>
      </c>
      <c r="F9" s="23">
        <v>47189</v>
      </c>
      <c r="G9" s="39">
        <f>SUM(B9:F9)</f>
        <v>0</v>
      </c>
    </row>
    <row r="10" spans="1:7" ht="12.75" customHeight="1">
      <c r="A10" s="19" t="s">
        <v>145</v>
      </c>
      <c r="B10" s="21"/>
      <c r="C10" s="21"/>
      <c r="D10" s="21"/>
      <c r="E10" s="21">
        <v>746863</v>
      </c>
      <c r="F10" s="21"/>
      <c r="G10" s="39">
        <f>SUM(B10:F10)</f>
        <v>746863</v>
      </c>
    </row>
    <row r="11" spans="1:7" ht="15" customHeight="1">
      <c r="A11" s="19" t="s">
        <v>138</v>
      </c>
      <c r="B11" s="23"/>
      <c r="C11" s="23"/>
      <c r="D11" s="23"/>
      <c r="E11" s="23"/>
      <c r="F11" s="40">
        <v>-211000</v>
      </c>
      <c r="G11" s="39">
        <f>SUM(B11:F11)</f>
        <v>-211000</v>
      </c>
    </row>
    <row r="12" spans="1:7" ht="12" customHeight="1">
      <c r="A12" s="20" t="s">
        <v>151</v>
      </c>
      <c r="B12" s="21">
        <f aca="true" t="shared" si="0" ref="B12:G12">SUM(B7:B11)</f>
        <v>600190</v>
      </c>
      <c r="C12" s="21">
        <f t="shared" si="0"/>
        <v>19</v>
      </c>
      <c r="D12" s="21">
        <f t="shared" si="0"/>
        <v>-190</v>
      </c>
      <c r="E12" s="21">
        <f t="shared" si="0"/>
        <v>1090677</v>
      </c>
      <c r="F12" s="21">
        <f t="shared" si="0"/>
        <v>2115590</v>
      </c>
      <c r="G12" s="21">
        <f t="shared" si="0"/>
        <v>3806286</v>
      </c>
    </row>
    <row r="13" spans="1:7" ht="13.5">
      <c r="A13" s="22" t="s">
        <v>98</v>
      </c>
      <c r="B13" s="23"/>
      <c r="C13" s="23"/>
      <c r="D13" s="23"/>
      <c r="E13" s="23"/>
      <c r="F13" s="40">
        <f>'форма 2'!C19</f>
        <v>858077.6</v>
      </c>
      <c r="G13" s="39">
        <f>SUM(B13:F13)</f>
        <v>858077.6</v>
      </c>
    </row>
    <row r="14" spans="1:7" ht="15" customHeight="1">
      <c r="A14" s="19" t="s">
        <v>97</v>
      </c>
      <c r="B14" s="21"/>
      <c r="C14" s="21"/>
      <c r="D14" s="21"/>
      <c r="E14" s="21">
        <v>-42905</v>
      </c>
      <c r="F14" s="21">
        <v>42905</v>
      </c>
      <c r="G14" s="39">
        <f>SUM(B14:F14)</f>
        <v>0</v>
      </c>
    </row>
    <row r="15" spans="1:7" ht="15" customHeight="1">
      <c r="A15" s="19" t="s">
        <v>145</v>
      </c>
      <c r="B15" s="21"/>
      <c r="C15" s="21"/>
      <c r="D15" s="21"/>
      <c r="E15" s="21"/>
      <c r="F15" s="21"/>
      <c r="G15" s="39">
        <f>SUM(B15:F15)</f>
        <v>0</v>
      </c>
    </row>
    <row r="16" spans="1:7" ht="15" customHeight="1">
      <c r="A16" s="19" t="s">
        <v>138</v>
      </c>
      <c r="B16" s="21"/>
      <c r="C16" s="21"/>
      <c r="D16" s="21"/>
      <c r="E16" s="21"/>
      <c r="F16" s="21"/>
      <c r="G16" s="39">
        <f>SUM(B16:F16)</f>
        <v>0</v>
      </c>
    </row>
    <row r="17" spans="1:7" ht="18" customHeight="1">
      <c r="A17" s="20" t="s">
        <v>137</v>
      </c>
      <c r="B17" s="21">
        <f aca="true" t="shared" si="1" ref="B17:G17">SUM(B12:B16)</f>
        <v>600190</v>
      </c>
      <c r="C17" s="21">
        <f t="shared" si="1"/>
        <v>19</v>
      </c>
      <c r="D17" s="21">
        <f t="shared" si="1"/>
        <v>-190</v>
      </c>
      <c r="E17" s="21">
        <f t="shared" si="1"/>
        <v>1047772</v>
      </c>
      <c r="F17" s="21">
        <f t="shared" si="1"/>
        <v>3016572.6</v>
      </c>
      <c r="G17" s="21">
        <f t="shared" si="1"/>
        <v>4664363.6</v>
      </c>
    </row>
    <row r="18" spans="5:7" ht="27" customHeight="1">
      <c r="E18" s="61"/>
      <c r="G18" s="63"/>
    </row>
    <row r="19" spans="1:8" ht="13.5">
      <c r="A19" s="71" t="s">
        <v>100</v>
      </c>
      <c r="B19" s="118" t="s">
        <v>20</v>
      </c>
      <c r="C19" s="118"/>
      <c r="D19" s="87" t="s">
        <v>99</v>
      </c>
      <c r="E19" s="70"/>
      <c r="F19" s="27"/>
      <c r="G19" s="27"/>
      <c r="H19" s="27"/>
    </row>
    <row r="20" spans="2:8" ht="12" customHeight="1">
      <c r="B20" s="115"/>
      <c r="C20" s="115"/>
      <c r="D20" s="70"/>
      <c r="E20" s="70"/>
      <c r="F20" s="114"/>
      <c r="G20" s="114"/>
      <c r="H20" s="114"/>
    </row>
    <row r="21" spans="1:8" ht="18" customHeight="1">
      <c r="A21" s="25" t="s">
        <v>101</v>
      </c>
      <c r="B21" s="118" t="s">
        <v>20</v>
      </c>
      <c r="C21" s="118"/>
      <c r="D21" s="114" t="s">
        <v>102</v>
      </c>
      <c r="E21" s="114"/>
      <c r="F21" s="114"/>
      <c r="G21" s="114"/>
      <c r="H21" s="27"/>
    </row>
    <row r="22" spans="1:3" ht="12.75" customHeight="1">
      <c r="A22" s="86"/>
      <c r="B22" s="115"/>
      <c r="C22" s="115"/>
    </row>
    <row r="23" spans="1:6" ht="13.5">
      <c r="A23" s="117" t="s">
        <v>32</v>
      </c>
      <c r="B23" s="117"/>
      <c r="C23" s="117"/>
      <c r="D23" s="117"/>
      <c r="F23" s="37"/>
    </row>
    <row r="24" spans="5:6" ht="13.5">
      <c r="E24" s="61"/>
      <c r="F24" s="38"/>
    </row>
    <row r="25" ht="13.5">
      <c r="E25" s="61"/>
    </row>
  </sheetData>
  <sheetProtection/>
  <mergeCells count="9">
    <mergeCell ref="D21:G21"/>
    <mergeCell ref="B22:C22"/>
    <mergeCell ref="A3:G3"/>
    <mergeCell ref="A4:G4"/>
    <mergeCell ref="A23:D23"/>
    <mergeCell ref="F20:H20"/>
    <mergeCell ref="B19:C19"/>
    <mergeCell ref="B20:C20"/>
    <mergeCell ref="B21:C21"/>
  </mergeCells>
  <printOptions/>
  <pageMargins left="0.7874015748031497" right="0" top="0" bottom="0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47.140625" style="1" customWidth="1"/>
    <col min="2" max="2" width="6.140625" style="3" customWidth="1"/>
    <col min="3" max="4" width="17.140625" style="1" customWidth="1"/>
    <col min="7" max="7" width="13.421875" style="112" customWidth="1"/>
    <col min="8" max="8" width="11.7109375" style="112" customWidth="1"/>
  </cols>
  <sheetData>
    <row r="1" spans="1:4" ht="12.75" customHeight="1">
      <c r="A1" s="119" t="s">
        <v>17</v>
      </c>
      <c r="B1" s="119"/>
      <c r="C1" s="119"/>
      <c r="D1" s="119"/>
    </row>
    <row r="2" spans="1:4" ht="23.25" customHeight="1">
      <c r="A2" s="120" t="s">
        <v>35</v>
      </c>
      <c r="B2" s="120"/>
      <c r="C2" s="120"/>
      <c r="D2" s="120"/>
    </row>
    <row r="3" spans="1:4" ht="12.75" customHeight="1">
      <c r="A3" s="116" t="str">
        <f>'форма 2'!A4:D4</f>
        <v> за период, закончившийся 30 июня 2023  года</v>
      </c>
      <c r="B3" s="116"/>
      <c r="C3" s="116"/>
      <c r="D3" s="116"/>
    </row>
    <row r="4" spans="1:4" ht="12.75" customHeight="1">
      <c r="A4" s="2"/>
      <c r="B4" s="121" t="s">
        <v>96</v>
      </c>
      <c r="C4" s="121"/>
      <c r="D4" s="121"/>
    </row>
    <row r="5" spans="1:4" ht="34.5" customHeight="1">
      <c r="A5" s="56" t="s">
        <v>0</v>
      </c>
      <c r="B5" s="90" t="s">
        <v>75</v>
      </c>
      <c r="C5" s="12">
        <f>'форма 2'!C6</f>
        <v>45107</v>
      </c>
      <c r="D5" s="12">
        <f>'форма 2'!D6</f>
        <v>44742</v>
      </c>
    </row>
    <row r="6" spans="1:4" ht="12.75" customHeight="1">
      <c r="A6" s="29" t="s">
        <v>104</v>
      </c>
      <c r="B6" s="33"/>
      <c r="C6" s="26"/>
      <c r="D6" s="26"/>
    </row>
    <row r="7" spans="1:4" ht="12.75" customHeight="1">
      <c r="A7" s="29" t="s">
        <v>110</v>
      </c>
      <c r="B7" s="31"/>
      <c r="C7" s="21">
        <f>SUM(C8:C11)</f>
        <v>5225688</v>
      </c>
      <c r="D7" s="21">
        <f>SUM(D8:D11)</f>
        <v>5609841</v>
      </c>
    </row>
    <row r="8" spans="1:4" ht="14.25" customHeight="1">
      <c r="A8" s="30" t="s">
        <v>105</v>
      </c>
      <c r="B8" s="34"/>
      <c r="C8" s="23">
        <f>1527672+3707743-17777-C9-C23</f>
        <v>4975490</v>
      </c>
      <c r="D8" s="23">
        <v>5181256</v>
      </c>
    </row>
    <row r="9" spans="1:4" ht="14.25" customHeight="1">
      <c r="A9" s="30" t="s">
        <v>106</v>
      </c>
      <c r="B9" s="31"/>
      <c r="C9" s="23">
        <v>242148</v>
      </c>
      <c r="D9" s="23">
        <v>408215</v>
      </c>
    </row>
    <row r="10" spans="1:4" ht="14.25" customHeight="1">
      <c r="A10" s="22" t="s">
        <v>107</v>
      </c>
      <c r="B10" s="31"/>
      <c r="C10" s="23">
        <v>4421</v>
      </c>
      <c r="D10" s="23">
        <v>1868</v>
      </c>
    </row>
    <row r="11" spans="1:4" ht="14.25" customHeight="1">
      <c r="A11" s="22" t="s">
        <v>108</v>
      </c>
      <c r="B11" s="31"/>
      <c r="C11" s="23">
        <f>703+500+2426</f>
        <v>3629</v>
      </c>
      <c r="D11" s="23">
        <f>400+200+17902</f>
        <v>18502</v>
      </c>
    </row>
    <row r="12" spans="1:4" ht="14.25" customHeight="1">
      <c r="A12" s="28" t="s">
        <v>109</v>
      </c>
      <c r="B12" s="31"/>
      <c r="C12" s="21">
        <f>SUM(C13:C19)</f>
        <v>6909115</v>
      </c>
      <c r="D12" s="21">
        <f>SUM(D13:D19)</f>
        <v>5173749</v>
      </c>
    </row>
    <row r="13" spans="1:4" ht="14.25" customHeight="1">
      <c r="A13" s="22" t="s">
        <v>111</v>
      </c>
      <c r="B13" s="31"/>
      <c r="C13" s="23">
        <f>4002268-919+976937-C14-C27-C28-C38</f>
        <v>2141690</v>
      </c>
      <c r="D13" s="23">
        <f>2655474-35+1246052-18941-D14</f>
        <v>3306600</v>
      </c>
    </row>
    <row r="14" spans="1:4" ht="14.25" customHeight="1">
      <c r="A14" s="22" t="s">
        <v>112</v>
      </c>
      <c r="B14" s="31"/>
      <c r="C14" s="23">
        <v>2783352</v>
      </c>
      <c r="D14" s="23">
        <v>575950</v>
      </c>
    </row>
    <row r="15" spans="1:4" ht="14.25" customHeight="1">
      <c r="A15" s="22" t="s">
        <v>113</v>
      </c>
      <c r="B15" s="31"/>
      <c r="C15" s="23">
        <f>876087-427</f>
        <v>875660</v>
      </c>
      <c r="D15" s="23">
        <v>612561</v>
      </c>
    </row>
    <row r="16" spans="1:4" ht="14.25" customHeight="1">
      <c r="A16" s="22" t="s">
        <v>114</v>
      </c>
      <c r="B16" s="31"/>
      <c r="C16" s="23">
        <v>19772</v>
      </c>
      <c r="D16" s="23">
        <v>67518</v>
      </c>
    </row>
    <row r="17" spans="1:4" ht="14.25" customHeight="1">
      <c r="A17" s="22" t="s">
        <v>144</v>
      </c>
      <c r="B17" s="31"/>
      <c r="C17" s="23">
        <f>375630+593387</f>
        <v>969017</v>
      </c>
      <c r="D17" s="23">
        <f>80218+426518+90892-107</f>
        <v>597521</v>
      </c>
    </row>
    <row r="18" spans="1:4" ht="14.25" customHeight="1">
      <c r="A18" s="22" t="s">
        <v>143</v>
      </c>
      <c r="B18" s="31"/>
      <c r="C18" s="23">
        <f>97960-411</f>
        <v>97549</v>
      </c>
      <c r="D18" s="23"/>
    </row>
    <row r="19" spans="1:4" ht="14.25" customHeight="1">
      <c r="A19" s="22" t="s">
        <v>115</v>
      </c>
      <c r="B19" s="31"/>
      <c r="C19" s="23">
        <f>5063+14111+2739+162</f>
        <v>22075</v>
      </c>
      <c r="D19" s="23">
        <v>13599</v>
      </c>
    </row>
    <row r="20" spans="1:4" ht="30" customHeight="1">
      <c r="A20" s="20" t="s">
        <v>116</v>
      </c>
      <c r="B20" s="31"/>
      <c r="C20" s="62">
        <f>C7-C12</f>
        <v>-1683427</v>
      </c>
      <c r="D20" s="21">
        <f>D7-D12</f>
        <v>436092</v>
      </c>
    </row>
    <row r="21" spans="1:4" ht="14.25" customHeight="1">
      <c r="A21" s="28" t="s">
        <v>117</v>
      </c>
      <c r="B21" s="31"/>
      <c r="C21" s="21"/>
      <c r="D21" s="21"/>
    </row>
    <row r="22" spans="1:4" ht="18" customHeight="1">
      <c r="A22" s="20" t="s">
        <v>110</v>
      </c>
      <c r="B22" s="31"/>
      <c r="C22" s="21">
        <f>C23+C24+C25</f>
        <v>5610780</v>
      </c>
      <c r="D22" s="21">
        <f>D23+D24+D25</f>
        <v>1149023</v>
      </c>
    </row>
    <row r="23" spans="1:4" ht="14.25" customHeight="1">
      <c r="A23" s="22" t="s">
        <v>118</v>
      </c>
      <c r="B23" s="31"/>
      <c r="C23" s="23"/>
      <c r="D23" s="23"/>
    </row>
    <row r="24" spans="1:4" ht="14.25" customHeight="1">
      <c r="A24" s="22" t="s">
        <v>119</v>
      </c>
      <c r="B24" s="31"/>
      <c r="C24" s="23">
        <v>5610780</v>
      </c>
      <c r="D24" s="23">
        <v>1149023</v>
      </c>
    </row>
    <row r="25" spans="1:4" ht="14.25" customHeight="1">
      <c r="A25" s="93" t="s">
        <v>152</v>
      </c>
      <c r="B25" s="31"/>
      <c r="C25" s="23"/>
      <c r="D25" s="21"/>
    </row>
    <row r="26" spans="1:4" ht="18" customHeight="1">
      <c r="A26" s="20" t="s">
        <v>109</v>
      </c>
      <c r="B26" s="31"/>
      <c r="C26" s="21">
        <f>SUM(C27:C30)</f>
        <v>5785880</v>
      </c>
      <c r="D26" s="21">
        <f>SUM(D27:D30)</f>
        <v>1170790</v>
      </c>
    </row>
    <row r="27" spans="1:4" ht="14.25" customHeight="1">
      <c r="A27" s="22" t="s">
        <v>120</v>
      </c>
      <c r="B27" s="31"/>
      <c r="C27" s="23"/>
      <c r="D27" s="23"/>
    </row>
    <row r="28" spans="1:4" ht="14.25" customHeight="1">
      <c r="A28" s="19" t="s">
        <v>121</v>
      </c>
      <c r="B28" s="31"/>
      <c r="C28" s="23"/>
      <c r="D28" s="23"/>
    </row>
    <row r="29" spans="1:4" ht="27" customHeight="1">
      <c r="A29" s="19" t="s">
        <v>44</v>
      </c>
      <c r="B29" s="31"/>
      <c r="C29" s="23">
        <v>30000</v>
      </c>
      <c r="D29" s="23">
        <v>8790</v>
      </c>
    </row>
    <row r="30" spans="1:4" ht="16.5" customHeight="1">
      <c r="A30" s="19" t="s">
        <v>45</v>
      </c>
      <c r="B30" s="31"/>
      <c r="C30" s="23">
        <v>5755880</v>
      </c>
      <c r="D30" s="23">
        <v>1162000</v>
      </c>
    </row>
    <row r="31" spans="1:4" ht="30" customHeight="1">
      <c r="A31" s="20" t="s">
        <v>122</v>
      </c>
      <c r="B31" s="31"/>
      <c r="C31" s="21">
        <f>C22-C26</f>
        <v>-175100</v>
      </c>
      <c r="D31" s="21">
        <f>D22-D26</f>
        <v>-21767</v>
      </c>
    </row>
    <row r="32" spans="1:4" ht="18" customHeight="1">
      <c r="A32" s="28" t="s">
        <v>123</v>
      </c>
      <c r="B32" s="31"/>
      <c r="C32" s="21"/>
      <c r="D32" s="21"/>
    </row>
    <row r="33" spans="1:4" ht="18" customHeight="1">
      <c r="A33" s="20" t="s">
        <v>110</v>
      </c>
      <c r="B33" s="31"/>
      <c r="C33" s="21">
        <f>SUM(C34:C35)</f>
        <v>1860768</v>
      </c>
      <c r="D33" s="21">
        <f>SUM(D34:D35)</f>
        <v>45576</v>
      </c>
    </row>
    <row r="34" spans="1:4" ht="12.75" customHeight="1">
      <c r="A34" s="22" t="s">
        <v>124</v>
      </c>
      <c r="B34" s="89">
        <v>16</v>
      </c>
      <c r="C34" s="23">
        <v>1860768</v>
      </c>
      <c r="D34" s="23">
        <v>45576</v>
      </c>
    </row>
    <row r="35" spans="1:4" ht="12.75" customHeight="1">
      <c r="A35" s="22" t="s">
        <v>108</v>
      </c>
      <c r="B35" s="89"/>
      <c r="C35" s="23"/>
      <c r="D35" s="21"/>
    </row>
    <row r="36" spans="1:4" ht="18" customHeight="1">
      <c r="A36" s="28" t="s">
        <v>109</v>
      </c>
      <c r="B36" s="89"/>
      <c r="C36" s="21">
        <f>SUM(C37:C41)</f>
        <v>109457</v>
      </c>
      <c r="D36" s="21">
        <f>SUM(D37:D41)</f>
        <v>33649</v>
      </c>
    </row>
    <row r="37" spans="1:4" ht="12.75" customHeight="1">
      <c r="A37" s="22" t="s">
        <v>125</v>
      </c>
      <c r="B37" s="89">
        <v>16</v>
      </c>
      <c r="C37" s="23">
        <v>55743</v>
      </c>
      <c r="D37" s="23">
        <v>33649</v>
      </c>
    </row>
    <row r="38" spans="1:4" ht="12.75" customHeight="1">
      <c r="A38" s="22" t="s">
        <v>126</v>
      </c>
      <c r="B38" s="89">
        <v>13</v>
      </c>
      <c r="C38" s="23">
        <v>53244</v>
      </c>
      <c r="D38" s="23"/>
    </row>
    <row r="39" spans="1:4" ht="12.75" customHeight="1">
      <c r="A39" s="22" t="s">
        <v>127</v>
      </c>
      <c r="B39" s="89">
        <v>16</v>
      </c>
      <c r="C39" s="23"/>
      <c r="D39" s="23"/>
    </row>
    <row r="40" spans="1:4" ht="12.75" customHeight="1">
      <c r="A40" s="22" t="s">
        <v>142</v>
      </c>
      <c r="B40" s="89"/>
      <c r="C40" s="23"/>
      <c r="D40" s="23"/>
    </row>
    <row r="41" spans="1:4" ht="12.75" customHeight="1">
      <c r="A41" s="22" t="s">
        <v>40</v>
      </c>
      <c r="B41" s="89">
        <v>22</v>
      </c>
      <c r="C41" s="23">
        <v>470</v>
      </c>
      <c r="D41" s="21"/>
    </row>
    <row r="42" spans="1:4" ht="27">
      <c r="A42" s="20" t="s">
        <v>128</v>
      </c>
      <c r="B42" s="31"/>
      <c r="C42" s="21">
        <f>C33-C36</f>
        <v>1751311</v>
      </c>
      <c r="D42" s="21">
        <f>D33-D36</f>
        <v>11927</v>
      </c>
    </row>
    <row r="43" spans="1:4" ht="27">
      <c r="A43" s="20" t="s">
        <v>129</v>
      </c>
      <c r="B43" s="31"/>
      <c r="C43" s="21">
        <f>C20+C31+C42</f>
        <v>-107216</v>
      </c>
      <c r="D43" s="21">
        <f>D20+D31+D42</f>
        <v>426252</v>
      </c>
    </row>
    <row r="44" spans="1:4" ht="13.5">
      <c r="A44" s="28" t="s">
        <v>130</v>
      </c>
      <c r="B44" s="31"/>
      <c r="C44" s="60">
        <f>4377-18117</f>
        <v>-13740</v>
      </c>
      <c r="D44" s="21">
        <v>-37380</v>
      </c>
    </row>
    <row r="45" spans="1:4" ht="25.5" customHeight="1">
      <c r="A45" s="20" t="s">
        <v>133</v>
      </c>
      <c r="B45" s="89">
        <v>6</v>
      </c>
      <c r="C45" s="21">
        <f>баланс!D7</f>
        <v>131293</v>
      </c>
      <c r="D45" s="21">
        <f>'[1]баланс'!D7</f>
        <v>7210</v>
      </c>
    </row>
    <row r="46" spans="1:4" ht="30.75" customHeight="1">
      <c r="A46" s="20" t="s">
        <v>134</v>
      </c>
      <c r="B46" s="89">
        <v>6</v>
      </c>
      <c r="C46" s="21">
        <f>баланс!C7</f>
        <v>10337</v>
      </c>
      <c r="D46" s="21">
        <v>396082</v>
      </c>
    </row>
    <row r="47" spans="1:4" ht="13.5">
      <c r="A47" s="16"/>
      <c r="B47" s="24"/>
      <c r="C47" s="17"/>
      <c r="D47" s="17"/>
    </row>
    <row r="48" spans="1:4" ht="13.5">
      <c r="A48" s="25" t="s">
        <v>146</v>
      </c>
      <c r="B48" s="1" t="s">
        <v>147</v>
      </c>
      <c r="C48" s="35" t="s">
        <v>99</v>
      </c>
      <c r="D48" s="54"/>
    </row>
    <row r="49" spans="2:4" ht="13.5">
      <c r="B49" s="88"/>
      <c r="C49" s="88"/>
      <c r="D49" s="70"/>
    </row>
    <row r="50" spans="1:4" ht="13.5" customHeight="1">
      <c r="A50" s="25" t="s">
        <v>131</v>
      </c>
      <c r="B50" s="1" t="s">
        <v>132</v>
      </c>
      <c r="C50" s="114" t="s">
        <v>103</v>
      </c>
      <c r="D50" s="114"/>
    </row>
    <row r="51" spans="1:4" ht="13.5">
      <c r="A51" s="86"/>
      <c r="B51" s="18"/>
      <c r="C51" s="18"/>
      <c r="D51"/>
    </row>
    <row r="52" spans="1:4" ht="13.5">
      <c r="A52" s="117" t="s">
        <v>32</v>
      </c>
      <c r="B52" s="117"/>
      <c r="C52" s="117"/>
      <c r="D52" s="117"/>
    </row>
    <row r="53" spans="3:4" ht="13.5">
      <c r="C53" s="94">
        <f>C43+C44+C45-C46</f>
        <v>0</v>
      </c>
      <c r="D53" s="94">
        <f>D43+D44+D45-D46</f>
        <v>0</v>
      </c>
    </row>
    <row r="74" ht="13.5">
      <c r="C74" s="99"/>
    </row>
    <row r="75" ht="13.5">
      <c r="C75" s="99"/>
    </row>
    <row r="76" ht="13.5">
      <c r="C76" s="99"/>
    </row>
    <row r="77" ht="13.5">
      <c r="C77" s="99"/>
    </row>
    <row r="78" ht="13.5">
      <c r="C78" s="99"/>
    </row>
    <row r="79" ht="13.5">
      <c r="C79" s="99"/>
    </row>
    <row r="80" ht="13.5">
      <c r="C80" s="99"/>
    </row>
    <row r="81" ht="13.5">
      <c r="C81" s="99"/>
    </row>
    <row r="82" ht="13.5">
      <c r="C82" s="99"/>
    </row>
  </sheetData>
  <sheetProtection/>
  <mergeCells count="6">
    <mergeCell ref="A1:D1"/>
    <mergeCell ref="A3:D3"/>
    <mergeCell ref="A2:D2"/>
    <mergeCell ref="A52:D52"/>
    <mergeCell ref="B4:D4"/>
    <mergeCell ref="C50:D50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2.8515625" style="1" customWidth="1"/>
    <col min="2" max="2" width="11.140625" style="1" customWidth="1"/>
    <col min="3" max="3" width="17.28125" style="1" customWidth="1"/>
    <col min="4" max="4" width="17.7109375" style="1" customWidth="1"/>
  </cols>
  <sheetData>
    <row r="1" ht="13.5">
      <c r="A1" s="1" t="s">
        <v>77</v>
      </c>
    </row>
    <row r="3" spans="1:4" ht="13.5">
      <c r="A3" s="119" t="s">
        <v>78</v>
      </c>
      <c r="B3" s="119"/>
      <c r="C3" s="119"/>
      <c r="D3" s="119"/>
    </row>
    <row r="4" spans="1:4" ht="13.5">
      <c r="A4" s="35" t="s">
        <v>155</v>
      </c>
      <c r="B4" s="35"/>
      <c r="C4" s="35"/>
      <c r="D4" s="35"/>
    </row>
    <row r="5" spans="1:2" ht="13.5">
      <c r="A5" s="122" t="s">
        <v>95</v>
      </c>
      <c r="B5" s="122"/>
    </row>
    <row r="6" spans="1:4" ht="35.25" customHeight="1">
      <c r="A6" s="10"/>
      <c r="B6" s="4" t="s">
        <v>75</v>
      </c>
      <c r="C6" s="12">
        <v>45107</v>
      </c>
      <c r="D6" s="12">
        <v>44742</v>
      </c>
    </row>
    <row r="7" spans="1:4" ht="13.5">
      <c r="A7" s="13" t="s">
        <v>33</v>
      </c>
      <c r="B7" s="91" t="s">
        <v>83</v>
      </c>
      <c r="C7" s="43">
        <v>5669238</v>
      </c>
      <c r="D7" s="43">
        <v>4839151</v>
      </c>
    </row>
    <row r="8" spans="1:4" ht="13.5">
      <c r="A8" s="13" t="s">
        <v>34</v>
      </c>
      <c r="B8" s="91" t="s">
        <v>84</v>
      </c>
      <c r="C8" s="43">
        <v>3723278</v>
      </c>
      <c r="D8" s="43">
        <v>3981522</v>
      </c>
    </row>
    <row r="9" spans="1:4" ht="13.5">
      <c r="A9" s="14" t="s">
        <v>79</v>
      </c>
      <c r="B9" s="92"/>
      <c r="C9" s="44">
        <f>C7-C8</f>
        <v>1945960</v>
      </c>
      <c r="D9" s="44">
        <f>D7-D8</f>
        <v>857629</v>
      </c>
    </row>
    <row r="10" spans="1:4" ht="13.5">
      <c r="A10" s="13" t="s">
        <v>18</v>
      </c>
      <c r="B10" s="91" t="s">
        <v>85</v>
      </c>
      <c r="C10" s="43">
        <v>197366</v>
      </c>
      <c r="D10" s="43">
        <v>142491</v>
      </c>
    </row>
    <row r="11" spans="1:4" ht="13.5">
      <c r="A11" s="13" t="s">
        <v>2</v>
      </c>
      <c r="B11" s="91" t="s">
        <v>86</v>
      </c>
      <c r="C11" s="43">
        <v>710258</v>
      </c>
      <c r="D11" s="43">
        <v>660803</v>
      </c>
    </row>
    <row r="12" spans="1:4" ht="13.5">
      <c r="A12" s="13" t="s">
        <v>1</v>
      </c>
      <c r="B12" s="91" t="s">
        <v>87</v>
      </c>
      <c r="C12" s="43">
        <f>16232-9626</f>
        <v>6606</v>
      </c>
      <c r="D12" s="43">
        <f>60095-27573</f>
        <v>32522</v>
      </c>
    </row>
    <row r="13" spans="1:4" ht="13.5">
      <c r="A13" s="13" t="s">
        <v>3</v>
      </c>
      <c r="B13" s="91" t="s">
        <v>88</v>
      </c>
      <c r="C13" s="43">
        <f>33475-9626</f>
        <v>23849</v>
      </c>
      <c r="D13" s="43">
        <f>70352-27573</f>
        <v>42779</v>
      </c>
    </row>
    <row r="14" spans="1:4" ht="13.5">
      <c r="A14" s="14" t="s">
        <v>80</v>
      </c>
      <c r="B14" s="92"/>
      <c r="C14" s="44">
        <f>C9-C10-C11-C13+C12</f>
        <v>1021093</v>
      </c>
      <c r="D14" s="44">
        <f>D9-D10-D11-D13+D12</f>
        <v>44078</v>
      </c>
    </row>
    <row r="15" spans="1:4" ht="13.5">
      <c r="A15" s="13" t="s">
        <v>81</v>
      </c>
      <c r="B15" s="91" t="s">
        <v>89</v>
      </c>
      <c r="C15" s="57">
        <v>74451</v>
      </c>
      <c r="D15" s="57">
        <v>57169</v>
      </c>
    </row>
    <row r="16" spans="1:4" ht="13.5">
      <c r="A16" s="13" t="s">
        <v>82</v>
      </c>
      <c r="B16" s="91" t="s">
        <v>90</v>
      </c>
      <c r="C16" s="57">
        <v>22947</v>
      </c>
      <c r="D16" s="57">
        <v>73425</v>
      </c>
    </row>
    <row r="17" spans="1:4" ht="13.5">
      <c r="A17" s="14" t="s">
        <v>91</v>
      </c>
      <c r="B17" s="4"/>
      <c r="C17" s="44">
        <f>C14-C16+C15</f>
        <v>1072597</v>
      </c>
      <c r="D17" s="44">
        <f>D14-D16+D15</f>
        <v>27822</v>
      </c>
    </row>
    <row r="18" spans="1:4" ht="13.5">
      <c r="A18" s="13" t="s">
        <v>19</v>
      </c>
      <c r="B18" s="5">
        <v>31</v>
      </c>
      <c r="C18" s="43">
        <f>C17*20%</f>
        <v>214519.40000000002</v>
      </c>
      <c r="D18" s="43">
        <f>D17*20%</f>
        <v>5564.400000000001</v>
      </c>
    </row>
    <row r="19" spans="1:4" ht="13.5">
      <c r="A19" s="14" t="s">
        <v>92</v>
      </c>
      <c r="B19" s="15"/>
      <c r="C19" s="44">
        <f>C17-C18</f>
        <v>858077.6</v>
      </c>
      <c r="D19" s="44">
        <f>D17-D18</f>
        <v>22257.6</v>
      </c>
    </row>
    <row r="20" spans="1:4" ht="19.5" customHeight="1">
      <c r="A20" s="13" t="s">
        <v>93</v>
      </c>
      <c r="B20" s="15"/>
      <c r="C20" s="44"/>
      <c r="D20" s="44"/>
    </row>
    <row r="21" spans="1:4" s="27" customFormat="1" ht="30" customHeight="1">
      <c r="A21" s="14" t="s">
        <v>153</v>
      </c>
      <c r="B21" s="15"/>
      <c r="C21" s="44"/>
      <c r="D21" s="44"/>
    </row>
    <row r="22" spans="1:4" ht="13.5">
      <c r="A22" s="14" t="s">
        <v>94</v>
      </c>
      <c r="B22" s="32"/>
      <c r="C22" s="84">
        <f>C19/600</f>
        <v>1430.1293333333333</v>
      </c>
      <c r="D22" s="84">
        <f>D19/600</f>
        <v>37.096</v>
      </c>
    </row>
    <row r="23" spans="1:4" ht="33" customHeight="1">
      <c r="A23" s="25" t="s">
        <v>146</v>
      </c>
      <c r="B23" s="1" t="s">
        <v>147</v>
      </c>
      <c r="C23" s="35" t="s">
        <v>99</v>
      </c>
      <c r="D23" s="54"/>
    </row>
    <row r="24" spans="1:4" ht="27" customHeight="1">
      <c r="A24" s="25" t="s">
        <v>131</v>
      </c>
      <c r="B24" s="1" t="s">
        <v>132</v>
      </c>
      <c r="C24" s="114" t="s">
        <v>103</v>
      </c>
      <c r="D24" s="114"/>
    </row>
    <row r="25" spans="1:4" ht="13.5">
      <c r="A25" s="117" t="s">
        <v>32</v>
      </c>
      <c r="B25" s="117"/>
      <c r="C25" s="117"/>
      <c r="D25" s="117"/>
    </row>
    <row r="26" spans="3:4" ht="13.5">
      <c r="C26" s="64"/>
      <c r="D26" s="66"/>
    </row>
    <row r="27" spans="3:4" ht="13.5">
      <c r="C27" s="67"/>
      <c r="D27" s="65"/>
    </row>
    <row r="28" spans="3:4" ht="10.5" customHeight="1">
      <c r="C28" s="64"/>
      <c r="D28" s="66"/>
    </row>
    <row r="29" spans="3:4" ht="13.5">
      <c r="C29" s="64"/>
      <c r="D29" s="66"/>
    </row>
    <row r="30" spans="3:4" ht="13.5">
      <c r="C30" s="67"/>
      <c r="D30" s="65"/>
    </row>
    <row r="31" spans="3:4" ht="13.5">
      <c r="C31" s="64"/>
      <c r="D31" s="66"/>
    </row>
    <row r="32" spans="3:4" ht="13.5">
      <c r="C32" s="67"/>
      <c r="D32" s="65"/>
    </row>
    <row r="33" spans="3:4" ht="13.5">
      <c r="C33" s="67"/>
      <c r="D33" s="65"/>
    </row>
    <row r="34" spans="3:4" ht="13.5">
      <c r="C34" s="67"/>
      <c r="D34" s="65"/>
    </row>
    <row r="35" spans="3:4" ht="13.5">
      <c r="C35" s="64"/>
      <c r="D35" s="66"/>
    </row>
    <row r="36" spans="3:4" ht="13.5">
      <c r="C36" s="64"/>
      <c r="D36" s="66"/>
    </row>
    <row r="37" spans="3:4" ht="13.5">
      <c r="C37" s="64"/>
      <c r="D37" s="65"/>
    </row>
    <row r="38" spans="3:4" ht="13.5">
      <c r="C38" s="67"/>
      <c r="D38" s="65"/>
    </row>
    <row r="39" spans="3:4" ht="13.5">
      <c r="C39" s="67"/>
      <c r="D39" s="66"/>
    </row>
    <row r="40" spans="3:4" ht="13.5">
      <c r="C40" s="64"/>
      <c r="D40" s="65"/>
    </row>
    <row r="41" spans="3:4" ht="13.5">
      <c r="C41" s="64"/>
      <c r="D41" s="66"/>
    </row>
    <row r="42" spans="3:4" ht="13.5">
      <c r="C42" s="68"/>
      <c r="D42" s="68"/>
    </row>
  </sheetData>
  <sheetProtection/>
  <mergeCells count="4">
    <mergeCell ref="A3:D3"/>
    <mergeCell ref="A5:B5"/>
    <mergeCell ref="A25:D25"/>
    <mergeCell ref="C24:D24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6.57421875" style="1" customWidth="1"/>
    <col min="2" max="2" width="6.28125" style="42" customWidth="1"/>
    <col min="3" max="4" width="13.7109375" style="1" customWidth="1"/>
  </cols>
  <sheetData>
    <row r="1" spans="1:2" ht="13.5">
      <c r="A1" s="1" t="s">
        <v>76</v>
      </c>
      <c r="B1" s="41"/>
    </row>
    <row r="2" spans="2:4" ht="13.5">
      <c r="B2" s="35"/>
      <c r="C2" s="35"/>
      <c r="D2" s="97"/>
    </row>
    <row r="3" spans="1:3" s="27" customFormat="1" ht="13.5">
      <c r="A3" s="70" t="s">
        <v>148</v>
      </c>
      <c r="B3" s="27" t="s">
        <v>149</v>
      </c>
      <c r="C3" s="98">
        <f>C5</f>
        <v>45107</v>
      </c>
    </row>
    <row r="4" spans="1:2" ht="15" customHeight="1">
      <c r="A4" s="123" t="s">
        <v>95</v>
      </c>
      <c r="B4" s="123"/>
    </row>
    <row r="5" spans="1:4" ht="27.75" customHeight="1">
      <c r="A5" s="36"/>
      <c r="B5" s="4" t="s">
        <v>75</v>
      </c>
      <c r="C5" s="100">
        <f>'форма 2'!C6</f>
        <v>45107</v>
      </c>
      <c r="D5" s="12">
        <v>44926</v>
      </c>
    </row>
    <row r="6" spans="1:4" s="9" customFormat="1" ht="19.5" customHeight="1">
      <c r="A6" s="7" t="s">
        <v>21</v>
      </c>
      <c r="B6" s="5" t="s">
        <v>20</v>
      </c>
      <c r="C6" s="101" t="s">
        <v>20</v>
      </c>
      <c r="D6" s="8" t="s">
        <v>20</v>
      </c>
    </row>
    <row r="7" spans="1:4" s="9" customFormat="1" ht="13.5">
      <c r="A7" s="46" t="s">
        <v>58</v>
      </c>
      <c r="B7" s="47" t="s">
        <v>47</v>
      </c>
      <c r="C7" s="102">
        <f>808+9529</f>
        <v>10337</v>
      </c>
      <c r="D7" s="45">
        <v>131293</v>
      </c>
    </row>
    <row r="8" spans="1:4" s="9" customFormat="1" ht="15" customHeight="1">
      <c r="A8" s="46" t="s">
        <v>41</v>
      </c>
      <c r="B8" s="47" t="s">
        <v>48</v>
      </c>
      <c r="C8" s="102">
        <v>180000</v>
      </c>
      <c r="D8" s="45">
        <v>34900</v>
      </c>
    </row>
    <row r="9" spans="1:4" s="9" customFormat="1" ht="30" customHeight="1" hidden="1">
      <c r="A9" s="46" t="s">
        <v>24</v>
      </c>
      <c r="B9" s="47" t="s">
        <v>5</v>
      </c>
      <c r="C9" s="102"/>
      <c r="D9" s="45"/>
    </row>
    <row r="10" spans="1:4" s="9" customFormat="1" ht="15" customHeight="1" hidden="1">
      <c r="A10" s="46" t="s">
        <v>25</v>
      </c>
      <c r="B10" s="47" t="s">
        <v>6</v>
      </c>
      <c r="C10" s="102"/>
      <c r="D10" s="45"/>
    </row>
    <row r="11" spans="1:4" s="9" customFormat="1" ht="15" customHeight="1" hidden="1">
      <c r="A11" s="46" t="s">
        <v>26</v>
      </c>
      <c r="B11" s="47" t="s">
        <v>7</v>
      </c>
      <c r="C11" s="102"/>
      <c r="D11" s="45"/>
    </row>
    <row r="12" spans="1:4" s="9" customFormat="1" ht="15" customHeight="1">
      <c r="A12" s="46" t="s">
        <v>55</v>
      </c>
      <c r="B12" s="47" t="s">
        <v>50</v>
      </c>
      <c r="C12" s="102">
        <f>1187095+7452-6679</f>
        <v>1187868</v>
      </c>
      <c r="D12" s="45">
        <v>117990</v>
      </c>
    </row>
    <row r="13" spans="1:4" s="9" customFormat="1" ht="13.5">
      <c r="A13" s="46" t="s">
        <v>43</v>
      </c>
      <c r="B13" s="47" t="s">
        <v>49</v>
      </c>
      <c r="C13" s="102">
        <f>949438+6450</f>
        <v>955888</v>
      </c>
      <c r="D13" s="45">
        <v>864262</v>
      </c>
    </row>
    <row r="14" spans="1:4" s="9" customFormat="1" ht="15" customHeight="1">
      <c r="A14" s="46" t="s">
        <v>4</v>
      </c>
      <c r="B14" s="47" t="s">
        <v>51</v>
      </c>
      <c r="C14" s="102">
        <v>904595</v>
      </c>
      <c r="D14" s="45">
        <v>654609</v>
      </c>
    </row>
    <row r="15" spans="1:4" s="9" customFormat="1" ht="15" customHeight="1">
      <c r="A15" s="46" t="s">
        <v>56</v>
      </c>
      <c r="B15" s="47"/>
      <c r="C15" s="102"/>
      <c r="D15" s="45">
        <v>59921</v>
      </c>
    </row>
    <row r="16" spans="1:4" s="9" customFormat="1" ht="15" customHeight="1" thickBot="1">
      <c r="A16" s="72" t="s">
        <v>8</v>
      </c>
      <c r="B16" s="82" t="s">
        <v>52</v>
      </c>
      <c r="C16" s="103">
        <f>496+12187+4624+2777006</f>
        <v>2794313</v>
      </c>
      <c r="D16" s="45">
        <v>909076</v>
      </c>
    </row>
    <row r="17" spans="1:4" s="9" customFormat="1" ht="19.5" customHeight="1" thickBot="1">
      <c r="A17" s="76" t="s">
        <v>57</v>
      </c>
      <c r="B17" s="77"/>
      <c r="C17" s="109">
        <f>SUM(C7:C16)</f>
        <v>6033001</v>
      </c>
      <c r="D17" s="109">
        <f>SUM(D7:D16)</f>
        <v>2772051</v>
      </c>
    </row>
    <row r="18" spans="1:4" s="9" customFormat="1" ht="19.5" customHeight="1">
      <c r="A18" s="74" t="s">
        <v>59</v>
      </c>
      <c r="B18" s="75" t="s">
        <v>20</v>
      </c>
      <c r="C18" s="105" t="s">
        <v>20</v>
      </c>
      <c r="D18" s="109" t="s">
        <v>20</v>
      </c>
    </row>
    <row r="19" spans="1:4" s="9" customFormat="1" ht="15" customHeight="1" hidden="1">
      <c r="A19" s="46" t="s">
        <v>22</v>
      </c>
      <c r="B19" s="50">
        <v>110</v>
      </c>
      <c r="C19" s="102"/>
      <c r="D19" s="45"/>
    </row>
    <row r="20" spans="1:4" s="9" customFormat="1" ht="13.5" hidden="1">
      <c r="A20" s="46" t="s">
        <v>23</v>
      </c>
      <c r="B20" s="50">
        <v>111</v>
      </c>
      <c r="C20" s="102"/>
      <c r="D20" s="45"/>
    </row>
    <row r="21" spans="1:4" s="9" customFormat="1" ht="28.5" customHeight="1" hidden="1">
      <c r="A21" s="46" t="s">
        <v>24</v>
      </c>
      <c r="B21" s="50">
        <v>112</v>
      </c>
      <c r="C21" s="102"/>
      <c r="D21" s="45"/>
    </row>
    <row r="22" spans="1:4" s="9" customFormat="1" ht="15" customHeight="1" hidden="1">
      <c r="A22" s="46" t="s">
        <v>25</v>
      </c>
      <c r="B22" s="50">
        <v>113</v>
      </c>
      <c r="C22" s="102"/>
      <c r="D22" s="45"/>
    </row>
    <row r="23" spans="1:4" s="9" customFormat="1" ht="15" customHeight="1" hidden="1">
      <c r="A23" s="46" t="s">
        <v>27</v>
      </c>
      <c r="B23" s="50">
        <v>114</v>
      </c>
      <c r="C23" s="102"/>
      <c r="D23" s="45"/>
    </row>
    <row r="24" spans="1:4" s="9" customFormat="1" ht="15" customHeight="1">
      <c r="A24" s="46" t="s">
        <v>141</v>
      </c>
      <c r="B24" s="50"/>
      <c r="C24" s="102">
        <v>6350</v>
      </c>
      <c r="D24" s="45">
        <v>6350</v>
      </c>
    </row>
    <row r="25" spans="1:4" s="9" customFormat="1" ht="15" customHeight="1">
      <c r="A25" s="46" t="s">
        <v>9</v>
      </c>
      <c r="B25" s="50">
        <v>12</v>
      </c>
      <c r="C25" s="102">
        <f>3351869-127047</f>
        <v>3224822</v>
      </c>
      <c r="D25" s="45">
        <v>3346312</v>
      </c>
    </row>
    <row r="26" spans="1:4" s="9" customFormat="1" ht="15" customHeight="1">
      <c r="A26" s="46" t="s">
        <v>42</v>
      </c>
      <c r="B26" s="50">
        <v>13</v>
      </c>
      <c r="C26" s="102">
        <f>267253-238618</f>
        <v>28635</v>
      </c>
      <c r="D26" s="45">
        <f>267253-209984</f>
        <v>57269</v>
      </c>
    </row>
    <row r="27" spans="1:4" s="9" customFormat="1" ht="15" customHeight="1">
      <c r="A27" s="46" t="s">
        <v>10</v>
      </c>
      <c r="B27" s="50"/>
      <c r="C27" s="102"/>
      <c r="D27" s="45"/>
    </row>
    <row r="28" spans="1:4" s="9" customFormat="1" ht="15" customHeight="1">
      <c r="A28" s="46" t="s">
        <v>11</v>
      </c>
      <c r="B28" s="50">
        <v>15</v>
      </c>
      <c r="C28" s="102">
        <v>2572</v>
      </c>
      <c r="D28" s="45">
        <v>2572</v>
      </c>
    </row>
    <row r="29" spans="1:4" s="9" customFormat="1" ht="19.5" customHeight="1" thickBot="1">
      <c r="A29" s="78" t="s">
        <v>60</v>
      </c>
      <c r="B29" s="79"/>
      <c r="C29" s="109">
        <f>SUM(C24:C28)</f>
        <v>3262379</v>
      </c>
      <c r="D29" s="109">
        <f>SUM(D24:D28)</f>
        <v>3412503</v>
      </c>
    </row>
    <row r="30" spans="1:4" s="9" customFormat="1" ht="19.5" customHeight="1" thickBot="1">
      <c r="A30" s="76" t="s">
        <v>61</v>
      </c>
      <c r="B30" s="77" t="s">
        <v>20</v>
      </c>
      <c r="C30" s="104">
        <f>C29+C17</f>
        <v>9295380</v>
      </c>
      <c r="D30" s="109">
        <f>D29+D17</f>
        <v>6184554</v>
      </c>
    </row>
    <row r="31" spans="1:4" s="9" customFormat="1" ht="19.5" customHeight="1">
      <c r="A31" s="80" t="s">
        <v>28</v>
      </c>
      <c r="B31" s="81"/>
      <c r="C31" s="81"/>
      <c r="D31" s="110"/>
    </row>
    <row r="32" spans="1:4" s="9" customFormat="1" ht="19.5" customHeight="1">
      <c r="A32" s="48" t="s">
        <v>62</v>
      </c>
      <c r="B32" s="49" t="s">
        <v>20</v>
      </c>
      <c r="C32" s="106" t="s">
        <v>20</v>
      </c>
      <c r="D32" s="51" t="s">
        <v>20</v>
      </c>
    </row>
    <row r="33" spans="1:4" s="9" customFormat="1" ht="15" customHeight="1">
      <c r="A33" s="46" t="s">
        <v>63</v>
      </c>
      <c r="B33" s="50">
        <v>16</v>
      </c>
      <c r="C33" s="102">
        <v>68917</v>
      </c>
      <c r="D33" s="45">
        <f>195+55743</f>
        <v>55938</v>
      </c>
    </row>
    <row r="34" spans="1:4" s="9" customFormat="1" ht="15" customHeight="1">
      <c r="A34" s="46" t="s">
        <v>30</v>
      </c>
      <c r="B34" s="50"/>
      <c r="C34" s="102">
        <v>89316</v>
      </c>
      <c r="D34" s="45">
        <v>264737</v>
      </c>
    </row>
    <row r="35" spans="1:4" s="9" customFormat="1" ht="15" customHeight="1">
      <c r="A35" s="46" t="s">
        <v>54</v>
      </c>
      <c r="B35" s="50">
        <v>17</v>
      </c>
      <c r="C35" s="102">
        <v>1310729</v>
      </c>
      <c r="D35" s="45">
        <v>652255</v>
      </c>
    </row>
    <row r="36" spans="1:4" s="9" customFormat="1" ht="15" customHeight="1">
      <c r="A36" s="46" t="s">
        <v>46</v>
      </c>
      <c r="B36" s="50">
        <v>13</v>
      </c>
      <c r="C36" s="102">
        <v>35555</v>
      </c>
      <c r="D36" s="45">
        <v>69015</v>
      </c>
    </row>
    <row r="37" spans="1:4" s="9" customFormat="1" ht="15" customHeight="1">
      <c r="A37" s="46" t="s">
        <v>53</v>
      </c>
      <c r="B37" s="50">
        <v>22</v>
      </c>
      <c r="C37" s="102">
        <v>210730</v>
      </c>
      <c r="D37" s="45">
        <v>211200</v>
      </c>
    </row>
    <row r="38" spans="1:4" s="9" customFormat="1" ht="15" customHeight="1">
      <c r="A38" s="46" t="s">
        <v>29</v>
      </c>
      <c r="B38" s="50">
        <v>19</v>
      </c>
      <c r="C38" s="102">
        <v>99999</v>
      </c>
      <c r="D38" s="45">
        <v>91262</v>
      </c>
    </row>
    <row r="39" spans="1:4" s="9" customFormat="1" ht="15" customHeight="1">
      <c r="A39" s="72" t="s">
        <v>139</v>
      </c>
      <c r="B39" s="73">
        <v>20</v>
      </c>
      <c r="C39" s="103">
        <v>227829</v>
      </c>
      <c r="D39" s="45">
        <v>195398</v>
      </c>
    </row>
    <row r="40" spans="1:4" s="9" customFormat="1" ht="15" customHeight="1">
      <c r="A40" s="72" t="s">
        <v>140</v>
      </c>
      <c r="B40" s="73">
        <v>20</v>
      </c>
      <c r="C40" s="103">
        <v>13431</v>
      </c>
      <c r="D40" s="45">
        <v>27283</v>
      </c>
    </row>
    <row r="41" spans="1:4" s="9" customFormat="1" ht="15" customHeight="1" thickBot="1">
      <c r="A41" s="72" t="s">
        <v>12</v>
      </c>
      <c r="B41" s="73">
        <v>20</v>
      </c>
      <c r="C41" s="103">
        <f>3195+242148+2</f>
        <v>245345</v>
      </c>
      <c r="D41" s="45">
        <v>273866</v>
      </c>
    </row>
    <row r="42" spans="1:4" s="9" customFormat="1" ht="19.5" customHeight="1" thickBot="1">
      <c r="A42" s="76" t="s">
        <v>64</v>
      </c>
      <c r="B42" s="77"/>
      <c r="C42" s="104">
        <f>SUM(C33:C41)</f>
        <v>2301851</v>
      </c>
      <c r="D42" s="109">
        <f>SUM(D33:D41)</f>
        <v>1840954</v>
      </c>
    </row>
    <row r="43" spans="1:4" s="9" customFormat="1" ht="19.5" customHeight="1">
      <c r="A43" s="74" t="s">
        <v>65</v>
      </c>
      <c r="B43" s="75" t="s">
        <v>20</v>
      </c>
      <c r="C43" s="105" t="s">
        <v>20</v>
      </c>
      <c r="D43" s="109" t="s">
        <v>20</v>
      </c>
    </row>
    <row r="44" spans="1:4" s="9" customFormat="1" ht="15" customHeight="1">
      <c r="A44" s="46" t="s">
        <v>66</v>
      </c>
      <c r="B44" s="50">
        <v>16</v>
      </c>
      <c r="C44" s="102">
        <v>1791851</v>
      </c>
      <c r="D44" s="45"/>
    </row>
    <row r="45" spans="1:4" s="9" customFormat="1" ht="15" customHeight="1">
      <c r="A45" s="46" t="s">
        <v>67</v>
      </c>
      <c r="B45" s="50">
        <v>13</v>
      </c>
      <c r="C45" s="102"/>
      <c r="D45" s="45"/>
    </row>
    <row r="46" spans="1:4" s="9" customFormat="1" ht="15" customHeight="1">
      <c r="A46" s="46" t="s">
        <v>68</v>
      </c>
      <c r="B46" s="50">
        <v>18</v>
      </c>
      <c r="C46" s="102"/>
      <c r="D46" s="45"/>
    </row>
    <row r="47" spans="1:4" s="9" customFormat="1" ht="13.5">
      <c r="A47" s="46" t="s">
        <v>13</v>
      </c>
      <c r="B47" s="50">
        <v>31</v>
      </c>
      <c r="C47" s="102">
        <v>519083</v>
      </c>
      <c r="D47" s="45">
        <v>519083</v>
      </c>
    </row>
    <row r="48" spans="1:4" s="9" customFormat="1" ht="14.25" thickBot="1">
      <c r="A48" s="72" t="s">
        <v>14</v>
      </c>
      <c r="B48" s="73">
        <v>21</v>
      </c>
      <c r="C48" s="103">
        <v>18231</v>
      </c>
      <c r="D48" s="45">
        <v>18231</v>
      </c>
    </row>
    <row r="49" spans="1:4" s="9" customFormat="1" ht="19.5" customHeight="1" thickBot="1">
      <c r="A49" s="76" t="s">
        <v>69</v>
      </c>
      <c r="B49" s="77"/>
      <c r="C49" s="104">
        <f>SUM(C44:C48)</f>
        <v>2329165</v>
      </c>
      <c r="D49" s="109">
        <f>SUM(D44:D48)</f>
        <v>537314</v>
      </c>
    </row>
    <row r="50" spans="1:4" s="9" customFormat="1" ht="19.5" customHeight="1">
      <c r="A50" s="74" t="s">
        <v>70</v>
      </c>
      <c r="B50" s="75"/>
      <c r="C50" s="105" t="s">
        <v>20</v>
      </c>
      <c r="D50" s="109" t="s">
        <v>20</v>
      </c>
    </row>
    <row r="51" spans="1:4" s="9" customFormat="1" ht="15" customHeight="1">
      <c r="A51" s="46" t="s">
        <v>71</v>
      </c>
      <c r="B51" s="50">
        <v>22</v>
      </c>
      <c r="C51" s="102">
        <v>600190</v>
      </c>
      <c r="D51" s="45">
        <v>600190</v>
      </c>
    </row>
    <row r="52" spans="1:4" s="9" customFormat="1" ht="15" customHeight="1">
      <c r="A52" s="46" t="s">
        <v>15</v>
      </c>
      <c r="B52" s="50"/>
      <c r="C52" s="102">
        <v>19</v>
      </c>
      <c r="D52" s="45">
        <v>19</v>
      </c>
    </row>
    <row r="53" spans="1:4" s="9" customFormat="1" ht="15" customHeight="1">
      <c r="A53" s="46" t="s">
        <v>16</v>
      </c>
      <c r="B53" s="50"/>
      <c r="C53" s="102">
        <v>-190</v>
      </c>
      <c r="D53" s="45">
        <v>-190</v>
      </c>
    </row>
    <row r="54" spans="1:5" s="9" customFormat="1" ht="15" customHeight="1">
      <c r="A54" s="46" t="s">
        <v>72</v>
      </c>
      <c r="B54" s="50"/>
      <c r="C54" s="107">
        <v>1047772</v>
      </c>
      <c r="D54" s="58">
        <v>1090677</v>
      </c>
      <c r="E54" s="111"/>
    </row>
    <row r="55" spans="1:5" s="9" customFormat="1" ht="15" customHeight="1" thickBot="1">
      <c r="A55" s="46" t="s">
        <v>73</v>
      </c>
      <c r="B55" s="73"/>
      <c r="C55" s="103">
        <v>3016573</v>
      </c>
      <c r="D55" s="45">
        <v>2115590</v>
      </c>
      <c r="E55" s="111"/>
    </row>
    <row r="56" spans="1:4" s="9" customFormat="1" ht="16.5" customHeight="1" thickBot="1">
      <c r="A56" s="78" t="s">
        <v>37</v>
      </c>
      <c r="B56" s="83"/>
      <c r="C56" s="108">
        <f>SUM(C51:C55)</f>
        <v>4664364</v>
      </c>
      <c r="D56" s="21">
        <f>SUM(D51:D55)</f>
        <v>3806286</v>
      </c>
    </row>
    <row r="57" spans="1:4" s="9" customFormat="1" ht="19.5" customHeight="1" thickBot="1">
      <c r="A57" s="76" t="s">
        <v>74</v>
      </c>
      <c r="B57" s="77" t="s">
        <v>20</v>
      </c>
      <c r="C57" s="104">
        <f>C56+C49+C42</f>
        <v>9295380</v>
      </c>
      <c r="D57" s="109">
        <f>D56+D49+D42</f>
        <v>6184554</v>
      </c>
    </row>
    <row r="58" spans="1:4" s="9" customFormat="1" ht="13.5">
      <c r="A58" s="113" t="s">
        <v>154</v>
      </c>
      <c r="B58" s="6" t="s">
        <v>20</v>
      </c>
      <c r="C58" s="11">
        <v>7774</v>
      </c>
      <c r="D58" s="11">
        <v>6344</v>
      </c>
    </row>
    <row r="59" spans="1:4" s="9" customFormat="1" ht="13.5">
      <c r="A59" s="52"/>
      <c r="B59" s="6"/>
      <c r="C59" s="53"/>
      <c r="D59" s="53"/>
    </row>
    <row r="60" spans="1:4" ht="13.5">
      <c r="A60" s="54"/>
      <c r="B60" s="55"/>
      <c r="C60" s="54"/>
      <c r="D60" s="54"/>
    </row>
    <row r="61" spans="1:4" ht="13.5">
      <c r="A61" s="71" t="s">
        <v>135</v>
      </c>
      <c r="B61" s="119" t="s">
        <v>99</v>
      </c>
      <c r="C61" s="119"/>
      <c r="D61" s="119"/>
    </row>
    <row r="62" spans="2:4" ht="13.5">
      <c r="B62" s="88"/>
      <c r="C62" s="88"/>
      <c r="D62" s="70"/>
    </row>
    <row r="63" spans="1:4" ht="13.5">
      <c r="A63" s="25" t="s">
        <v>136</v>
      </c>
      <c r="B63" s="114" t="s">
        <v>103</v>
      </c>
      <c r="C63" s="114"/>
      <c r="D63" s="114"/>
    </row>
    <row r="64" spans="1:4" ht="13.5">
      <c r="A64" s="86"/>
      <c r="B64" s="18"/>
      <c r="C64" s="18"/>
      <c r="D64"/>
    </row>
    <row r="65" spans="1:4" ht="13.5">
      <c r="A65" s="54"/>
      <c r="B65" s="55"/>
      <c r="C65" s="95"/>
      <c r="D65" s="95"/>
    </row>
  </sheetData>
  <sheetProtection/>
  <mergeCells count="3">
    <mergeCell ref="A4:B4"/>
    <mergeCell ref="B63:D63"/>
    <mergeCell ref="B61:D61"/>
  </mergeCells>
  <printOptions/>
  <pageMargins left="0.7086614173228347" right="0.3937007874015748" top="0.1968503937007874" bottom="0.31496062992125984" header="0.2362204724409449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2023-07-17T06:40:25Z</cp:lastPrinted>
  <dcterms:created xsi:type="dcterms:W3CDTF">1996-10-08T23:32:33Z</dcterms:created>
  <dcterms:modified xsi:type="dcterms:W3CDTF">2023-07-20T04:15:53Z</dcterms:modified>
  <cp:category/>
  <cp:version/>
  <cp:contentType/>
  <cp:contentStatus/>
</cp:coreProperties>
</file>