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орма 4" sheetId="1" r:id="rId1"/>
    <sheet name="форма 3" sheetId="2" r:id="rId2"/>
    <sheet name="баланс" sheetId="3" r:id="rId3"/>
    <sheet name="форма 2" sheetId="4" r:id="rId4"/>
  </sheets>
  <definedNames/>
  <calcPr fullCalcOnLoad="1"/>
</workbook>
</file>

<file path=xl/sharedStrings.xml><?xml version="1.0" encoding="utf-8"?>
<sst xmlns="http://schemas.openxmlformats.org/spreadsheetml/2006/main" count="208" uniqueCount="161">
  <si>
    <t>Наименование показателей</t>
  </si>
  <si>
    <t>Прочие доходы</t>
  </si>
  <si>
    <t>Административные расходы</t>
  </si>
  <si>
    <t>Прочие расходы</t>
  </si>
  <si>
    <t>Запасы</t>
  </si>
  <si>
    <t>013</t>
  </si>
  <si>
    <t>014</t>
  </si>
  <si>
    <t>015</t>
  </si>
  <si>
    <t>Прочие краткосрочные активы</t>
  </si>
  <si>
    <t>023</t>
  </si>
  <si>
    <t>Основные средства</t>
  </si>
  <si>
    <t>024</t>
  </si>
  <si>
    <t>025</t>
  </si>
  <si>
    <t>Нематериальные активы</t>
  </si>
  <si>
    <t>Прочие долгосрочные активы</t>
  </si>
  <si>
    <t>Прочие краткосрочные обязательства</t>
  </si>
  <si>
    <t>Отложенные налоговые обязательства</t>
  </si>
  <si>
    <t>Прочие долгосрочные обязательства</t>
  </si>
  <si>
    <t>Эмиссионный доход</t>
  </si>
  <si>
    <t>Выкупленные собственные долевые инструменты</t>
  </si>
  <si>
    <t xml:space="preserve">   Балансовая стоимость одной простой акции, в тенге*</t>
  </si>
  <si>
    <t xml:space="preserve">   АО "Актюбинский завод нефтяного оборудования"</t>
  </si>
  <si>
    <t>Расходы по реализации</t>
  </si>
  <si>
    <t>Расходы по подоходному налогу</t>
  </si>
  <si>
    <t/>
  </si>
  <si>
    <t>Активы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</si>
  <si>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</si>
  <si>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</si>
  <si>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</si>
  <si>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</si>
  <si>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</si>
  <si>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Прочие долгосрочные финансовые активы</t>
  </si>
  <si>
    <t>Обязательство и капитал</t>
  </si>
  <si>
    <t>Краткосрочные резервы</t>
  </si>
  <si>
    <t>Вознаграждения работникам</t>
  </si>
  <si>
    <t>Резервы</t>
  </si>
  <si>
    <t>Место печати</t>
  </si>
  <si>
    <t>Выручка</t>
  </si>
  <si>
    <t>Себестоимость реализованных товаров и услуг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</si>
  <si>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</si>
  <si>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</si>
  <si>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</si>
  <si>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 xml:space="preserve">Отчет о движении денег </t>
  </si>
  <si>
    <t xml:space="preserve">                       Отчет об изменениях в капитале</t>
  </si>
  <si>
    <t>Итого капитал</t>
  </si>
  <si>
    <t xml:space="preserve">Выкупленные собственные долевые инструменты </t>
  </si>
  <si>
    <t>Нераспределенная прибыль</t>
  </si>
  <si>
    <t>Выплата дивидендов</t>
  </si>
  <si>
    <t>Вклады размещенные</t>
  </si>
  <si>
    <t>Активы в праве пользования</t>
  </si>
  <si>
    <t>Займы выданные</t>
  </si>
  <si>
    <t>Предоставление займов сторонним организациям и физ.лицам</t>
  </si>
  <si>
    <t>Пополнение депозита</t>
  </si>
  <si>
    <t>Краткосрочная задолженность по аренде</t>
  </si>
  <si>
    <t>6</t>
  </si>
  <si>
    <t>7</t>
  </si>
  <si>
    <t>9</t>
  </si>
  <si>
    <t>8</t>
  </si>
  <si>
    <t>10</t>
  </si>
  <si>
    <t>11</t>
  </si>
  <si>
    <t>Задолженность по  дивидендам</t>
  </si>
  <si>
    <t>Торговая кредиторская задолженность</t>
  </si>
  <si>
    <t>Торговая дебиторская  задолженность</t>
  </si>
  <si>
    <t>Текущий корпоративный подоходный налог</t>
  </si>
  <si>
    <r>
      <t>Итого краткосрочных активов</t>
    </r>
    <r>
      <rPr>
        <b/>
        <sz val="9"/>
        <color indexed="8"/>
        <rFont val="Times New Roman"/>
        <family val="1"/>
      </rPr>
      <t xml:space="preserve"> </t>
    </r>
  </si>
  <si>
    <t xml:space="preserve">Денежные средства </t>
  </si>
  <si>
    <t>Долгосрочные активы</t>
  </si>
  <si>
    <t>Итого долгосрочных активов</t>
  </si>
  <si>
    <t>Итого активы</t>
  </si>
  <si>
    <t>Краткосрочные обязательства</t>
  </si>
  <si>
    <t>Займы краткосрочные</t>
  </si>
  <si>
    <t>Краткосрочные  лизинговые обязательства</t>
  </si>
  <si>
    <t>Итого краткосрочные обязательства</t>
  </si>
  <si>
    <t>Долгосрочные обязательства</t>
  </si>
  <si>
    <t>Займы долгосрочные</t>
  </si>
  <si>
    <t xml:space="preserve">Долгосрочные обязательства по аренде </t>
  </si>
  <si>
    <t>Долгосрочные лизинговые обязательства</t>
  </si>
  <si>
    <t>Итого долгосрочные обязательства</t>
  </si>
  <si>
    <t>Капитал</t>
  </si>
  <si>
    <t>Уставный капитал</t>
  </si>
  <si>
    <t>Резерв переоценки</t>
  </si>
  <si>
    <t xml:space="preserve">Нераспределенная прибыль </t>
  </si>
  <si>
    <t>Итого обязательства и капитал</t>
  </si>
  <si>
    <t>Примечание</t>
  </si>
  <si>
    <t>Отчет о финансовом положении по состоянию на 30 июня 2021 года</t>
  </si>
  <si>
    <r>
      <t xml:space="preserve"> </t>
    </r>
    <r>
      <rPr>
        <b/>
        <sz val="11"/>
        <rFont val="Times New Roman"/>
        <family val="1"/>
      </rPr>
      <t>АО Актюбинский завод нефтяного оборудования</t>
    </r>
  </si>
  <si>
    <r>
      <t xml:space="preserve"> </t>
    </r>
    <r>
      <rPr>
        <b/>
        <sz val="11"/>
        <rFont val="Times New Roman"/>
        <family val="1"/>
      </rPr>
      <t xml:space="preserve"> АО "Актюбинский завод нефтяного оборудования"</t>
    </r>
  </si>
  <si>
    <t>Отчет о прибылях и убытках и прочем совокупном доходе</t>
  </si>
  <si>
    <t xml:space="preserve"> за период, закончившийся 30 июня 2021  года</t>
  </si>
  <si>
    <t xml:space="preserve">Валовая прибыль </t>
  </si>
  <si>
    <t xml:space="preserve">Операционная прибыль </t>
  </si>
  <si>
    <t>Финансовые доходы</t>
  </si>
  <si>
    <t>Финансовые расходы</t>
  </si>
  <si>
    <t>23</t>
  </si>
  <si>
    <t>24</t>
  </si>
  <si>
    <t>25</t>
  </si>
  <si>
    <t>26</t>
  </si>
  <si>
    <t>27</t>
  </si>
  <si>
    <t>28</t>
  </si>
  <si>
    <t>29</t>
  </si>
  <si>
    <t>30</t>
  </si>
  <si>
    <t>Прибыль до налогообложения</t>
  </si>
  <si>
    <t xml:space="preserve">Прибыль после налогообложения </t>
  </si>
  <si>
    <t>Прочий совокупный доход</t>
  </si>
  <si>
    <t>Итого совокупный доход</t>
  </si>
  <si>
    <t>Прибыль на акцию (тенге)</t>
  </si>
  <si>
    <t>(в тысячах казахстанских тенге)</t>
  </si>
  <si>
    <t>( в тысячах  казахстанских тенге)</t>
  </si>
  <si>
    <t>Перенос на нераспределенную прибыль</t>
  </si>
  <si>
    <t>Дивиденды</t>
  </si>
  <si>
    <t>(Примечание 22)</t>
  </si>
  <si>
    <t>На 30 июня 2020 г.</t>
  </si>
  <si>
    <t>На 31 декабря 2020 года</t>
  </si>
  <si>
    <t>Прибыль  за отчетный период</t>
  </si>
  <si>
    <t xml:space="preserve">Сальдо на 30 июня 2021 года </t>
  </si>
  <si>
    <t>Уставный  капитал</t>
  </si>
  <si>
    <t xml:space="preserve"> Мусин Гасал Гадильбекович</t>
  </si>
  <si>
    <t>Генеральный директор</t>
  </si>
  <si>
    <t>Главный бухгалтер</t>
  </si>
  <si>
    <t xml:space="preserve"> Утениязова Фатима Куанышевна</t>
  </si>
  <si>
    <t>Утениязова Фатима Куанышевна</t>
  </si>
  <si>
    <t xml:space="preserve">Генеральный директор    __________________________   </t>
  </si>
  <si>
    <t>Главный бухгалтер         ____________________________</t>
  </si>
  <si>
    <t>Операционная деятельность</t>
  </si>
  <si>
    <t>Реализация товаров и услуг</t>
  </si>
  <si>
    <t xml:space="preserve">Авансы полученные </t>
  </si>
  <si>
    <t>Вознаграждение по депозиту</t>
  </si>
  <si>
    <t>Прочие поступления</t>
  </si>
  <si>
    <t>2. Выбытие денежных средств, в том числе:</t>
  </si>
  <si>
    <t>1. Поступление денежных средств, в том числе:</t>
  </si>
  <si>
    <t>Платежи поставщикам и подрядчикам</t>
  </si>
  <si>
    <t xml:space="preserve">Авансы выданные </t>
  </si>
  <si>
    <t>Выплаты по заработной плате</t>
  </si>
  <si>
    <t xml:space="preserve">Выплата вознаграждения </t>
  </si>
  <si>
    <t xml:space="preserve">Корпоративный подоходный налог </t>
  </si>
  <si>
    <t>Прочие налоги и платежи в бюджет</t>
  </si>
  <si>
    <t>Прочие выплаты</t>
  </si>
  <si>
    <t>Чистые денежные потоки, использованные в операционной деятельности</t>
  </si>
  <si>
    <t>Инвестиционная деятельность</t>
  </si>
  <si>
    <t>Реализация основных средств</t>
  </si>
  <si>
    <t>Возврат денежных средств с депозита</t>
  </si>
  <si>
    <t>Возврат займов выданных</t>
  </si>
  <si>
    <t>Приобретение основных средств</t>
  </si>
  <si>
    <t>Приобретение прочих долгосрочных активов</t>
  </si>
  <si>
    <t>Чистые денежные потоки, использованные в инвестиционной деятельности</t>
  </si>
  <si>
    <t>Финансовая деятельность</t>
  </si>
  <si>
    <t>Получение займов</t>
  </si>
  <si>
    <t>Погашение займов</t>
  </si>
  <si>
    <t>Погашение обязательств по аренде</t>
  </si>
  <si>
    <t xml:space="preserve">Погашение лизинговых  обязательств </t>
  </si>
  <si>
    <t>Чистые  денежные потоки, полученные от финансовой деятельности</t>
  </si>
  <si>
    <t>Чистый прирост (уменьшение) денежных средств и их эквивалентов</t>
  </si>
  <si>
    <t>Влияние обменных курсов валют к тенге</t>
  </si>
  <si>
    <t xml:space="preserve">Генеральный директор   </t>
  </si>
  <si>
    <t xml:space="preserve">Главный бухгалтер         </t>
  </si>
  <si>
    <t>___________</t>
  </si>
  <si>
    <t>__________________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</si>
  <si>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</si>
  <si>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</si>
  <si>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 xml:space="preserve">Генеральный директор   _____________________   </t>
  </si>
  <si>
    <t>Главный бухгалтер    ______________________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</si>
</sst>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%"/>
    <numFmt numFmtId="174" formatCode="#,##0.00;[Red]\-#,##0.00"/>
    <numFmt numFmtId="175" formatCode="0.00;[Red]\-0.00"/>
    <numFmt numFmtId="176" formatCode="_-* #,##0_р_._-;\-* #,##0_р_._-;_-* &quot;-&quot;??_р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"/>
    <numFmt numFmtId="182" formatCode="0.00000"/>
    <numFmt numFmtId="183" formatCode="0.0000"/>
    <numFmt numFmtId="184" formatCode="0.000"/>
    <numFmt numFmtId="185" formatCode="#,##0_ ;\-#,##0\ "/>
    <numFmt numFmtId="186" formatCode="[$-FC19]d\ mmmm\ yyyy\ &quot;г.&quot;"/>
    <numFmt numFmtId="187" formatCode="0.0"/>
    <numFmt numFmtId="188" formatCode="_-* #,##0.0_р_._-;\-* #,##0.0_р_._-;_-* &quot;-&quot;_р_._-;_-@_-"/>
    <numFmt numFmtId="189" formatCode="_-* #,##0.00_р_._-;\-* #,##0.00_р_._-;_-* &quot;-&quot;_р_._-;_-@_-"/>
    <numFmt numFmtId="190" formatCode="_-* #,##0.000_р_._-;\-* #,##0.000_р_._-;_-* &quot;-&quot;_р_._-;_-@_-"/>
    <numFmt numFmtId="191" formatCode="0.0000000"/>
    <numFmt numFmtId="192" formatCode="0.00000000"/>
    <numFmt numFmtId="193" formatCode="dd/mm/yy;@"/>
    <numFmt numFmtId="194" formatCode="000"/>
    <numFmt numFmtId="195" formatCode="_*\ #,##0;_*\ \(#,##0\);_-* &quot;-&quot;??_р_._-;_-@_-"/>
    <numFmt numFmtId="196" formatCode="_(* #,##0.0_);_(* \(#,##0.0\);_(* &quot;-&quot;??_);_(@_)"/>
    <numFmt numFmtId="197" formatCode="_(* #,##0_);_(* \(#,##0\);_(* &quot;-&quot;??_);_(@_)"/>
    <numFmt numFmtId="198" formatCode="_-* #,##0.0_р_._-;\-* #,##0.0_р_._-;_-* &quot;-&quot;??_р_._-;_-@_-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40" fillId="0" borderId="0">
      <alignment/>
      <protection/>
    </xf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left" wrapText="1"/>
    </xf>
    <xf numFmtId="0" fontId="9" fillId="33" borderId="11" xfId="0" applyFont="1" applyFill="1" applyBorder="1" applyAlignment="1">
      <alignment horizontal="left" vertical="center" wrapText="1"/>
    </xf>
    <xf numFmtId="4" fontId="12" fillId="33" borderId="10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 horizontal="left" vertical="center" wrapText="1"/>
    </xf>
    <xf numFmtId="1" fontId="12" fillId="33" borderId="0" xfId="0" applyNumberFormat="1" applyFont="1" applyFill="1" applyAlignment="1">
      <alignment horizontal="center" wrapText="1"/>
    </xf>
    <xf numFmtId="14" fontId="9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left" wrapText="1"/>
    </xf>
    <xf numFmtId="41" fontId="5" fillId="34" borderId="0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3" fontId="5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 horizontal="center"/>
    </xf>
    <xf numFmtId="49" fontId="3" fillId="34" borderId="0" xfId="0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 wrapText="1"/>
    </xf>
    <xf numFmtId="3" fontId="6" fillId="34" borderId="10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17" fillId="0" borderId="10" xfId="0" applyFont="1" applyBorder="1" applyAlignment="1">
      <alignment horizontal="center"/>
    </xf>
    <xf numFmtId="0" fontId="13" fillId="33" borderId="10" xfId="0" applyFont="1" applyFill="1" applyBorder="1" applyAlignment="1">
      <alignment vertical="center" wrapText="1"/>
    </xf>
    <xf numFmtId="0" fontId="13" fillId="33" borderId="0" xfId="0" applyFont="1" applyFill="1" applyAlignment="1">
      <alignment horizontal="left" vertical="center" wrapText="1"/>
    </xf>
    <xf numFmtId="0" fontId="18" fillId="0" borderId="10" xfId="0" applyFont="1" applyBorder="1" applyAlignment="1">
      <alignment horizontal="right" wrapText="1"/>
    </xf>
    <xf numFmtId="0" fontId="19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9" fillId="33" borderId="11" xfId="0" applyFont="1" applyFill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right" vertical="center"/>
    </xf>
    <xf numFmtId="3" fontId="57" fillId="0" borderId="0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3" fontId="12" fillId="33" borderId="10" xfId="0" applyNumberFormat="1" applyFont="1" applyFill="1" applyBorder="1" applyAlignment="1">
      <alignment horizontal="center" vertical="center" wrapText="1"/>
    </xf>
    <xf numFmtId="3" fontId="9" fillId="33" borderId="10" xfId="0" applyNumberFormat="1" applyFont="1" applyFill="1" applyBorder="1" applyAlignment="1">
      <alignment horizontal="center" vertical="center" wrapText="1"/>
    </xf>
    <xf numFmtId="3" fontId="12" fillId="33" borderId="10" xfId="0" applyNumberFormat="1" applyFont="1" applyFill="1" applyBorder="1" applyAlignment="1">
      <alignment horizontal="center" wrapText="1"/>
    </xf>
    <xf numFmtId="0" fontId="12" fillId="33" borderId="11" xfId="0" applyFont="1" applyFill="1" applyBorder="1" applyAlignment="1">
      <alignment horizontal="left" wrapText="1"/>
    </xf>
    <xf numFmtId="49" fontId="10" fillId="33" borderId="10" xfId="0" applyNumberFormat="1" applyFont="1" applyFill="1" applyBorder="1" applyAlignment="1">
      <alignment horizontal="center" wrapText="1"/>
    </xf>
    <xf numFmtId="0" fontId="9" fillId="33" borderId="11" xfId="0" applyFont="1" applyFill="1" applyBorder="1" applyAlignment="1">
      <alignment horizontal="left" wrapText="1"/>
    </xf>
    <xf numFmtId="0" fontId="11" fillId="33" borderId="10" xfId="0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 wrapText="1"/>
    </xf>
    <xf numFmtId="0" fontId="6" fillId="34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21" fillId="0" borderId="0" xfId="0" applyFont="1" applyAlignment="1">
      <alignment/>
    </xf>
    <xf numFmtId="4" fontId="9" fillId="33" borderId="10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3" fontId="58" fillId="33" borderId="10" xfId="0" applyNumberFormat="1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16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/>
    </xf>
    <xf numFmtId="3" fontId="6" fillId="0" borderId="0" xfId="0" applyNumberFormat="1" applyFont="1" applyAlignment="1">
      <alignment horizontal="center"/>
    </xf>
    <xf numFmtId="3" fontId="5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 horizontal="right" vertical="center"/>
    </xf>
    <xf numFmtId="0" fontId="59" fillId="0" borderId="0" xfId="0" applyFont="1" applyAlignment="1">
      <alignment horizontal="right" vertical="center"/>
    </xf>
    <xf numFmtId="3" fontId="59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3" fontId="6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9" fillId="33" borderId="0" xfId="0" applyFont="1" applyFill="1" applyBorder="1" applyAlignment="1">
      <alignment horizontal="left" wrapText="1"/>
    </xf>
    <xf numFmtId="0" fontId="5" fillId="0" borderId="0" xfId="0" applyFont="1" applyAlignment="1">
      <alignment horizontal="left"/>
    </xf>
    <xf numFmtId="0" fontId="12" fillId="33" borderId="13" xfId="0" applyFont="1" applyFill="1" applyBorder="1" applyAlignment="1">
      <alignment horizontal="left" wrapText="1"/>
    </xf>
    <xf numFmtId="0" fontId="10" fillId="33" borderId="12" xfId="0" applyFont="1" applyFill="1" applyBorder="1" applyAlignment="1">
      <alignment horizontal="center" wrapText="1"/>
    </xf>
    <xf numFmtId="3" fontId="12" fillId="33" borderId="12" xfId="0" applyNumberFormat="1" applyFont="1" applyFill="1" applyBorder="1" applyAlignment="1">
      <alignment horizontal="center" wrapText="1"/>
    </xf>
    <xf numFmtId="0" fontId="9" fillId="33" borderId="14" xfId="0" applyFont="1" applyFill="1" applyBorder="1" applyAlignment="1">
      <alignment horizontal="left" wrapText="1"/>
    </xf>
    <xf numFmtId="0" fontId="11" fillId="33" borderId="15" xfId="0" applyFont="1" applyFill="1" applyBorder="1" applyAlignment="1">
      <alignment horizontal="center" wrapText="1"/>
    </xf>
    <xf numFmtId="3" fontId="9" fillId="33" borderId="15" xfId="0" applyNumberFormat="1" applyFont="1" applyFill="1" applyBorder="1" applyAlignment="1">
      <alignment horizontal="center" wrapText="1"/>
    </xf>
    <xf numFmtId="0" fontId="9" fillId="33" borderId="16" xfId="0" applyFont="1" applyFill="1" applyBorder="1" applyAlignment="1">
      <alignment horizontal="left" wrapText="1"/>
    </xf>
    <xf numFmtId="0" fontId="11" fillId="33" borderId="17" xfId="0" applyFont="1" applyFill="1" applyBorder="1" applyAlignment="1">
      <alignment horizontal="center" wrapText="1"/>
    </xf>
    <xf numFmtId="3" fontId="9" fillId="33" borderId="17" xfId="0" applyNumberFormat="1" applyFont="1" applyFill="1" applyBorder="1" applyAlignment="1">
      <alignment horizontal="center" wrapText="1"/>
    </xf>
    <xf numFmtId="3" fontId="9" fillId="33" borderId="18" xfId="0" applyNumberFormat="1" applyFont="1" applyFill="1" applyBorder="1" applyAlignment="1">
      <alignment horizontal="center" wrapText="1"/>
    </xf>
    <xf numFmtId="0" fontId="9" fillId="33" borderId="13" xfId="0" applyFont="1" applyFill="1" applyBorder="1" applyAlignment="1">
      <alignment horizontal="left" wrapText="1"/>
    </xf>
    <xf numFmtId="0" fontId="11" fillId="33" borderId="12" xfId="0" applyFont="1" applyFill="1" applyBorder="1" applyAlignment="1">
      <alignment horizontal="center" wrapText="1"/>
    </xf>
    <xf numFmtId="3" fontId="9" fillId="33" borderId="12" xfId="0" applyNumberFormat="1" applyFont="1" applyFill="1" applyBorder="1" applyAlignment="1">
      <alignment horizontal="center" wrapText="1"/>
    </xf>
    <xf numFmtId="0" fontId="9" fillId="33" borderId="14" xfId="0" applyFont="1" applyFill="1" applyBorder="1" applyAlignment="1">
      <alignment wrapText="1"/>
    </xf>
    <xf numFmtId="0" fontId="9" fillId="33" borderId="19" xfId="0" applyFont="1" applyFill="1" applyBorder="1" applyAlignment="1">
      <alignment wrapText="1"/>
    </xf>
    <xf numFmtId="0" fontId="9" fillId="33" borderId="20" xfId="0" applyFont="1" applyFill="1" applyBorder="1" applyAlignment="1">
      <alignment wrapText="1"/>
    </xf>
    <xf numFmtId="49" fontId="10" fillId="33" borderId="12" xfId="0" applyNumberFormat="1" applyFont="1" applyFill="1" applyBorder="1" applyAlignment="1">
      <alignment horizontal="center" wrapText="1"/>
    </xf>
    <xf numFmtId="0" fontId="10" fillId="33" borderId="21" xfId="0" applyFont="1" applyFill="1" applyBorder="1" applyAlignment="1">
      <alignment horizontal="center" wrapText="1"/>
    </xf>
    <xf numFmtId="3" fontId="5" fillId="0" borderId="17" xfId="0" applyNumberFormat="1" applyFont="1" applyBorder="1" applyAlignment="1">
      <alignment horizontal="center"/>
    </xf>
    <xf numFmtId="3" fontId="5" fillId="0" borderId="18" xfId="0" applyNumberFormat="1" applyFont="1" applyBorder="1" applyAlignment="1">
      <alignment horizontal="center"/>
    </xf>
    <xf numFmtId="1" fontId="12" fillId="33" borderId="10" xfId="0" applyNumberFormat="1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left" wrapText="1"/>
    </xf>
    <xf numFmtId="0" fontId="22" fillId="0" borderId="10" xfId="0" applyFont="1" applyBorder="1" applyAlignment="1">
      <alignment wrapText="1"/>
    </xf>
    <xf numFmtId="0" fontId="12" fillId="33" borderId="0" xfId="0" applyFont="1" applyFill="1" applyBorder="1" applyAlignment="1">
      <alignment wrapText="1"/>
    </xf>
    <xf numFmtId="0" fontId="5" fillId="0" borderId="0" xfId="0" applyFont="1" applyAlignment="1">
      <alignment/>
    </xf>
    <xf numFmtId="0" fontId="12" fillId="33" borderId="0" xfId="0" applyFont="1" applyFill="1" applyBorder="1" applyAlignment="1">
      <alignment vertical="center" wrapText="1"/>
    </xf>
    <xf numFmtId="0" fontId="21" fillId="0" borderId="10" xfId="0" applyFont="1" applyBorder="1" applyAlignment="1">
      <alignment horizontal="center"/>
    </xf>
    <xf numFmtId="0" fontId="20" fillId="34" borderId="12" xfId="0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left" wrapText="1"/>
    </xf>
    <xf numFmtId="0" fontId="12" fillId="33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2" fillId="33" borderId="0" xfId="0" applyFont="1" applyFill="1" applyAlignment="1">
      <alignment horizontal="left" vertical="center" wrapText="1"/>
    </xf>
    <xf numFmtId="0" fontId="12" fillId="33" borderId="19" xfId="0" applyFont="1" applyFill="1" applyBorder="1" applyAlignment="1">
      <alignment horizontal="center" wrapText="1"/>
    </xf>
    <xf numFmtId="0" fontId="5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8" fillId="33" borderId="19" xfId="0" applyFont="1" applyFill="1" applyBorder="1" applyAlignment="1">
      <alignment horizontal="left" wrapText="1"/>
    </xf>
    <xf numFmtId="0" fontId="8" fillId="33" borderId="0" xfId="0" applyFont="1" applyFill="1" applyBorder="1" applyAlignment="1">
      <alignment horizontal="left" wrapText="1"/>
    </xf>
    <xf numFmtId="3" fontId="7" fillId="0" borderId="0" xfId="0" applyNumberFormat="1" applyFont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_KAP NAC_05_deferred taxes_template" xfId="33"/>
    <cellStyle name="Normal_KAP NAC_05_deferred taxes_template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tabSelected="1" workbookViewId="0" topLeftCell="A1">
      <selection activeCell="A23" sqref="A23:IV23"/>
    </sheetView>
  </sheetViews>
  <sheetFormatPr defaultColWidth="9.140625" defaultRowHeight="12.75"/>
  <cols>
    <col min="1" max="1" width="37.28125" style="1" customWidth="1"/>
    <col min="2" max="2" width="9.8515625" style="1" customWidth="1"/>
    <col min="3" max="3" width="7.7109375" style="19" customWidth="1"/>
    <col min="4" max="4" width="7.421875" style="19" customWidth="1"/>
    <col min="5" max="5" width="8.7109375" style="19" customWidth="1"/>
    <col min="6" max="6" width="13.00390625" style="0" customWidth="1"/>
    <col min="7" max="7" width="10.00390625" style="0" customWidth="1"/>
  </cols>
  <sheetData>
    <row r="1" spans="2:4" ht="13.5">
      <c r="B1" s="37"/>
      <c r="C1" s="37"/>
      <c r="D1" s="37"/>
    </row>
    <row r="2" ht="13.5">
      <c r="A2" s="63" t="s">
        <v>21</v>
      </c>
    </row>
    <row r="3" spans="1:7" ht="21.75" customHeight="1">
      <c r="A3" s="111" t="s">
        <v>43</v>
      </c>
      <c r="B3" s="111"/>
      <c r="C3" s="111"/>
      <c r="D3" s="111"/>
      <c r="E3" s="111"/>
      <c r="F3" s="111"/>
      <c r="G3" s="111"/>
    </row>
    <row r="4" spans="1:7" ht="13.5">
      <c r="A4" s="111" t="str">
        <f>'форма 2'!A4:D4</f>
        <v> за период, закончившийся 30 июня 2021  года</v>
      </c>
      <c r="B4" s="111"/>
      <c r="C4" s="111"/>
      <c r="D4" s="111"/>
      <c r="E4" s="111"/>
      <c r="F4" s="111"/>
      <c r="G4" s="111"/>
    </row>
    <row r="5" ht="13.5">
      <c r="A5" s="100" t="s">
        <v>106</v>
      </c>
    </row>
    <row r="6" spans="1:7" ht="102" customHeight="1">
      <c r="A6" s="75"/>
      <c r="B6" s="65" t="s">
        <v>115</v>
      </c>
      <c r="C6" s="65" t="s">
        <v>18</v>
      </c>
      <c r="D6" s="65" t="s">
        <v>45</v>
      </c>
      <c r="E6" s="66" t="s">
        <v>35</v>
      </c>
      <c r="F6" s="65" t="s">
        <v>46</v>
      </c>
      <c r="G6" s="65" t="s">
        <v>44</v>
      </c>
    </row>
    <row r="7" spans="1:7" s="28" customFormat="1" ht="14.25" customHeight="1">
      <c r="A7" s="21" t="s">
        <v>111</v>
      </c>
      <c r="B7" s="22">
        <v>600190</v>
      </c>
      <c r="C7" s="22">
        <v>19</v>
      </c>
      <c r="D7" s="22">
        <v>-190</v>
      </c>
      <c r="E7" s="22">
        <v>449099</v>
      </c>
      <c r="F7" s="41">
        <v>2491228</v>
      </c>
      <c r="G7" s="41">
        <f>SUM(B7:F7)</f>
        <v>3540346</v>
      </c>
    </row>
    <row r="8" spans="1:7" ht="15" customHeight="1">
      <c r="A8" s="23" t="s">
        <v>113</v>
      </c>
      <c r="B8" s="22"/>
      <c r="C8" s="22"/>
      <c r="D8" s="22"/>
      <c r="E8" s="22"/>
      <c r="F8" s="41">
        <v>-166938</v>
      </c>
      <c r="G8" s="41">
        <f>SUM(B8:F8)</f>
        <v>-166938</v>
      </c>
    </row>
    <row r="9" spans="1:7" ht="12.75" customHeight="1">
      <c r="A9" s="20" t="s">
        <v>108</v>
      </c>
      <c r="B9" s="24"/>
      <c r="C9" s="24"/>
      <c r="D9" s="24"/>
      <c r="E9" s="24">
        <v>-9602</v>
      </c>
      <c r="F9" s="24">
        <v>9602</v>
      </c>
      <c r="G9" s="41">
        <f>SUM(B9:F9)</f>
        <v>0</v>
      </c>
    </row>
    <row r="10" spans="1:7" ht="15" customHeight="1">
      <c r="A10" s="20" t="s">
        <v>109</v>
      </c>
      <c r="B10" s="24"/>
      <c r="C10" s="24"/>
      <c r="D10" s="24"/>
      <c r="E10" s="24"/>
      <c r="F10" s="42">
        <v>-156393</v>
      </c>
      <c r="G10" s="41">
        <f>SUM(B10:F10)</f>
        <v>-156393</v>
      </c>
    </row>
    <row r="11" spans="1:7" ht="12.75" customHeight="1">
      <c r="A11" s="101" t="s">
        <v>110</v>
      </c>
      <c r="B11" s="24"/>
      <c r="C11" s="24"/>
      <c r="D11" s="24"/>
      <c r="E11" s="24"/>
      <c r="F11" s="42"/>
      <c r="G11" s="41">
        <f>SUM(B11:F11)</f>
        <v>0</v>
      </c>
    </row>
    <row r="12" spans="1:7" ht="12" customHeight="1">
      <c r="A12" s="21" t="s">
        <v>112</v>
      </c>
      <c r="B12" s="22">
        <f aca="true" t="shared" si="0" ref="B12:G12">SUM(B7:B11)</f>
        <v>600190</v>
      </c>
      <c r="C12" s="22">
        <f t="shared" si="0"/>
        <v>19</v>
      </c>
      <c r="D12" s="22">
        <f t="shared" si="0"/>
        <v>-190</v>
      </c>
      <c r="E12" s="22">
        <f t="shared" si="0"/>
        <v>439497</v>
      </c>
      <c r="F12" s="22">
        <f t="shared" si="0"/>
        <v>2177499</v>
      </c>
      <c r="G12" s="22">
        <f t="shared" si="0"/>
        <v>3217015</v>
      </c>
    </row>
    <row r="13" spans="1:7" ht="13.5">
      <c r="A13" s="23" t="s">
        <v>113</v>
      </c>
      <c r="B13" s="24"/>
      <c r="C13" s="24"/>
      <c r="D13" s="24"/>
      <c r="E13" s="24"/>
      <c r="F13" s="42">
        <v>141780</v>
      </c>
      <c r="G13" s="41">
        <f>SUM(B13:F13)</f>
        <v>141780</v>
      </c>
    </row>
    <row r="14" spans="1:7" ht="25.5" customHeight="1">
      <c r="A14" s="20" t="s">
        <v>108</v>
      </c>
      <c r="B14" s="22"/>
      <c r="C14" s="22"/>
      <c r="D14" s="22"/>
      <c r="E14" s="22">
        <v>-14708</v>
      </c>
      <c r="F14" s="22">
        <v>14708</v>
      </c>
      <c r="G14" s="41">
        <f>SUM(B14:F14)</f>
        <v>0</v>
      </c>
    </row>
    <row r="15" spans="1:7" ht="25.5" customHeight="1">
      <c r="A15" s="20" t="s">
        <v>109</v>
      </c>
      <c r="B15" s="22"/>
      <c r="C15" s="22"/>
      <c r="D15" s="22"/>
      <c r="E15" s="22"/>
      <c r="F15" s="22"/>
      <c r="G15" s="41">
        <f>SUM(B15:F15)</f>
        <v>0</v>
      </c>
    </row>
    <row r="16" spans="1:7" ht="15.75" customHeight="1">
      <c r="A16" s="101" t="s">
        <v>110</v>
      </c>
      <c r="B16" s="22"/>
      <c r="C16" s="22"/>
      <c r="D16" s="22"/>
      <c r="E16" s="22"/>
      <c r="F16" s="22"/>
      <c r="G16" s="41">
        <f>SUM(B16:F16)</f>
        <v>0</v>
      </c>
    </row>
    <row r="17" spans="1:7" ht="25.5" customHeight="1">
      <c r="A17" s="21" t="s">
        <v>114</v>
      </c>
      <c r="B17" s="22">
        <f aca="true" t="shared" si="1" ref="B17:G17">SUM(B12:B16)</f>
        <v>600190</v>
      </c>
      <c r="C17" s="22">
        <f t="shared" si="1"/>
        <v>19</v>
      </c>
      <c r="D17" s="22">
        <f t="shared" si="1"/>
        <v>-190</v>
      </c>
      <c r="E17" s="22">
        <f t="shared" si="1"/>
        <v>424789</v>
      </c>
      <c r="F17" s="22">
        <f t="shared" si="1"/>
        <v>2333987</v>
      </c>
      <c r="G17" s="22">
        <f t="shared" si="1"/>
        <v>3358795</v>
      </c>
    </row>
    <row r="18" spans="5:7" ht="27" customHeight="1">
      <c r="E18" s="67"/>
      <c r="G18" s="69"/>
    </row>
    <row r="19" spans="1:8" ht="13.5">
      <c r="A19" s="77" t="s">
        <v>117</v>
      </c>
      <c r="B19" s="113" t="s">
        <v>24</v>
      </c>
      <c r="C19" s="113"/>
      <c r="D19" s="103" t="s">
        <v>116</v>
      </c>
      <c r="E19" s="76"/>
      <c r="F19" s="28"/>
      <c r="G19" s="28"/>
      <c r="H19" s="28"/>
    </row>
    <row r="20" spans="2:8" ht="12" customHeight="1">
      <c r="B20" s="110"/>
      <c r="C20" s="110"/>
      <c r="D20" s="76"/>
      <c r="E20" s="76"/>
      <c r="F20" s="109"/>
      <c r="G20" s="109"/>
      <c r="H20" s="109"/>
    </row>
    <row r="21" spans="1:8" ht="18" customHeight="1">
      <c r="A21" s="26" t="s">
        <v>118</v>
      </c>
      <c r="B21" s="113" t="s">
        <v>24</v>
      </c>
      <c r="C21" s="113"/>
      <c r="D21" s="109" t="s">
        <v>119</v>
      </c>
      <c r="E21" s="109"/>
      <c r="F21" s="109"/>
      <c r="G21" s="109"/>
      <c r="H21" s="28"/>
    </row>
    <row r="22" spans="1:3" ht="12.75" customHeight="1">
      <c r="A22" s="102"/>
      <c r="B22" s="110"/>
      <c r="C22" s="110"/>
    </row>
    <row r="23" spans="1:6" ht="13.5">
      <c r="A23" s="112" t="s">
        <v>36</v>
      </c>
      <c r="B23" s="112"/>
      <c r="C23" s="112"/>
      <c r="D23" s="112"/>
      <c r="F23" s="39"/>
    </row>
    <row r="24" ht="13.5">
      <c r="F24" s="40"/>
    </row>
  </sheetData>
  <sheetProtection/>
  <mergeCells count="9">
    <mergeCell ref="D21:G21"/>
    <mergeCell ref="B22:C22"/>
    <mergeCell ref="A3:G3"/>
    <mergeCell ref="A4:G4"/>
    <mergeCell ref="A23:D23"/>
    <mergeCell ref="F20:H20"/>
    <mergeCell ref="B19:C19"/>
    <mergeCell ref="B20:C20"/>
    <mergeCell ref="B21:C21"/>
  </mergeCells>
  <printOptions/>
  <pageMargins left="0.7874015748031497" right="0" top="0" bottom="0" header="0" footer="0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">
      <selection activeCell="A47" sqref="A47:IV47"/>
    </sheetView>
  </sheetViews>
  <sheetFormatPr defaultColWidth="9.140625" defaultRowHeight="12.75"/>
  <cols>
    <col min="1" max="1" width="55.8515625" style="1" customWidth="1"/>
    <col min="2" max="2" width="11.28125" style="3" customWidth="1"/>
    <col min="3" max="3" width="14.140625" style="1" customWidth="1"/>
    <col min="4" max="4" width="14.57421875" style="1" customWidth="1"/>
  </cols>
  <sheetData>
    <row r="1" spans="1:4" ht="12.75" customHeight="1">
      <c r="A1" s="114" t="s">
        <v>21</v>
      </c>
      <c r="B1" s="114"/>
      <c r="C1" s="114"/>
      <c r="D1" s="114"/>
    </row>
    <row r="2" spans="1:4" ht="12.75" customHeight="1">
      <c r="A2" s="115" t="s">
        <v>42</v>
      </c>
      <c r="B2" s="115"/>
      <c r="C2" s="115"/>
      <c r="D2" s="115"/>
    </row>
    <row r="3" spans="1:4" ht="12.75" customHeight="1">
      <c r="A3" s="111" t="str">
        <f>'форма 2'!A4:D4</f>
        <v> за период, закончившийся 30 июня 2021  года</v>
      </c>
      <c r="B3" s="111"/>
      <c r="C3" s="111"/>
      <c r="D3" s="111"/>
    </row>
    <row r="4" spans="1:4" ht="12.75" customHeight="1">
      <c r="A4" s="2"/>
      <c r="B4" s="116" t="s">
        <v>107</v>
      </c>
      <c r="C4" s="116"/>
      <c r="D4" s="116"/>
    </row>
    <row r="5" spans="1:4" ht="34.5" customHeight="1">
      <c r="A5" s="60" t="s">
        <v>0</v>
      </c>
      <c r="B5" s="106" t="s">
        <v>83</v>
      </c>
      <c r="C5" s="13">
        <f>'форма 2'!C6</f>
        <v>44377</v>
      </c>
      <c r="D5" s="13">
        <v>44012</v>
      </c>
    </row>
    <row r="6" spans="1:4" ht="12.75" customHeight="1">
      <c r="A6" s="30" t="s">
        <v>123</v>
      </c>
      <c r="B6" s="35"/>
      <c r="C6" s="27"/>
      <c r="D6" s="27"/>
    </row>
    <row r="7" spans="1:4" ht="12.75" customHeight="1">
      <c r="A7" s="30" t="s">
        <v>129</v>
      </c>
      <c r="B7" s="32"/>
      <c r="C7" s="22">
        <f>SUM(C8:C11)</f>
        <v>4345025</v>
      </c>
      <c r="D7" s="22">
        <f>SUM(D8:D11)</f>
        <v>4389522</v>
      </c>
    </row>
    <row r="8" spans="1:4" ht="14.25" customHeight="1">
      <c r="A8" s="31" t="s">
        <v>124</v>
      </c>
      <c r="B8" s="36"/>
      <c r="C8" s="24">
        <f>915474+2700129-C9</f>
        <v>3187097</v>
      </c>
      <c r="D8" s="24">
        <v>4339459</v>
      </c>
    </row>
    <row r="9" spans="1:4" ht="14.25" customHeight="1">
      <c r="A9" s="31" t="s">
        <v>125</v>
      </c>
      <c r="B9" s="32"/>
      <c r="C9" s="24">
        <v>428506</v>
      </c>
      <c r="D9" s="24">
        <v>36346</v>
      </c>
    </row>
    <row r="10" spans="1:4" ht="14.25" customHeight="1">
      <c r="A10" s="23" t="s">
        <v>126</v>
      </c>
      <c r="B10" s="32"/>
      <c r="C10" s="24">
        <v>13754</v>
      </c>
      <c r="D10" s="24">
        <v>7003</v>
      </c>
    </row>
    <row r="11" spans="1:4" ht="14.25" customHeight="1">
      <c r="A11" s="23" t="s">
        <v>127</v>
      </c>
      <c r="B11" s="32"/>
      <c r="C11" s="24">
        <f>2543+713125</f>
        <v>715668</v>
      </c>
      <c r="D11" s="24">
        <v>6714</v>
      </c>
    </row>
    <row r="12" spans="1:4" ht="14.25" customHeight="1">
      <c r="A12" s="29" t="s">
        <v>128</v>
      </c>
      <c r="B12" s="32"/>
      <c r="C12" s="22">
        <f>SUM(C13:C19)</f>
        <v>4423543</v>
      </c>
      <c r="D12" s="22">
        <f>SUM(D13:D19)</f>
        <v>3870444</v>
      </c>
    </row>
    <row r="13" spans="1:4" ht="14.25" customHeight="1">
      <c r="A13" s="23" t="s">
        <v>130</v>
      </c>
      <c r="B13" s="32"/>
      <c r="C13" s="24">
        <f>2392324+783250-15-C14-C27</f>
        <v>2164592</v>
      </c>
      <c r="D13" s="24">
        <v>1461405</v>
      </c>
    </row>
    <row r="14" spans="1:5" ht="14.25" customHeight="1">
      <c r="A14" s="23" t="s">
        <v>131</v>
      </c>
      <c r="B14" s="32"/>
      <c r="C14" s="24">
        <v>1009876</v>
      </c>
      <c r="D14" s="24">
        <v>1704513</v>
      </c>
      <c r="E14" s="69"/>
    </row>
    <row r="15" spans="1:4" ht="14.25" customHeight="1">
      <c r="A15" s="23" t="s">
        <v>132</v>
      </c>
      <c r="B15" s="32"/>
      <c r="C15" s="24">
        <f>628241-148</f>
        <v>628093</v>
      </c>
      <c r="D15" s="24">
        <v>280735</v>
      </c>
    </row>
    <row r="16" spans="1:4" ht="14.25" customHeight="1">
      <c r="A16" s="23" t="s">
        <v>133</v>
      </c>
      <c r="B16" s="32"/>
      <c r="C16" s="24">
        <v>65788</v>
      </c>
      <c r="D16" s="24">
        <v>72021</v>
      </c>
    </row>
    <row r="17" spans="1:4" ht="14.25" customHeight="1">
      <c r="A17" s="23" t="s">
        <v>134</v>
      </c>
      <c r="B17" s="32"/>
      <c r="C17" s="24">
        <f>5547+425953+67345-199</f>
        <v>498646</v>
      </c>
      <c r="D17" s="24">
        <v>342355</v>
      </c>
    </row>
    <row r="18" spans="1:4" ht="14.25" customHeight="1">
      <c r="A18" s="23" t="s">
        <v>135</v>
      </c>
      <c r="B18" s="32"/>
      <c r="C18" s="24"/>
      <c r="D18" s="24"/>
    </row>
    <row r="19" spans="1:4" ht="14.25" customHeight="1">
      <c r="A19" s="23" t="s">
        <v>136</v>
      </c>
      <c r="B19" s="32"/>
      <c r="C19" s="24">
        <f>52072+3820+656</f>
        <v>56548</v>
      </c>
      <c r="D19" s="24">
        <v>9415</v>
      </c>
    </row>
    <row r="20" spans="1:4" ht="30" customHeight="1">
      <c r="A20" s="21" t="s">
        <v>137</v>
      </c>
      <c r="B20" s="32"/>
      <c r="C20" s="68">
        <f>C7-C12</f>
        <v>-78518</v>
      </c>
      <c r="D20" s="22">
        <f>D7-D12</f>
        <v>519078</v>
      </c>
    </row>
    <row r="21" spans="1:4" ht="14.25" customHeight="1">
      <c r="A21" s="29" t="s">
        <v>138</v>
      </c>
      <c r="B21" s="32"/>
      <c r="C21" s="22"/>
      <c r="D21" s="22"/>
    </row>
    <row r="22" spans="1:4" ht="18" customHeight="1">
      <c r="A22" s="21" t="s">
        <v>129</v>
      </c>
      <c r="B22" s="32"/>
      <c r="C22" s="22">
        <f>C23+C24+C25</f>
        <v>3428887</v>
      </c>
      <c r="D22" s="22">
        <f>D23+D25+D24</f>
        <v>0</v>
      </c>
    </row>
    <row r="23" spans="1:4" ht="14.25" customHeight="1">
      <c r="A23" s="23" t="s">
        <v>139</v>
      </c>
      <c r="B23" s="32"/>
      <c r="C23" s="24"/>
      <c r="D23" s="24"/>
    </row>
    <row r="24" spans="1:4" ht="14.25" customHeight="1">
      <c r="A24" s="23" t="s">
        <v>140</v>
      </c>
      <c r="B24" s="32"/>
      <c r="C24" s="24">
        <f>3440569-11682</f>
        <v>3428887</v>
      </c>
      <c r="D24" s="24"/>
    </row>
    <row r="25" spans="1:4" ht="14.25" customHeight="1">
      <c r="A25" s="23" t="s">
        <v>141</v>
      </c>
      <c r="B25" s="32"/>
      <c r="C25" s="24"/>
      <c r="D25" s="24"/>
    </row>
    <row r="26" spans="1:4" ht="18" customHeight="1">
      <c r="A26" s="21" t="s">
        <v>128</v>
      </c>
      <c r="B26" s="32"/>
      <c r="C26" s="22">
        <f>SUM(C27:C30)</f>
        <v>3049091</v>
      </c>
      <c r="D26" s="22">
        <f>SUM(D27:D30)</f>
        <v>244592</v>
      </c>
    </row>
    <row r="27" spans="1:4" ht="14.25" customHeight="1">
      <c r="A27" s="23" t="s">
        <v>142</v>
      </c>
      <c r="B27" s="32"/>
      <c r="C27" s="24">
        <f>943+148</f>
        <v>1091</v>
      </c>
      <c r="D27" s="24">
        <v>5069</v>
      </c>
    </row>
    <row r="28" spans="1:4" ht="14.25" customHeight="1">
      <c r="A28" s="20" t="s">
        <v>143</v>
      </c>
      <c r="B28" s="32"/>
      <c r="C28" s="24"/>
      <c r="D28" s="24">
        <v>2000</v>
      </c>
    </row>
    <row r="29" spans="1:4" ht="14.25" customHeight="1">
      <c r="A29" s="23" t="s">
        <v>51</v>
      </c>
      <c r="B29" s="32"/>
      <c r="C29" s="24"/>
      <c r="D29" s="24">
        <v>83003</v>
      </c>
    </row>
    <row r="30" spans="1:4" ht="16.5" customHeight="1">
      <c r="A30" s="20" t="s">
        <v>52</v>
      </c>
      <c r="B30" s="32"/>
      <c r="C30" s="24">
        <v>3048000</v>
      </c>
      <c r="D30" s="24">
        <v>154520</v>
      </c>
    </row>
    <row r="31" spans="1:4" ht="30" customHeight="1">
      <c r="A31" s="21" t="s">
        <v>144</v>
      </c>
      <c r="B31" s="32"/>
      <c r="C31" s="22">
        <f>C22-C26</f>
        <v>379796</v>
      </c>
      <c r="D31" s="22">
        <f>D22-D26</f>
        <v>-244592</v>
      </c>
    </row>
    <row r="32" spans="1:4" ht="18" customHeight="1">
      <c r="A32" s="29" t="s">
        <v>145</v>
      </c>
      <c r="B32" s="32"/>
      <c r="C32" s="22"/>
      <c r="D32" s="22"/>
    </row>
    <row r="33" spans="1:4" ht="18" customHeight="1">
      <c r="A33" s="21" t="s">
        <v>129</v>
      </c>
      <c r="B33" s="32"/>
      <c r="C33" s="22">
        <f>SUM(C34:C35)</f>
        <v>920000</v>
      </c>
      <c r="D33" s="22">
        <f>SUM(D34:D35)</f>
        <v>1092391</v>
      </c>
    </row>
    <row r="34" spans="1:4" ht="12.75" customHeight="1">
      <c r="A34" s="23" t="s">
        <v>146</v>
      </c>
      <c r="B34" s="105">
        <v>16</v>
      </c>
      <c r="C34" s="24">
        <v>920000</v>
      </c>
      <c r="D34" s="24">
        <v>1092391</v>
      </c>
    </row>
    <row r="35" spans="1:4" ht="12.75" customHeight="1">
      <c r="A35" s="23" t="s">
        <v>127</v>
      </c>
      <c r="B35" s="105"/>
      <c r="C35" s="24"/>
      <c r="D35" s="24"/>
    </row>
    <row r="36" spans="1:4" ht="18" customHeight="1">
      <c r="A36" s="29" t="s">
        <v>128</v>
      </c>
      <c r="B36" s="105"/>
      <c r="C36" s="22">
        <f>SUM(C37:C40)</f>
        <v>1058437</v>
      </c>
      <c r="D36" s="22">
        <f>SUM(D37:D40)</f>
        <v>1344461</v>
      </c>
    </row>
    <row r="37" spans="1:4" ht="12.75" customHeight="1">
      <c r="A37" s="23" t="s">
        <v>147</v>
      </c>
      <c r="B37" s="105">
        <v>16</v>
      </c>
      <c r="C37" s="24">
        <v>1053437</v>
      </c>
      <c r="D37" s="24">
        <v>1047758</v>
      </c>
    </row>
    <row r="38" spans="1:4" ht="12.75" customHeight="1">
      <c r="A38" s="23" t="s">
        <v>148</v>
      </c>
      <c r="B38" s="105">
        <v>13</v>
      </c>
      <c r="C38" s="24"/>
      <c r="D38" s="24">
        <v>23248</v>
      </c>
    </row>
    <row r="39" spans="1:4" ht="12.75" customHeight="1">
      <c r="A39" s="23" t="s">
        <v>149</v>
      </c>
      <c r="B39" s="105">
        <v>16</v>
      </c>
      <c r="C39" s="24"/>
      <c r="D39" s="24">
        <v>7101</v>
      </c>
    </row>
    <row r="40" spans="1:4" ht="12.75" customHeight="1">
      <c r="A40" s="23" t="s">
        <v>47</v>
      </c>
      <c r="B40" s="105">
        <v>22</v>
      </c>
      <c r="C40" s="24">
        <v>5000</v>
      </c>
      <c r="D40" s="24">
        <v>266354</v>
      </c>
    </row>
    <row r="41" spans="1:4" ht="27">
      <c r="A41" s="21" t="s">
        <v>150</v>
      </c>
      <c r="B41" s="32"/>
      <c r="C41" s="22">
        <f>C33-C36</f>
        <v>-138437</v>
      </c>
      <c r="D41" s="22">
        <f>D33-D36</f>
        <v>-252070</v>
      </c>
    </row>
    <row r="42" spans="1:4" ht="27">
      <c r="A42" s="21" t="s">
        <v>151</v>
      </c>
      <c r="B42" s="32"/>
      <c r="C42" s="22">
        <f>C20+C31+C41</f>
        <v>162841</v>
      </c>
      <c r="D42" s="22">
        <f>D20+D31+D41</f>
        <v>22416</v>
      </c>
    </row>
    <row r="43" spans="1:4" ht="13.5">
      <c r="A43" s="29" t="s">
        <v>152</v>
      </c>
      <c r="B43" s="32"/>
      <c r="C43" s="64">
        <f>448-8031</f>
        <v>-7583</v>
      </c>
      <c r="D43" s="64">
        <v>-3450</v>
      </c>
    </row>
    <row r="44" spans="1:4" ht="25.5" customHeight="1">
      <c r="A44" s="21" t="s">
        <v>157</v>
      </c>
      <c r="B44" s="105">
        <v>6</v>
      </c>
      <c r="C44" s="22">
        <v>5899</v>
      </c>
      <c r="D44" s="22">
        <v>8326</v>
      </c>
    </row>
    <row r="45" spans="1:4" ht="30.75" customHeight="1">
      <c r="A45" s="21" t="s">
        <v>158</v>
      </c>
      <c r="B45" s="105">
        <v>6</v>
      </c>
      <c r="C45" s="22">
        <f>баланс!C7</f>
        <v>161157</v>
      </c>
      <c r="D45" s="22">
        <v>27292</v>
      </c>
    </row>
    <row r="46" spans="1:4" ht="13.5">
      <c r="A46" s="17"/>
      <c r="B46" s="25"/>
      <c r="C46" s="18"/>
      <c r="D46" s="18"/>
    </row>
    <row r="47" spans="1:8" ht="13.5">
      <c r="A47" s="77" t="s">
        <v>121</v>
      </c>
      <c r="B47" s="103" t="s">
        <v>116</v>
      </c>
      <c r="C47" s="102"/>
      <c r="E47" s="76"/>
      <c r="F47" s="28"/>
      <c r="G47" s="28"/>
      <c r="H47" s="28"/>
    </row>
    <row r="48" spans="2:8" ht="13.5">
      <c r="B48" s="104"/>
      <c r="C48" s="104"/>
      <c r="D48" s="76"/>
      <c r="E48" s="76"/>
      <c r="F48" s="109"/>
      <c r="G48" s="109"/>
      <c r="H48" s="109"/>
    </row>
    <row r="49" spans="1:6" ht="13.5" customHeight="1">
      <c r="A49" s="26" t="s">
        <v>122</v>
      </c>
      <c r="B49" s="109" t="s">
        <v>120</v>
      </c>
      <c r="C49" s="109"/>
      <c r="D49" s="109"/>
      <c r="E49" s="26"/>
      <c r="F49" s="28"/>
    </row>
    <row r="50" spans="1:4" ht="13.5">
      <c r="A50" s="102"/>
      <c r="B50" s="19"/>
      <c r="C50" s="19"/>
      <c r="D50"/>
    </row>
    <row r="51" spans="1:4" ht="13.5">
      <c r="A51" s="112" t="s">
        <v>36</v>
      </c>
      <c r="B51" s="112"/>
      <c r="C51" s="112"/>
      <c r="D51" s="112"/>
    </row>
  </sheetData>
  <sheetProtection/>
  <mergeCells count="7">
    <mergeCell ref="F48:H48"/>
    <mergeCell ref="B49:D49"/>
    <mergeCell ref="A1:D1"/>
    <mergeCell ref="A3:D3"/>
    <mergeCell ref="A2:D2"/>
    <mergeCell ref="A51:D51"/>
    <mergeCell ref="B4:D4"/>
  </mergeCells>
  <printOptions/>
  <pageMargins left="0.4330708661417323" right="0.31496062992125984" top="0.2362204724409449" bottom="0.35433070866141736" header="0.275590551181102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1">
      <selection activeCell="B67" sqref="B67"/>
    </sheetView>
  </sheetViews>
  <sheetFormatPr defaultColWidth="9.140625" defaultRowHeight="12.75"/>
  <cols>
    <col min="1" max="1" width="46.140625" style="1" customWidth="1"/>
    <col min="2" max="2" width="11.7109375" style="44" customWidth="1"/>
    <col min="3" max="4" width="13.7109375" style="1" customWidth="1"/>
  </cols>
  <sheetData>
    <row r="1" spans="1:2" ht="13.5">
      <c r="A1" s="1" t="s">
        <v>85</v>
      </c>
      <c r="B1" s="43"/>
    </row>
    <row r="3" spans="1:4" s="28" customFormat="1" ht="13.5">
      <c r="A3" s="114" t="s">
        <v>84</v>
      </c>
      <c r="B3" s="114"/>
      <c r="C3" s="114"/>
      <c r="D3" s="114"/>
    </row>
    <row r="4" spans="1:2" ht="15" customHeight="1">
      <c r="A4" s="117" t="s">
        <v>106</v>
      </c>
      <c r="B4" s="117"/>
    </row>
    <row r="5" spans="1:4" ht="27.75" customHeight="1">
      <c r="A5" s="38"/>
      <c r="B5" s="4" t="s">
        <v>83</v>
      </c>
      <c r="C5" s="13">
        <v>44377</v>
      </c>
      <c r="D5" s="13">
        <v>44196</v>
      </c>
    </row>
    <row r="6" spans="1:4" s="9" customFormat="1" ht="19.5" customHeight="1">
      <c r="A6" s="7" t="s">
        <v>25</v>
      </c>
      <c r="B6" s="5" t="s">
        <v>24</v>
      </c>
      <c r="C6" s="8" t="s">
        <v>24</v>
      </c>
      <c r="D6" s="8" t="s">
        <v>24</v>
      </c>
    </row>
    <row r="7" spans="1:4" s="9" customFormat="1" ht="13.5">
      <c r="A7" s="48" t="s">
        <v>65</v>
      </c>
      <c r="B7" s="49" t="s">
        <v>54</v>
      </c>
      <c r="C7" s="47">
        <v>161157</v>
      </c>
      <c r="D7" s="47">
        <v>5899</v>
      </c>
    </row>
    <row r="8" spans="1:4" s="9" customFormat="1" ht="15" customHeight="1">
      <c r="A8" s="48" t="s">
        <v>48</v>
      </c>
      <c r="B8" s="49" t="s">
        <v>55</v>
      </c>
      <c r="C8" s="47">
        <v>193100</v>
      </c>
      <c r="D8" s="47">
        <f>573986+3233</f>
        <v>577219</v>
      </c>
    </row>
    <row r="9" spans="1:4" s="9" customFormat="1" ht="30" customHeight="1" hidden="1">
      <c r="A9" s="48" t="s">
        <v>28</v>
      </c>
      <c r="B9" s="49" t="s">
        <v>5</v>
      </c>
      <c r="C9" s="47"/>
      <c r="D9" s="47"/>
    </row>
    <row r="10" spans="1:4" s="9" customFormat="1" ht="15" customHeight="1" hidden="1">
      <c r="A10" s="48" t="s">
        <v>29</v>
      </c>
      <c r="B10" s="49" t="s">
        <v>6</v>
      </c>
      <c r="C10" s="47"/>
      <c r="D10" s="47"/>
    </row>
    <row r="11" spans="1:4" s="9" customFormat="1" ht="15" customHeight="1" hidden="1">
      <c r="A11" s="48" t="s">
        <v>30</v>
      </c>
      <c r="B11" s="49" t="s">
        <v>7</v>
      </c>
      <c r="C11" s="47"/>
      <c r="D11" s="47"/>
    </row>
    <row r="12" spans="1:4" s="9" customFormat="1" ht="15" customHeight="1">
      <c r="A12" s="48" t="s">
        <v>62</v>
      </c>
      <c r="B12" s="49" t="s">
        <v>57</v>
      </c>
      <c r="C12" s="47">
        <f>411400-2056</f>
        <v>409344</v>
      </c>
      <c r="D12" s="47">
        <f>203612-2056</f>
        <v>201556</v>
      </c>
    </row>
    <row r="13" spans="1:4" s="9" customFormat="1" ht="13.5">
      <c r="A13" s="48" t="s">
        <v>50</v>
      </c>
      <c r="B13" s="49" t="s">
        <v>56</v>
      </c>
      <c r="C13" s="47">
        <f>17675+209552-330</f>
        <v>226897</v>
      </c>
      <c r="D13" s="47">
        <f>4090+870679</f>
        <v>874769</v>
      </c>
    </row>
    <row r="14" spans="1:4" s="9" customFormat="1" ht="15" customHeight="1">
      <c r="A14" s="48" t="s">
        <v>4</v>
      </c>
      <c r="B14" s="49" t="s">
        <v>58</v>
      </c>
      <c r="C14" s="47">
        <v>881412</v>
      </c>
      <c r="D14" s="47">
        <v>855472</v>
      </c>
    </row>
    <row r="15" spans="1:4" s="9" customFormat="1" ht="15" customHeight="1">
      <c r="A15" s="48" t="s">
        <v>63</v>
      </c>
      <c r="B15" s="49"/>
      <c r="C15" s="47">
        <v>52094</v>
      </c>
      <c r="D15" s="47">
        <v>110682</v>
      </c>
    </row>
    <row r="16" spans="1:4" s="9" customFormat="1" ht="15" customHeight="1" thickBot="1">
      <c r="A16" s="79" t="s">
        <v>8</v>
      </c>
      <c r="B16" s="95" t="s">
        <v>59</v>
      </c>
      <c r="C16" s="81">
        <f>18620+209553-C13+1479+886+1019186</f>
        <v>1022827</v>
      </c>
      <c r="D16" s="81">
        <f>2773+104+1832+884+182081+1</f>
        <v>187675</v>
      </c>
    </row>
    <row r="17" spans="1:4" s="9" customFormat="1" ht="19.5" customHeight="1" thickBot="1">
      <c r="A17" s="85" t="s">
        <v>64</v>
      </c>
      <c r="B17" s="86"/>
      <c r="C17" s="87">
        <f>SUM(C7:C16)</f>
        <v>2946831</v>
      </c>
      <c r="D17" s="88">
        <f>SUM(D7:D16)</f>
        <v>2813272</v>
      </c>
    </row>
    <row r="18" spans="1:4" s="9" customFormat="1" ht="19.5" customHeight="1">
      <c r="A18" s="82" t="s">
        <v>66</v>
      </c>
      <c r="B18" s="83" t="s">
        <v>24</v>
      </c>
      <c r="C18" s="84" t="s">
        <v>24</v>
      </c>
      <c r="D18" s="84" t="s">
        <v>24</v>
      </c>
    </row>
    <row r="19" spans="1:4" s="9" customFormat="1" ht="15" customHeight="1" hidden="1">
      <c r="A19" s="48" t="s">
        <v>26</v>
      </c>
      <c r="B19" s="52">
        <v>110</v>
      </c>
      <c r="C19" s="47"/>
      <c r="D19" s="47"/>
    </row>
    <row r="20" spans="1:4" s="9" customFormat="1" ht="13.5" hidden="1">
      <c r="A20" s="48" t="s">
        <v>27</v>
      </c>
      <c r="B20" s="52">
        <v>111</v>
      </c>
      <c r="C20" s="47"/>
      <c r="D20" s="47"/>
    </row>
    <row r="21" spans="1:4" s="9" customFormat="1" ht="28.5" customHeight="1" hidden="1">
      <c r="A21" s="48" t="s">
        <v>28</v>
      </c>
      <c r="B21" s="52">
        <v>112</v>
      </c>
      <c r="C21" s="47"/>
      <c r="D21" s="47"/>
    </row>
    <row r="22" spans="1:4" s="9" customFormat="1" ht="15" customHeight="1" hidden="1">
      <c r="A22" s="48" t="s">
        <v>29</v>
      </c>
      <c r="B22" s="52">
        <v>113</v>
      </c>
      <c r="C22" s="47"/>
      <c r="D22" s="47"/>
    </row>
    <row r="23" spans="1:4" s="9" customFormat="1" ht="15" customHeight="1" hidden="1">
      <c r="A23" s="48" t="s">
        <v>31</v>
      </c>
      <c r="B23" s="52">
        <v>114</v>
      </c>
      <c r="C23" s="47"/>
      <c r="D23" s="47"/>
    </row>
    <row r="24" spans="1:4" s="9" customFormat="1" ht="15" customHeight="1">
      <c r="A24" s="48" t="s">
        <v>10</v>
      </c>
      <c r="B24" s="52">
        <v>12</v>
      </c>
      <c r="C24" s="47">
        <f>2687887-C25</f>
        <v>2544716</v>
      </c>
      <c r="D24" s="47">
        <f>2820312-D25</f>
        <v>2648507</v>
      </c>
    </row>
    <row r="25" spans="1:4" s="9" customFormat="1" ht="15" customHeight="1">
      <c r="A25" s="48" t="s">
        <v>49</v>
      </c>
      <c r="B25" s="52">
        <v>13</v>
      </c>
      <c r="C25" s="47">
        <f>267253-124082</f>
        <v>143171</v>
      </c>
      <c r="D25" s="47">
        <f>267252-95447</f>
        <v>171805</v>
      </c>
    </row>
    <row r="26" spans="1:4" s="9" customFormat="1" ht="15" customHeight="1">
      <c r="A26" s="48" t="s">
        <v>13</v>
      </c>
      <c r="B26" s="52"/>
      <c r="C26" s="47"/>
      <c r="D26" s="47"/>
    </row>
    <row r="27" spans="1:4" s="9" customFormat="1" ht="15" customHeight="1">
      <c r="A27" s="48" t="s">
        <v>14</v>
      </c>
      <c r="B27" s="52">
        <v>15</v>
      </c>
      <c r="C27" s="47">
        <v>21078</v>
      </c>
      <c r="D27" s="47">
        <v>21078</v>
      </c>
    </row>
    <row r="28" spans="1:4" s="9" customFormat="1" ht="19.5" customHeight="1" thickBot="1">
      <c r="A28" s="89" t="s">
        <v>67</v>
      </c>
      <c r="B28" s="90"/>
      <c r="C28" s="91">
        <f>SUM(C24:C27)</f>
        <v>2708965</v>
      </c>
      <c r="D28" s="91">
        <f>SUM(D24:D27)</f>
        <v>2841390</v>
      </c>
    </row>
    <row r="29" spans="1:4" s="9" customFormat="1" ht="19.5" customHeight="1" thickBot="1">
      <c r="A29" s="85" t="s">
        <v>68</v>
      </c>
      <c r="B29" s="86" t="s">
        <v>24</v>
      </c>
      <c r="C29" s="87">
        <f>C28+C17</f>
        <v>5655796</v>
      </c>
      <c r="D29" s="88">
        <f>D28+D17</f>
        <v>5654662</v>
      </c>
    </row>
    <row r="30" spans="1:4" s="9" customFormat="1" ht="19.5" customHeight="1">
      <c r="A30" s="92" t="s">
        <v>32</v>
      </c>
      <c r="B30" s="93"/>
      <c r="C30" s="93"/>
      <c r="D30" s="94"/>
    </row>
    <row r="31" spans="1:4" s="9" customFormat="1" ht="19.5" customHeight="1">
      <c r="A31" s="50" t="s">
        <v>69</v>
      </c>
      <c r="B31" s="51" t="s">
        <v>24</v>
      </c>
      <c r="C31" s="53" t="s">
        <v>24</v>
      </c>
      <c r="D31" s="53" t="s">
        <v>24</v>
      </c>
    </row>
    <row r="32" spans="1:4" s="9" customFormat="1" ht="15" customHeight="1">
      <c r="A32" s="48" t="s">
        <v>70</v>
      </c>
      <c r="B32" s="52">
        <v>16</v>
      </c>
      <c r="C32" s="47">
        <v>939415</v>
      </c>
      <c r="D32" s="47">
        <f>1072852+6023</f>
        <v>1078875</v>
      </c>
    </row>
    <row r="33" spans="1:4" s="9" customFormat="1" ht="15" customHeight="1">
      <c r="A33" s="48" t="s">
        <v>34</v>
      </c>
      <c r="B33" s="52"/>
      <c r="C33" s="47">
        <v>36443</v>
      </c>
      <c r="D33" s="47">
        <v>29087</v>
      </c>
    </row>
    <row r="34" spans="1:4" s="9" customFormat="1" ht="15" customHeight="1">
      <c r="A34" s="48" t="s">
        <v>61</v>
      </c>
      <c r="B34" s="52">
        <v>17</v>
      </c>
      <c r="C34" s="47">
        <v>78274</v>
      </c>
      <c r="D34" s="47">
        <v>18478</v>
      </c>
    </row>
    <row r="35" spans="1:4" s="9" customFormat="1" ht="15" customHeight="1">
      <c r="A35" s="48" t="s">
        <v>53</v>
      </c>
      <c r="B35" s="52">
        <v>13</v>
      </c>
      <c r="C35" s="47">
        <v>27891</v>
      </c>
      <c r="D35" s="47">
        <v>54139</v>
      </c>
    </row>
    <row r="36" spans="1:7" s="9" customFormat="1" ht="15" customHeight="1">
      <c r="A36" s="48" t="s">
        <v>71</v>
      </c>
      <c r="B36" s="52">
        <v>18</v>
      </c>
      <c r="C36" s="47">
        <v>8793</v>
      </c>
      <c r="D36" s="47">
        <v>18857</v>
      </c>
      <c r="G36" s="119"/>
    </row>
    <row r="37" spans="1:7" s="9" customFormat="1" ht="15" customHeight="1">
      <c r="A37" s="48" t="s">
        <v>60</v>
      </c>
      <c r="B37" s="52">
        <v>22</v>
      </c>
      <c r="C37" s="47">
        <v>200</v>
      </c>
      <c r="D37" s="47">
        <f>71392-66192</f>
        <v>5200</v>
      </c>
      <c r="G37" s="119"/>
    </row>
    <row r="38" spans="1:4" s="9" customFormat="1" ht="15" customHeight="1">
      <c r="A38" s="48" t="s">
        <v>33</v>
      </c>
      <c r="B38" s="52">
        <v>19</v>
      </c>
      <c r="C38" s="47">
        <v>85219</v>
      </c>
      <c r="D38" s="47">
        <v>63429</v>
      </c>
    </row>
    <row r="39" spans="1:4" s="9" customFormat="1" ht="15" customHeight="1" thickBot="1">
      <c r="A39" s="79" t="s">
        <v>15</v>
      </c>
      <c r="B39" s="80">
        <v>20</v>
      </c>
      <c r="C39" s="81">
        <f>2651+428507+69581</f>
        <v>500739</v>
      </c>
      <c r="D39" s="81">
        <f>4839+434165+2+110549</f>
        <v>549555</v>
      </c>
    </row>
    <row r="40" spans="1:4" s="9" customFormat="1" ht="19.5" customHeight="1" thickBot="1">
      <c r="A40" s="85" t="s">
        <v>72</v>
      </c>
      <c r="B40" s="86"/>
      <c r="C40" s="87">
        <f>SUM(C32:C39)</f>
        <v>1676974</v>
      </c>
      <c r="D40" s="88">
        <f>SUM(D32:D39)</f>
        <v>1817620</v>
      </c>
    </row>
    <row r="41" spans="1:4" s="9" customFormat="1" ht="19.5" customHeight="1">
      <c r="A41" s="82" t="s">
        <v>73</v>
      </c>
      <c r="B41" s="83" t="s">
        <v>24</v>
      </c>
      <c r="C41" s="84" t="s">
        <v>24</v>
      </c>
      <c r="D41" s="84" t="s">
        <v>24</v>
      </c>
    </row>
    <row r="42" spans="1:4" s="9" customFormat="1" ht="15" customHeight="1">
      <c r="A42" s="48" t="s">
        <v>74</v>
      </c>
      <c r="B42" s="52">
        <v>16</v>
      </c>
      <c r="C42" s="47">
        <v>78547</v>
      </c>
      <c r="D42" s="47">
        <v>78547</v>
      </c>
    </row>
    <row r="43" spans="1:4" s="9" customFormat="1" ht="15" customHeight="1">
      <c r="A43" s="48" t="s">
        <v>75</v>
      </c>
      <c r="B43" s="52">
        <v>13</v>
      </c>
      <c r="C43" s="47">
        <v>130142</v>
      </c>
      <c r="D43" s="47">
        <v>130142</v>
      </c>
    </row>
    <row r="44" spans="1:4" s="9" customFormat="1" ht="15" customHeight="1">
      <c r="A44" s="48" t="s">
        <v>76</v>
      </c>
      <c r="B44" s="52">
        <v>18</v>
      </c>
      <c r="C44" s="47">
        <v>16981</v>
      </c>
      <c r="D44" s="47">
        <v>16981</v>
      </c>
    </row>
    <row r="45" spans="1:4" s="9" customFormat="1" ht="13.5">
      <c r="A45" s="48" t="s">
        <v>16</v>
      </c>
      <c r="B45" s="52">
        <v>31</v>
      </c>
      <c r="C45" s="47">
        <v>369607</v>
      </c>
      <c r="D45" s="47">
        <v>369607</v>
      </c>
    </row>
    <row r="46" spans="1:4" s="9" customFormat="1" ht="14.25" thickBot="1">
      <c r="A46" s="79" t="s">
        <v>17</v>
      </c>
      <c r="B46" s="80">
        <v>21</v>
      </c>
      <c r="C46" s="81">
        <v>24750</v>
      </c>
      <c r="D46" s="81">
        <v>24750</v>
      </c>
    </row>
    <row r="47" spans="1:4" s="9" customFormat="1" ht="19.5" customHeight="1" thickBot="1">
      <c r="A47" s="85" t="s">
        <v>77</v>
      </c>
      <c r="B47" s="86"/>
      <c r="C47" s="87">
        <f>SUM(C42:C46)</f>
        <v>620027</v>
      </c>
      <c r="D47" s="88">
        <f>SUM(D42:D46)</f>
        <v>620027</v>
      </c>
    </row>
    <row r="48" spans="1:4" s="9" customFormat="1" ht="19.5" customHeight="1">
      <c r="A48" s="82" t="s">
        <v>78</v>
      </c>
      <c r="B48" s="83"/>
      <c r="C48" s="84" t="s">
        <v>24</v>
      </c>
      <c r="D48" s="84" t="s">
        <v>24</v>
      </c>
    </row>
    <row r="49" spans="1:4" s="9" customFormat="1" ht="15" customHeight="1">
      <c r="A49" s="48" t="s">
        <v>79</v>
      </c>
      <c r="B49" s="52">
        <v>22</v>
      </c>
      <c r="C49" s="47">
        <v>600190</v>
      </c>
      <c r="D49" s="47">
        <v>600190</v>
      </c>
    </row>
    <row r="50" spans="1:4" s="9" customFormat="1" ht="15" customHeight="1">
      <c r="A50" s="48" t="s">
        <v>18</v>
      </c>
      <c r="B50" s="52"/>
      <c r="C50" s="47">
        <v>19</v>
      </c>
      <c r="D50" s="47">
        <v>19</v>
      </c>
    </row>
    <row r="51" spans="1:4" s="9" customFormat="1" ht="15" customHeight="1">
      <c r="A51" s="48" t="s">
        <v>19</v>
      </c>
      <c r="B51" s="52"/>
      <c r="C51" s="47">
        <v>-190</v>
      </c>
      <c r="D51" s="47">
        <v>-190</v>
      </c>
    </row>
    <row r="52" spans="1:4" s="9" customFormat="1" ht="15" customHeight="1">
      <c r="A52" s="48" t="s">
        <v>80</v>
      </c>
      <c r="B52" s="52"/>
      <c r="C52" s="62">
        <v>424789</v>
      </c>
      <c r="D52" s="62">
        <v>439497</v>
      </c>
    </row>
    <row r="53" spans="1:4" s="9" customFormat="1" ht="15" customHeight="1" thickBot="1">
      <c r="A53" s="48" t="s">
        <v>81</v>
      </c>
      <c r="B53" s="80"/>
      <c r="C53" s="81">
        <f>D53+'форма 2'!C22+14708</f>
        <v>2333987</v>
      </c>
      <c r="D53" s="81">
        <v>2177499</v>
      </c>
    </row>
    <row r="54" spans="1:4" s="9" customFormat="1" ht="16.5" customHeight="1" thickBot="1">
      <c r="A54" s="89" t="s">
        <v>44</v>
      </c>
      <c r="B54" s="96"/>
      <c r="C54" s="97">
        <f>SUM(C49:C53)</f>
        <v>3358795</v>
      </c>
      <c r="D54" s="98">
        <f>SUM(D49:D53)</f>
        <v>3217015</v>
      </c>
    </row>
    <row r="55" spans="1:4" s="9" customFormat="1" ht="19.5" customHeight="1" thickBot="1">
      <c r="A55" s="85" t="s">
        <v>82</v>
      </c>
      <c r="B55" s="86" t="s">
        <v>24</v>
      </c>
      <c r="C55" s="87">
        <f>C54+C47+C40</f>
        <v>5655796</v>
      </c>
      <c r="D55" s="88">
        <f>D54+D47+D40</f>
        <v>5654662</v>
      </c>
    </row>
    <row r="56" spans="1:4" s="9" customFormat="1" ht="13.5">
      <c r="A56" s="54" t="s">
        <v>20</v>
      </c>
      <c r="B56" s="6" t="s">
        <v>24</v>
      </c>
      <c r="C56" s="12">
        <v>5598</v>
      </c>
      <c r="D56" s="12">
        <v>5362</v>
      </c>
    </row>
    <row r="57" spans="1:4" s="9" customFormat="1" ht="13.5">
      <c r="A57" s="55"/>
      <c r="B57" s="6"/>
      <c r="C57" s="56"/>
      <c r="D57" s="56"/>
    </row>
    <row r="58" spans="1:4" ht="13.5">
      <c r="A58" s="57"/>
      <c r="B58" s="58"/>
      <c r="C58" s="57"/>
      <c r="D58" s="57"/>
    </row>
    <row r="59" spans="1:5" ht="13.5">
      <c r="A59" s="77" t="s">
        <v>159</v>
      </c>
      <c r="B59" s="114" t="s">
        <v>116</v>
      </c>
      <c r="C59" s="114"/>
      <c r="D59" s="114"/>
      <c r="E59" s="114"/>
    </row>
    <row r="60" spans="2:4" ht="13.5">
      <c r="B60" s="104"/>
      <c r="C60" s="104"/>
      <c r="D60" s="76"/>
    </row>
    <row r="61" spans="1:4" ht="13.5">
      <c r="A61" s="26" t="s">
        <v>160</v>
      </c>
      <c r="B61" s="109" t="s">
        <v>120</v>
      </c>
      <c r="C61" s="109"/>
      <c r="D61" s="109"/>
    </row>
    <row r="62" spans="1:4" ht="13.5">
      <c r="A62" s="102"/>
      <c r="B62" s="19"/>
      <c r="C62" s="19"/>
      <c r="D62"/>
    </row>
    <row r="63" spans="1:4" ht="13.5">
      <c r="A63" s="112" t="s">
        <v>36</v>
      </c>
      <c r="B63" s="112"/>
      <c r="C63" s="112"/>
      <c r="D63" s="112"/>
    </row>
  </sheetData>
  <sheetProtection/>
  <mergeCells count="5">
    <mergeCell ref="A3:D3"/>
    <mergeCell ref="A4:B4"/>
    <mergeCell ref="B61:D61"/>
    <mergeCell ref="A63:D63"/>
    <mergeCell ref="B59:E59"/>
  </mergeCells>
  <printOptions/>
  <pageMargins left="0.7086614173228347" right="0.3937007874015748" top="0.1968503937007874" bottom="0.31496062992125984" header="0.2362204724409449" footer="0.31496062992125984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0"/>
  <sheetViews>
    <sheetView zoomScalePageLayoutView="0" workbookViewId="0" topLeftCell="A13">
      <selection activeCell="B28" sqref="B28"/>
    </sheetView>
  </sheetViews>
  <sheetFormatPr defaultColWidth="9.140625" defaultRowHeight="12.75"/>
  <cols>
    <col min="1" max="1" width="42.8515625" style="1" customWidth="1"/>
    <col min="2" max="2" width="11.140625" style="1" customWidth="1"/>
    <col min="3" max="3" width="17.28125" style="1" customWidth="1"/>
    <col min="4" max="4" width="17.7109375" style="1" customWidth="1"/>
  </cols>
  <sheetData>
    <row r="1" ht="13.5">
      <c r="A1" s="1" t="s">
        <v>86</v>
      </c>
    </row>
    <row r="3" spans="1:4" ht="13.5">
      <c r="A3" s="114" t="s">
        <v>87</v>
      </c>
      <c r="B3" s="114"/>
      <c r="C3" s="114"/>
      <c r="D3" s="114"/>
    </row>
    <row r="4" spans="1:4" ht="13.5">
      <c r="A4" s="37" t="s">
        <v>88</v>
      </c>
      <c r="B4" s="37"/>
      <c r="C4" s="37"/>
      <c r="D4" s="37"/>
    </row>
    <row r="5" spans="1:2" ht="13.5">
      <c r="A5" s="118" t="s">
        <v>106</v>
      </c>
      <c r="B5" s="118"/>
    </row>
    <row r="6" spans="1:4" ht="35.25" customHeight="1">
      <c r="A6" s="10"/>
      <c r="B6" s="4" t="s">
        <v>83</v>
      </c>
      <c r="C6" s="13">
        <v>44377</v>
      </c>
      <c r="D6" s="13">
        <v>44012</v>
      </c>
    </row>
    <row r="7" spans="1:4" ht="13.5">
      <c r="A7" s="14" t="s">
        <v>37</v>
      </c>
      <c r="B7" s="107" t="s">
        <v>93</v>
      </c>
      <c r="C7" s="45">
        <v>3418538</v>
      </c>
      <c r="D7" s="45">
        <v>3375287</v>
      </c>
    </row>
    <row r="8" spans="1:4" ht="13.5">
      <c r="A8" s="14" t="s">
        <v>38</v>
      </c>
      <c r="B8" s="107" t="s">
        <v>94</v>
      </c>
      <c r="C8" s="45">
        <v>2405593</v>
      </c>
      <c r="D8" s="45">
        <v>2616566</v>
      </c>
    </row>
    <row r="9" spans="1:4" ht="13.5">
      <c r="A9" s="15" t="s">
        <v>89</v>
      </c>
      <c r="B9" s="108"/>
      <c r="C9" s="46">
        <f>C7-C8</f>
        <v>1012945</v>
      </c>
      <c r="D9" s="46">
        <f>D7-D8</f>
        <v>758721</v>
      </c>
    </row>
    <row r="10" spans="1:4" ht="13.5">
      <c r="A10" s="14" t="s">
        <v>22</v>
      </c>
      <c r="B10" s="107" t="s">
        <v>95</v>
      </c>
      <c r="C10" s="45">
        <v>109833</v>
      </c>
      <c r="D10" s="45">
        <v>91076</v>
      </c>
    </row>
    <row r="11" spans="1:4" ht="13.5">
      <c r="A11" s="14" t="s">
        <v>2</v>
      </c>
      <c r="B11" s="107" t="s">
        <v>96</v>
      </c>
      <c r="C11" s="45">
        <v>678872</v>
      </c>
      <c r="D11" s="45">
        <v>356954</v>
      </c>
    </row>
    <row r="12" spans="1:4" ht="13.5">
      <c r="A12" s="14" t="s">
        <v>1</v>
      </c>
      <c r="B12" s="107" t="s">
        <v>97</v>
      </c>
      <c r="C12" s="45">
        <f>11439-272</f>
        <v>11167</v>
      </c>
      <c r="D12" s="45">
        <v>3232</v>
      </c>
    </row>
    <row r="13" spans="1:4" ht="13.5">
      <c r="A13" s="14" t="s">
        <v>3</v>
      </c>
      <c r="B13" s="107" t="s">
        <v>98</v>
      </c>
      <c r="C13" s="45">
        <f>10803-272</f>
        <v>10531</v>
      </c>
      <c r="D13" s="45">
        <v>58659</v>
      </c>
    </row>
    <row r="14" spans="1:4" ht="13.5">
      <c r="A14" s="15" t="s">
        <v>90</v>
      </c>
      <c r="B14" s="108"/>
      <c r="C14" s="46">
        <f>C9-C10-C11-C13+C12</f>
        <v>224876</v>
      </c>
      <c r="D14" s="46">
        <f>D9-D10-D11-D13+D12</f>
        <v>255264</v>
      </c>
    </row>
    <row r="15" spans="1:4" ht="13.5">
      <c r="A15" s="14" t="s">
        <v>91</v>
      </c>
      <c r="B15" s="107" t="s">
        <v>99</v>
      </c>
      <c r="C15" s="61">
        <v>25182</v>
      </c>
      <c r="D15" s="61">
        <v>64679</v>
      </c>
    </row>
    <row r="16" spans="1:4" ht="13.5">
      <c r="A16" s="14" t="s">
        <v>92</v>
      </c>
      <c r="B16" s="107" t="s">
        <v>100</v>
      </c>
      <c r="C16" s="61">
        <v>72833</v>
      </c>
      <c r="D16" s="61">
        <v>83163</v>
      </c>
    </row>
    <row r="17" spans="1:4" ht="41.25" customHeight="1" hidden="1">
      <c r="A17" s="14" t="s">
        <v>39</v>
      </c>
      <c r="B17" s="107" t="s">
        <v>9</v>
      </c>
      <c r="C17" s="45"/>
      <c r="D17" s="45"/>
    </row>
    <row r="18" spans="1:4" ht="13.5" customHeight="1" hidden="1">
      <c r="A18" s="14" t="s">
        <v>40</v>
      </c>
      <c r="B18" s="107" t="s">
        <v>11</v>
      </c>
      <c r="C18" s="45"/>
      <c r="D18" s="45"/>
    </row>
    <row r="19" spans="1:4" ht="13.5" customHeight="1" hidden="1">
      <c r="A19" s="14" t="s">
        <v>41</v>
      </c>
      <c r="B19" s="107" t="s">
        <v>12</v>
      </c>
      <c r="C19" s="45"/>
      <c r="D19" s="45"/>
    </row>
    <row r="20" spans="1:4" ht="13.5">
      <c r="A20" s="15" t="s">
        <v>101</v>
      </c>
      <c r="B20" s="4"/>
      <c r="C20" s="46">
        <f>C14-C16+C15</f>
        <v>177225</v>
      </c>
      <c r="D20" s="46">
        <f>D14-D16+D15</f>
        <v>236780</v>
      </c>
    </row>
    <row r="21" spans="1:4" ht="13.5">
      <c r="A21" s="14" t="s">
        <v>23</v>
      </c>
      <c r="B21" s="5">
        <v>31</v>
      </c>
      <c r="C21" s="45">
        <f>C20*20%</f>
        <v>35445</v>
      </c>
      <c r="D21" s="45">
        <v>47356</v>
      </c>
    </row>
    <row r="22" spans="1:4" ht="13.5">
      <c r="A22" s="15" t="s">
        <v>102</v>
      </c>
      <c r="B22" s="16"/>
      <c r="C22" s="46">
        <f>C20-C21</f>
        <v>141780</v>
      </c>
      <c r="D22" s="46">
        <f>D20-D21</f>
        <v>189424</v>
      </c>
    </row>
    <row r="23" spans="1:4" ht="19.5" customHeight="1">
      <c r="A23" s="14" t="s">
        <v>103</v>
      </c>
      <c r="B23" s="16"/>
      <c r="C23" s="46"/>
      <c r="D23" s="46"/>
    </row>
    <row r="24" spans="1:4" ht="13.5">
      <c r="A24" s="29" t="s">
        <v>104</v>
      </c>
      <c r="B24" s="16"/>
      <c r="C24" s="59"/>
      <c r="D24" s="59"/>
    </row>
    <row r="25" spans="1:4" ht="13.5">
      <c r="A25" s="15" t="s">
        <v>105</v>
      </c>
      <c r="B25" s="33"/>
      <c r="C25" s="99">
        <f>C22/600</f>
        <v>236.3</v>
      </c>
      <c r="D25" s="99">
        <f>D22/600</f>
        <v>315.70666666666665</v>
      </c>
    </row>
    <row r="26" spans="1:4" ht="13.5">
      <c r="A26" s="11" t="s">
        <v>24</v>
      </c>
      <c r="B26" s="34"/>
      <c r="C26" s="11" t="s">
        <v>24</v>
      </c>
      <c r="D26" s="11" t="s">
        <v>24</v>
      </c>
    </row>
    <row r="28" spans="1:3" ht="13.5">
      <c r="A28" s="77" t="s">
        <v>153</v>
      </c>
      <c r="B28" s="1" t="s">
        <v>155</v>
      </c>
      <c r="C28" s="78" t="s">
        <v>116</v>
      </c>
    </row>
    <row r="29" spans="1:4" ht="27" customHeight="1">
      <c r="A29" s="26" t="s">
        <v>154</v>
      </c>
      <c r="B29" s="1" t="s">
        <v>156</v>
      </c>
      <c r="C29" s="109" t="s">
        <v>120</v>
      </c>
      <c r="D29" s="109"/>
    </row>
    <row r="30" spans="1:4" ht="13.5">
      <c r="A30" s="102"/>
      <c r="B30" s="19"/>
      <c r="C30" s="19"/>
      <c r="D30"/>
    </row>
    <row r="31" spans="1:4" ht="13.5">
      <c r="A31" s="112" t="s">
        <v>36</v>
      </c>
      <c r="B31" s="112"/>
      <c r="C31" s="112"/>
      <c r="D31" s="112"/>
    </row>
    <row r="32" spans="3:4" ht="13.5">
      <c r="C32" s="73"/>
      <c r="D32" s="71"/>
    </row>
    <row r="33" spans="3:4" ht="13.5">
      <c r="C33" s="70"/>
      <c r="D33" s="72"/>
    </row>
    <row r="34" spans="3:4" ht="13.5">
      <c r="C34" s="70"/>
      <c r="D34" s="71"/>
    </row>
    <row r="35" spans="3:4" ht="13.5">
      <c r="C35" s="73"/>
      <c r="D35" s="71"/>
    </row>
    <row r="36" spans="3:4" ht="13.5">
      <c r="C36" s="70"/>
      <c r="D36" s="72"/>
    </row>
    <row r="37" spans="3:4" ht="13.5">
      <c r="C37" s="70"/>
      <c r="D37" s="72"/>
    </row>
    <row r="38" spans="3:4" ht="13.5">
      <c r="C38" s="73"/>
      <c r="D38" s="71"/>
    </row>
    <row r="39" spans="3:4" ht="13.5">
      <c r="C39" s="70"/>
      <c r="D39" s="72"/>
    </row>
    <row r="40" spans="3:4" ht="13.5">
      <c r="C40" s="73"/>
      <c r="D40" s="71"/>
    </row>
    <row r="41" spans="3:4" ht="13.5">
      <c r="C41" s="73"/>
      <c r="D41" s="71"/>
    </row>
    <row r="42" spans="3:4" ht="13.5">
      <c r="C42" s="73"/>
      <c r="D42" s="71"/>
    </row>
    <row r="43" spans="3:4" ht="13.5">
      <c r="C43" s="70"/>
      <c r="D43" s="72"/>
    </row>
    <row r="44" spans="3:4" ht="13.5">
      <c r="C44" s="70"/>
      <c r="D44" s="72"/>
    </row>
    <row r="45" spans="3:4" ht="13.5">
      <c r="C45" s="70"/>
      <c r="D45" s="71"/>
    </row>
    <row r="46" spans="3:4" ht="13.5">
      <c r="C46" s="73"/>
      <c r="D46" s="71"/>
    </row>
    <row r="47" spans="3:4" ht="13.5">
      <c r="C47" s="73"/>
      <c r="D47" s="72"/>
    </row>
    <row r="48" spans="3:4" ht="13.5">
      <c r="C48" s="70"/>
      <c r="D48" s="71"/>
    </row>
    <row r="49" spans="3:4" ht="13.5">
      <c r="C49" s="70"/>
      <c r="D49" s="72"/>
    </row>
    <row r="50" spans="3:4" ht="13.5">
      <c r="C50" s="74"/>
      <c r="D50" s="74"/>
    </row>
  </sheetData>
  <sheetProtection/>
  <mergeCells count="4">
    <mergeCell ref="A3:D3"/>
    <mergeCell ref="A5:B5"/>
    <mergeCell ref="A31:D31"/>
    <mergeCell ref="C29:D29"/>
  </mergeCells>
  <printOptions/>
  <pageMargins left="0.5118110236220472" right="0.2755905511811024" top="0.31496062992125984" bottom="0.15748031496062992" header="0.2755905511811024" footer="0.1574803149606299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ACC</cp:lastModifiedBy>
  <cp:lastPrinted>2021-08-09T06:28:31Z</cp:lastPrinted>
  <dcterms:created xsi:type="dcterms:W3CDTF">1996-10-08T23:32:33Z</dcterms:created>
  <dcterms:modified xsi:type="dcterms:W3CDTF">2021-08-09T06:39:38Z</dcterms:modified>
  <cp:category/>
  <cp:version/>
  <cp:contentType/>
  <cp:contentStatus/>
</cp:coreProperties>
</file>