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<sst xmlns="http://schemas.openxmlformats.org/spreadsheetml/2006/main" count="386" uniqueCount="238">
  <si>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</si>
  <si>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</si>
  <si>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</si>
  <si>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</si>
  <si>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</si>
  <si>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</si>
  <si>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</si>
  <si>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</si>
  <si>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</si>
  <si>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</si>
  <si>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</si>
  <si>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</si>
  <si>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</si>
  <si>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</si>
  <si>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</si>
  <si>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</si>
  <si>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</si>
  <si>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</si>
  <si>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</si>
  <si>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</si>
  <si>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</si>
  <si>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</si>
  <si>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</si>
  <si>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</si>
  <si>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</si>
  <si>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</si>
  <si>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</si>
  <si>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</si>
  <si>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</si>
  <si>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</si>
  <si>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</si>
  <si>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</si>
  <si>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</si>
  <si>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</si>
  <si>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</si>
  <si>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</si>
  <si>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</si>
  <si>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</si>
  <si>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</si>
  <si>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</si>
  <si>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</si>
  <si>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</si>
  <si>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реализация основных средств</t>
  </si>
  <si>
    <t>приобретение основных средств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</si>
  <si>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</si>
  <si>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</si>
  <si>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</si>
  <si>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</si>
  <si>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</si>
  <si>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</si>
  <si>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</si>
  <si>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</si>
  <si>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</si>
  <si>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</si>
  <si>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</si>
  <si>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</si>
  <si>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</si>
  <si>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</si>
  <si>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</si>
  <si>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</si>
  <si>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</si>
  <si>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</si>
  <si>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</si>
  <si>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</si>
  <si>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</si>
  <si>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</si>
  <si>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</si>
  <si>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</si>
  <si>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</si>
  <si>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</si>
  <si>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</si>
  <si>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</si>
  <si>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</si>
  <si>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</si>
  <si>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</si>
  <si>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</si>
  <si>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</si>
  <si>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</si>
  <si>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</si>
  <si>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</si>
  <si>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Краткосрочные резервы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</si>
  <si>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</si>
  <si>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</si>
  <si>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</si>
  <si>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</si>
  <si>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</si>
  <si>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</si>
  <si>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</si>
  <si>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</si>
  <si>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</si>
  <si>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</si>
  <si>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</si>
  <si>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</si>
  <si>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</si>
  <si>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</si>
  <si>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</si>
  <si>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</si>
  <si>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</si>
  <si>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</si>
  <si>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прекращенной деятельности</t>
  </si>
  <si>
    <t>долю неконтролирующих собственников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</si>
  <si>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</si>
  <si>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</si>
  <si>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</si>
  <si>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</si>
  <si>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</si>
  <si>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</si>
  <si>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</si>
  <si>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</si>
  <si>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</si>
  <si>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</si>
  <si>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</si>
  <si>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</si>
  <si>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</si>
  <si>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</si>
  <si>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</si>
  <si>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</si>
  <si>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</si>
  <si>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</si>
  <si>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</si>
  <si>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</si>
  <si>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</si>
  <si>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</si>
  <si>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</si>
  <si>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</si>
  <si>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</si>
  <si>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</si>
  <si>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</si>
  <si>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</si>
  <si>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</si>
  <si>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</si>
  <si>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</si>
  <si>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</si>
  <si>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</si>
  <si>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</si>
  <si>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</si>
  <si>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</si>
  <si>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</si>
  <si>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</si>
  <si>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</si>
  <si>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</si>
  <si>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</si>
  <si>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</si>
  <si>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</si>
  <si>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</si>
  <si>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</si>
  <si>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</si>
  <si>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</si>
  <si>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</si>
  <si>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</si>
  <si>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</si>
  <si>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</si>
  <si>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</si>
  <si>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</si>
  <si>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</si>
  <si>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</si>
  <si>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</si>
  <si>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</si>
  <si>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</si>
  <si>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</si>
  <si>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</si>
  <si>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</si>
  <si>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</si>
  <si>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</si>
  <si>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</si>
  <si>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</si>
  <si>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</si>
  <si>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 xml:space="preserve">полученные вознаграждения 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</si>
  <si>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</si>
  <si>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</si>
  <si>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</si>
  <si>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подоходный налог и другие платежи в бюджет</t>
  </si>
  <si>
    <t>реализация других долгосрочных активов</t>
  </si>
  <si>
    <t>эмиссия акций и других финансовых инструментов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</si>
  <si>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</si>
  <si>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</si>
  <si>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</si>
  <si>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</si>
  <si>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</si>
  <si>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</si>
  <si>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</si>
  <si>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</si>
  <si>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</si>
  <si>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</si>
  <si>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</si>
  <si>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</si>
  <si>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</si>
  <si>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</si>
  <si>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</si>
  <si>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</si>
  <si>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</si>
  <si>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</si>
  <si>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</si>
  <si>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</si>
  <si>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</si>
  <si>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</si>
  <si>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</si>
  <si>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</si>
  <si>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</si>
  <si>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</si>
  <si>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t>возврат денежных средств с депозита</t>
  </si>
  <si>
    <t>авансы под приобретение долгосрочных активов</t>
  </si>
  <si>
    <t>Перевод на прибыль амортизации от переоценки основных средств (за минусом налогового эффекта)</t>
  </si>
  <si>
    <t>Начисленные дивиденды</t>
  </si>
  <si>
    <t>Текущие налоговые обязательства  и другие обязательные платежи</t>
  </si>
  <si>
    <t>Активы в праве пользования</t>
  </si>
  <si>
    <t xml:space="preserve">Долгосрочная задолженность по аренде </t>
  </si>
  <si>
    <t xml:space="preserve">                за период, закончившийся 30 июня 2020  года</t>
  </si>
  <si>
    <t xml:space="preserve">                   по состоянию на 01 июля 2020 года</t>
  </si>
  <si>
    <t>Займы выданные</t>
  </si>
  <si>
    <t>Предоставление займов сторонним организациям и физ.лицам</t>
  </si>
  <si>
    <t>Пополнение депозита</t>
  </si>
  <si>
    <t>погашение обязательств по аренде</t>
  </si>
  <si>
    <t xml:space="preserve">погашение лизинговых  обязательств 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</si>
  <si>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237 чел.</t>
    </r>
  </si>
  <si>
    <t>Операционная деятельность</t>
  </si>
  <si>
    <t xml:space="preserve"> Чистые денежные потоки операционной деятельности </t>
  </si>
  <si>
    <t xml:space="preserve"> Инвестиционная деятельность</t>
  </si>
  <si>
    <r>
      <t>Чистые денежные потоки от инвестиционной деятельности</t>
    </r>
    <r>
      <rPr>
        <b/>
        <sz val="9"/>
        <rFont val="Times New Roman"/>
        <family val="1"/>
      </rPr>
      <t xml:space="preserve"> </t>
    </r>
  </si>
  <si>
    <t>Финансовая деятельность</t>
  </si>
  <si>
    <r>
      <t>Чистые денежные потоки от финансовой деятельности</t>
    </r>
    <r>
      <rPr>
        <b/>
        <sz val="9"/>
        <rFont val="Times New Roman"/>
        <family val="1"/>
      </rPr>
      <t xml:space="preserve"> </t>
    </r>
  </si>
  <si>
    <t>Чистый прирост(уменьшение) денежных средств</t>
  </si>
  <si>
    <t>Денежные средства на начало отчетного периода</t>
  </si>
  <si>
    <t xml:space="preserve"> Денежные средства  на конец отчетного периода</t>
  </si>
  <si>
    <r>
      <t>2. Выбытие денежных средств, всего</t>
    </r>
    <r>
      <rPr>
        <b/>
        <sz val="9"/>
        <rFont val="Times New Roman"/>
        <family val="1"/>
      </rPr>
      <t xml:space="preserve"> 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</si>
  <si>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</t>
    </r>
  </si>
  <si>
    <t>2. Выбытие денежных средств, всего</t>
  </si>
  <si>
    <t>Краткосрочная задолженность по аренде</t>
  </si>
  <si>
    <t>Краткосрочные обязательства по лизинговым платежам</t>
  </si>
  <si>
    <t xml:space="preserve">Итого операционная прибыль (убыток) </t>
  </si>
  <si>
    <t>Валовая прибыль</t>
  </si>
  <si>
    <t>Финансовые доходы</t>
  </si>
  <si>
    <t>Финансовые расходы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</si>
  <si>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</si>
  <si>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</si>
  <si>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r>
      <t xml:space="preserve">Прибыль за год </t>
    </r>
    <r>
      <rPr>
        <b/>
        <sz val="11"/>
        <color indexed="8"/>
        <rFont val="Times New Roman"/>
        <family val="1"/>
      </rPr>
      <t xml:space="preserve"> относимая на:</t>
    </r>
  </si>
  <si>
    <t xml:space="preserve">Прочая совокупная прибыль, всего </t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</si>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</sst>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12" fillId="33" borderId="0" xfId="0" applyNumberFormat="1" applyFont="1" applyFill="1" applyAlignment="1">
      <alignment horizontal="right" wrapText="1"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63" applyNumberFormat="1" applyFont="1" applyAlignment="1">
      <alignment/>
    </xf>
    <xf numFmtId="197" fontId="4" fillId="0" borderId="0" xfId="63" applyNumberFormat="1" applyFont="1" applyAlignment="1">
      <alignment/>
    </xf>
    <xf numFmtId="197" fontId="3" fillId="0" borderId="0" xfId="63" applyNumberFormat="1" applyFont="1" applyAlignment="1">
      <alignment/>
    </xf>
    <xf numFmtId="169" fontId="5" fillId="0" borderId="10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20">
      <selection activeCell="G46" sqref="G46"/>
    </sheetView>
  </sheetViews>
  <sheetFormatPr defaultColWidth="9.140625" defaultRowHeight="12.75"/>
  <cols>
    <col min="1" max="1" width="58.421875" style="1" customWidth="1"/>
    <col min="2" max="2" width="4.00390625" style="47" customWidth="1"/>
    <col min="3" max="3" width="9.8515625" style="1" customWidth="1"/>
    <col min="4" max="4" width="7.7109375" style="32" customWidth="1"/>
    <col min="5" max="5" width="7.421875" style="32" customWidth="1"/>
    <col min="6" max="6" width="8.7109375" style="32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125</v>
      </c>
      <c r="B1" s="88" t="s">
        <v>47</v>
      </c>
      <c r="C1" s="53"/>
      <c r="D1" s="53"/>
      <c r="E1" s="53"/>
    </row>
    <row r="3" spans="1:9" ht="13.5">
      <c r="A3" s="120" t="s">
        <v>127</v>
      </c>
      <c r="B3" s="120"/>
      <c r="C3" s="120"/>
      <c r="D3" s="120"/>
      <c r="E3" s="120"/>
      <c r="F3" s="120"/>
      <c r="G3" s="120"/>
      <c r="H3" s="120"/>
      <c r="I3" s="120"/>
    </row>
    <row r="4" spans="1:9" ht="13.5">
      <c r="A4" s="120" t="str">
        <f>'форма 2'!A4:D4</f>
        <v>                за период, закончившийся 30 июня 2020  года</v>
      </c>
      <c r="B4" s="120"/>
      <c r="C4" s="120"/>
      <c r="D4" s="120"/>
      <c r="E4" s="120"/>
      <c r="F4" s="120"/>
      <c r="G4" s="120"/>
      <c r="H4" s="120"/>
      <c r="I4" s="120"/>
    </row>
    <row r="5" ht="13.5">
      <c r="H5" s="32" t="s">
        <v>62</v>
      </c>
    </row>
    <row r="6" spans="1:9" ht="20.25" customHeight="1">
      <c r="A6" s="116" t="s">
        <v>128</v>
      </c>
      <c r="B6" s="114" t="s">
        <v>4</v>
      </c>
      <c r="C6" s="117" t="s">
        <v>129</v>
      </c>
      <c r="D6" s="118"/>
      <c r="E6" s="118"/>
      <c r="F6" s="118"/>
      <c r="G6" s="119"/>
      <c r="H6" s="109" t="s">
        <v>88</v>
      </c>
      <c r="I6" s="112" t="s">
        <v>130</v>
      </c>
    </row>
    <row r="7" spans="1:9" ht="102" customHeight="1">
      <c r="A7" s="116"/>
      <c r="B7" s="115"/>
      <c r="C7" s="90" t="s">
        <v>85</v>
      </c>
      <c r="D7" s="90" t="s">
        <v>34</v>
      </c>
      <c r="E7" s="90" t="s">
        <v>131</v>
      </c>
      <c r="F7" s="91" t="s">
        <v>86</v>
      </c>
      <c r="G7" s="90" t="s">
        <v>132</v>
      </c>
      <c r="H7" s="109"/>
      <c r="I7" s="113"/>
    </row>
    <row r="8" spans="1:9" s="43" customFormat="1" ht="14.25" customHeight="1">
      <c r="A8" s="34" t="s">
        <v>133</v>
      </c>
      <c r="B8" s="48" t="s">
        <v>134</v>
      </c>
      <c r="C8" s="35">
        <v>600190</v>
      </c>
      <c r="D8" s="35">
        <v>19</v>
      </c>
      <c r="E8" s="35">
        <v>-190</v>
      </c>
      <c r="F8" s="35">
        <v>627735</v>
      </c>
      <c r="G8" s="57">
        <v>2429416</v>
      </c>
      <c r="H8" s="57"/>
      <c r="I8" s="57">
        <f>SUM(C8:H8)</f>
        <v>3657170</v>
      </c>
    </row>
    <row r="9" spans="1:9" ht="15" customHeight="1">
      <c r="A9" s="89" t="s">
        <v>177</v>
      </c>
      <c r="B9" s="48" t="s">
        <v>135</v>
      </c>
      <c r="C9" s="37"/>
      <c r="D9" s="37"/>
      <c r="E9" s="37"/>
      <c r="F9" s="37"/>
      <c r="G9" s="58"/>
      <c r="H9" s="58"/>
      <c r="I9" s="57">
        <f>SUM(C9:H9)</f>
        <v>0</v>
      </c>
    </row>
    <row r="10" spans="1:9" ht="12.75" customHeight="1">
      <c r="A10" s="34" t="s">
        <v>189</v>
      </c>
      <c r="B10" s="48">
        <v>100</v>
      </c>
      <c r="C10" s="35">
        <f>SUM(C8:C9)</f>
        <v>600190</v>
      </c>
      <c r="D10" s="35">
        <f>SUM(D8:D9)</f>
        <v>19</v>
      </c>
      <c r="E10" s="35">
        <f>SUM(E8:E9)</f>
        <v>-190</v>
      </c>
      <c r="F10" s="35">
        <f>SUM(F8:F9)</f>
        <v>627735</v>
      </c>
      <c r="G10" s="35">
        <f>SUM(G8:G9)</f>
        <v>2429416</v>
      </c>
      <c r="H10" s="35"/>
      <c r="I10" s="57">
        <f>SUM(C10:H10)</f>
        <v>3657170</v>
      </c>
    </row>
    <row r="11" spans="1:9" ht="15" customHeight="1">
      <c r="A11" s="34" t="s">
        <v>188</v>
      </c>
      <c r="B11" s="48">
        <v>200</v>
      </c>
      <c r="C11" s="35"/>
      <c r="D11" s="35"/>
      <c r="E11" s="35"/>
      <c r="F11" s="35">
        <f>F12+F13</f>
        <v>-120932</v>
      </c>
      <c r="G11" s="35">
        <f>G12+G13</f>
        <v>-185316</v>
      </c>
      <c r="H11" s="35"/>
      <c r="I11" s="35">
        <f>I12+I13</f>
        <v>-306248</v>
      </c>
    </row>
    <row r="12" spans="1:9" ht="12.75" customHeight="1">
      <c r="A12" s="44" t="s">
        <v>136</v>
      </c>
      <c r="B12" s="48">
        <v>210</v>
      </c>
      <c r="C12" s="35"/>
      <c r="D12" s="35"/>
      <c r="E12" s="35"/>
      <c r="F12" s="35"/>
      <c r="G12" s="57">
        <v>156393</v>
      </c>
      <c r="H12" s="57"/>
      <c r="I12" s="57">
        <f>SUM(C12:H12)</f>
        <v>156393</v>
      </c>
    </row>
    <row r="13" spans="1:9" ht="12" customHeight="1">
      <c r="A13" s="33" t="s">
        <v>187</v>
      </c>
      <c r="B13" s="48">
        <v>220</v>
      </c>
      <c r="C13" s="37"/>
      <c r="D13" s="37"/>
      <c r="E13" s="37"/>
      <c r="F13" s="37">
        <f>F15+F16+F17+F18+F19+F20+F21</f>
        <v>-120932</v>
      </c>
      <c r="G13" s="37">
        <f>G15+G16+G17+G18+G19+G20+G21</f>
        <v>-341709</v>
      </c>
      <c r="H13" s="37"/>
      <c r="I13" s="57">
        <f>SUM(C13:H13)</f>
        <v>-462641</v>
      </c>
    </row>
    <row r="14" spans="1:9" ht="13.5">
      <c r="A14" s="36" t="s">
        <v>38</v>
      </c>
      <c r="B14" s="48"/>
      <c r="C14" s="37"/>
      <c r="D14" s="37"/>
      <c r="E14" s="37"/>
      <c r="F14" s="37"/>
      <c r="G14" s="58"/>
      <c r="H14" s="58"/>
      <c r="I14" s="57">
        <f>SUM(C14:H14)</f>
        <v>0</v>
      </c>
    </row>
    <row r="15" spans="1:9" ht="25.5" customHeight="1">
      <c r="A15" s="33" t="s">
        <v>137</v>
      </c>
      <c r="B15" s="48">
        <v>221</v>
      </c>
      <c r="C15" s="37"/>
      <c r="D15" s="37"/>
      <c r="E15" s="37"/>
      <c r="F15" s="37"/>
      <c r="G15" s="58"/>
      <c r="H15" s="58"/>
      <c r="I15" s="57">
        <f>SUM(C15:H15)</f>
        <v>0</v>
      </c>
    </row>
    <row r="16" spans="1:9" ht="25.5" customHeight="1">
      <c r="A16" s="33" t="s">
        <v>202</v>
      </c>
      <c r="B16" s="48">
        <v>222</v>
      </c>
      <c r="C16" s="37"/>
      <c r="D16" s="37"/>
      <c r="E16" s="37"/>
      <c r="F16" s="37">
        <v>-120932</v>
      </c>
      <c r="G16" s="37">
        <v>120932</v>
      </c>
      <c r="H16" s="58"/>
      <c r="I16" s="57">
        <f>SUM(C16:H16)</f>
        <v>0</v>
      </c>
    </row>
    <row r="17" spans="1:9" ht="25.5" customHeight="1">
      <c r="A17" s="33" t="s">
        <v>203</v>
      </c>
      <c r="B17" s="48">
        <v>223</v>
      </c>
      <c r="C17" s="37"/>
      <c r="D17" s="37"/>
      <c r="E17" s="37"/>
      <c r="F17" s="37"/>
      <c r="G17" s="58">
        <v>-462641</v>
      </c>
      <c r="H17" s="58"/>
      <c r="I17" s="58"/>
    </row>
    <row r="18" spans="1:9" ht="25.5" customHeight="1">
      <c r="A18" s="33" t="s">
        <v>176</v>
      </c>
      <c r="B18" s="48">
        <v>224</v>
      </c>
      <c r="C18" s="37"/>
      <c r="D18" s="37"/>
      <c r="E18" s="37"/>
      <c r="F18" s="37"/>
      <c r="G18" s="58"/>
      <c r="H18" s="58"/>
      <c r="I18" s="58"/>
    </row>
    <row r="19" spans="1:9" ht="13.5" customHeight="1">
      <c r="A19" s="33" t="s">
        <v>102</v>
      </c>
      <c r="B19" s="48">
        <v>225</v>
      </c>
      <c r="C19" s="37"/>
      <c r="D19" s="37"/>
      <c r="E19" s="37"/>
      <c r="F19" s="37"/>
      <c r="G19" s="58"/>
      <c r="H19" s="58"/>
      <c r="I19" s="58"/>
    </row>
    <row r="20" spans="1:9" ht="25.5" customHeight="1">
      <c r="A20" s="33" t="s">
        <v>103</v>
      </c>
      <c r="B20" s="48">
        <v>226</v>
      </c>
      <c r="C20" s="37"/>
      <c r="D20" s="37"/>
      <c r="E20" s="37"/>
      <c r="F20" s="37"/>
      <c r="G20" s="58"/>
      <c r="H20" s="58"/>
      <c r="I20" s="58"/>
    </row>
    <row r="21" spans="1:9" ht="13.5" customHeight="1">
      <c r="A21" s="33" t="s">
        <v>139</v>
      </c>
      <c r="B21" s="48">
        <v>227</v>
      </c>
      <c r="C21" s="37"/>
      <c r="D21" s="37"/>
      <c r="E21" s="37"/>
      <c r="F21" s="37"/>
      <c r="G21" s="58"/>
      <c r="H21" s="58"/>
      <c r="I21" s="58"/>
    </row>
    <row r="22" spans="1:9" ht="12.75" customHeight="1">
      <c r="A22" s="34" t="s">
        <v>186</v>
      </c>
      <c r="B22" s="48">
        <v>300</v>
      </c>
      <c r="C22" s="35">
        <f>C24+C29+C30+C32+C36</f>
        <v>0</v>
      </c>
      <c r="D22" s="35">
        <f>D24+D29+D30+D32+D36</f>
        <v>0</v>
      </c>
      <c r="E22" s="35">
        <f>E24+E29+E30+E32+E36</f>
        <v>0</v>
      </c>
      <c r="F22" s="35">
        <f>F24+F29+F30+F32+F36</f>
        <v>0</v>
      </c>
      <c r="G22" s="35">
        <f>G24+G29+G30+G32+G36</f>
        <v>0</v>
      </c>
      <c r="H22" s="35"/>
      <c r="I22" s="35">
        <f>I24+I29+I30+I32+I36</f>
        <v>0</v>
      </c>
    </row>
    <row r="23" spans="1:9" ht="12" customHeight="1">
      <c r="A23" s="36" t="s">
        <v>38</v>
      </c>
      <c r="B23" s="48"/>
      <c r="C23" s="37"/>
      <c r="D23" s="37"/>
      <c r="E23" s="37"/>
      <c r="F23" s="37"/>
      <c r="G23" s="58"/>
      <c r="H23" s="58"/>
      <c r="I23" s="58"/>
    </row>
    <row r="24" spans="1:9" ht="12.75" customHeight="1" hidden="1">
      <c r="A24" s="36" t="s">
        <v>140</v>
      </c>
      <c r="B24" s="48">
        <v>310</v>
      </c>
      <c r="C24" s="37"/>
      <c r="D24" s="37"/>
      <c r="E24" s="37"/>
      <c r="F24" s="37"/>
      <c r="G24" s="58"/>
      <c r="H24" s="58"/>
      <c r="I24" s="58"/>
    </row>
    <row r="25" spans="1:9" ht="11.25" customHeight="1" hidden="1">
      <c r="A25" s="36" t="s">
        <v>38</v>
      </c>
      <c r="B25" s="48"/>
      <c r="C25" s="37"/>
      <c r="D25" s="37"/>
      <c r="E25" s="37"/>
      <c r="F25" s="37"/>
      <c r="G25" s="58"/>
      <c r="H25" s="58"/>
      <c r="I25" s="58"/>
    </row>
    <row r="26" spans="1:9" ht="12" customHeight="1" hidden="1">
      <c r="A26" s="36" t="s">
        <v>141</v>
      </c>
      <c r="B26" s="48"/>
      <c r="C26" s="37"/>
      <c r="D26" s="37"/>
      <c r="E26" s="37"/>
      <c r="F26" s="37"/>
      <c r="G26" s="58"/>
      <c r="H26" s="58"/>
      <c r="I26" s="58"/>
    </row>
    <row r="27" spans="1:9" ht="12" customHeight="1" hidden="1">
      <c r="A27" s="33" t="s">
        <v>142</v>
      </c>
      <c r="B27" s="48"/>
      <c r="C27" s="37"/>
      <c r="D27" s="37"/>
      <c r="E27" s="37"/>
      <c r="F27" s="37"/>
      <c r="G27" s="58"/>
      <c r="H27" s="58"/>
      <c r="I27" s="58"/>
    </row>
    <row r="28" spans="1:9" ht="24" customHeight="1" hidden="1">
      <c r="A28" s="33" t="s">
        <v>143</v>
      </c>
      <c r="B28" s="48"/>
      <c r="C28" s="37"/>
      <c r="D28" s="37"/>
      <c r="E28" s="37"/>
      <c r="F28" s="37"/>
      <c r="G28" s="58"/>
      <c r="H28" s="58"/>
      <c r="I28" s="58"/>
    </row>
    <row r="29" spans="1:9" ht="12" customHeight="1" hidden="1">
      <c r="A29" s="36" t="s">
        <v>144</v>
      </c>
      <c r="B29" s="48">
        <v>311</v>
      </c>
      <c r="C29" s="37"/>
      <c r="D29" s="37"/>
      <c r="E29" s="37"/>
      <c r="F29" s="37"/>
      <c r="G29" s="58"/>
      <c r="H29" s="58"/>
      <c r="I29" s="58"/>
    </row>
    <row r="30" spans="1:9" ht="12" customHeight="1" hidden="1">
      <c r="A30" s="33" t="s">
        <v>145</v>
      </c>
      <c r="B30" s="48">
        <v>312</v>
      </c>
      <c r="C30" s="37"/>
      <c r="D30" s="37"/>
      <c r="E30" s="37"/>
      <c r="F30" s="37"/>
      <c r="G30" s="58"/>
      <c r="H30" s="58"/>
      <c r="I30" s="58"/>
    </row>
    <row r="31" spans="1:9" ht="12" customHeight="1" hidden="1">
      <c r="A31" s="33" t="s">
        <v>146</v>
      </c>
      <c r="B31" s="48">
        <v>313</v>
      </c>
      <c r="C31" s="37"/>
      <c r="D31" s="37"/>
      <c r="E31" s="37"/>
      <c r="F31" s="37"/>
      <c r="G31" s="58"/>
      <c r="H31" s="58"/>
      <c r="I31" s="58"/>
    </row>
    <row r="32" spans="1:9" ht="25.5" customHeight="1" hidden="1">
      <c r="A32" s="33" t="s">
        <v>147</v>
      </c>
      <c r="B32" s="48">
        <v>314</v>
      </c>
      <c r="C32" s="37"/>
      <c r="D32" s="37"/>
      <c r="E32" s="37"/>
      <c r="F32" s="37"/>
      <c r="G32" s="58"/>
      <c r="H32" s="58"/>
      <c r="I32" s="58"/>
    </row>
    <row r="33" spans="1:9" ht="12" customHeight="1" hidden="1">
      <c r="A33" s="36" t="s">
        <v>148</v>
      </c>
      <c r="B33" s="48">
        <v>315</v>
      </c>
      <c r="C33" s="37"/>
      <c r="D33" s="37"/>
      <c r="E33" s="37"/>
      <c r="F33" s="37"/>
      <c r="G33" s="58"/>
      <c r="H33" s="58"/>
      <c r="I33" s="58"/>
    </row>
    <row r="34" spans="1:9" ht="11.25" customHeight="1" hidden="1">
      <c r="A34" s="36" t="s">
        <v>149</v>
      </c>
      <c r="B34" s="48">
        <v>316</v>
      </c>
      <c r="C34" s="37"/>
      <c r="D34" s="37"/>
      <c r="E34" s="37"/>
      <c r="F34" s="37"/>
      <c r="G34" s="58"/>
      <c r="H34" s="58"/>
      <c r="I34" s="58"/>
    </row>
    <row r="35" spans="1:9" ht="11.25" customHeight="1" hidden="1">
      <c r="A35" s="36" t="s">
        <v>150</v>
      </c>
      <c r="B35" s="48">
        <v>317</v>
      </c>
      <c r="C35" s="37"/>
      <c r="D35" s="37"/>
      <c r="E35" s="37"/>
      <c r="F35" s="37"/>
      <c r="G35" s="58"/>
      <c r="H35" s="58"/>
      <c r="I35" s="58"/>
    </row>
    <row r="36" spans="1:9" ht="25.5" customHeight="1" hidden="1">
      <c r="A36" s="33" t="s">
        <v>151</v>
      </c>
      <c r="B36" s="48">
        <v>318</v>
      </c>
      <c r="C36" s="37"/>
      <c r="D36" s="37"/>
      <c r="E36" s="37"/>
      <c r="F36" s="37"/>
      <c r="G36" s="58"/>
      <c r="H36" s="58"/>
      <c r="I36" s="58"/>
    </row>
    <row r="37" spans="1:9" s="43" customFormat="1" ht="25.5" customHeight="1">
      <c r="A37" s="34" t="s">
        <v>185</v>
      </c>
      <c r="B37" s="48">
        <v>400</v>
      </c>
      <c r="C37" s="35">
        <f>C10+C11+C22</f>
        <v>600190</v>
      </c>
      <c r="D37" s="35">
        <f>D10+D11+D22</f>
        <v>19</v>
      </c>
      <c r="E37" s="35">
        <f>E10+E11+E22</f>
        <v>-190</v>
      </c>
      <c r="F37" s="35">
        <f>F10+F11+F22</f>
        <v>506803</v>
      </c>
      <c r="G37" s="35">
        <f>G10+G11+G22</f>
        <v>2244100</v>
      </c>
      <c r="H37" s="35"/>
      <c r="I37" s="35">
        <f>SUM(C37:H37)</f>
        <v>3350922</v>
      </c>
    </row>
    <row r="38" spans="1:9" ht="18.75" customHeight="1">
      <c r="A38" s="89" t="s">
        <v>177</v>
      </c>
      <c r="B38" s="48">
        <v>401</v>
      </c>
      <c r="C38" s="37"/>
      <c r="D38" s="37"/>
      <c r="E38" s="37"/>
      <c r="F38" s="37"/>
      <c r="G38" s="58"/>
      <c r="H38" s="58"/>
      <c r="I38" s="57"/>
    </row>
    <row r="39" spans="1:9" ht="15" customHeight="1">
      <c r="A39" s="44" t="s">
        <v>184</v>
      </c>
      <c r="B39" s="48">
        <v>500</v>
      </c>
      <c r="C39" s="35">
        <f>SUM(C37:C38)</f>
        <v>600190</v>
      </c>
      <c r="D39" s="35">
        <f>SUM(D37:D38)</f>
        <v>19</v>
      </c>
      <c r="E39" s="35">
        <f>SUM(E37:E38)</f>
        <v>-190</v>
      </c>
      <c r="F39" s="35">
        <f>SUM(F37:F38)</f>
        <v>506803</v>
      </c>
      <c r="G39" s="35">
        <f>SUM(G37:G38)</f>
        <v>2244100</v>
      </c>
      <c r="H39" s="35"/>
      <c r="I39" s="35">
        <f>SUM(I37:I38)</f>
        <v>3350922</v>
      </c>
    </row>
    <row r="40" spans="1:9" ht="13.5" customHeight="1">
      <c r="A40" s="34" t="s">
        <v>183</v>
      </c>
      <c r="B40" s="48">
        <v>600</v>
      </c>
      <c r="C40" s="35">
        <f>C41+C42</f>
        <v>0</v>
      </c>
      <c r="D40" s="35">
        <f>D41+D42</f>
        <v>0</v>
      </c>
      <c r="E40" s="35">
        <f>E41+E42</f>
        <v>0</v>
      </c>
      <c r="F40" s="35">
        <f>F41+F42</f>
        <v>-57704</v>
      </c>
      <c r="G40" s="35">
        <f>G41+G42</f>
        <v>247128</v>
      </c>
      <c r="H40" s="35"/>
      <c r="I40" s="35">
        <f>I41+I42</f>
        <v>189424</v>
      </c>
    </row>
    <row r="41" spans="1:9" ht="12" customHeight="1">
      <c r="A41" s="44" t="s">
        <v>175</v>
      </c>
      <c r="B41" s="48">
        <v>610</v>
      </c>
      <c r="C41" s="35"/>
      <c r="D41" s="35"/>
      <c r="E41" s="35"/>
      <c r="F41" s="35"/>
      <c r="G41" s="35">
        <f>'форма 2'!C24</f>
        <v>189424</v>
      </c>
      <c r="H41" s="35"/>
      <c r="I41" s="35">
        <f>SUM(C41:H41)</f>
        <v>189424</v>
      </c>
    </row>
    <row r="42" spans="1:9" ht="15" customHeight="1">
      <c r="A42" s="34" t="s">
        <v>182</v>
      </c>
      <c r="B42" s="48">
        <v>620</v>
      </c>
      <c r="C42" s="35">
        <f>C44+C45+C46+C47+C48+C49+C52</f>
        <v>0</v>
      </c>
      <c r="D42" s="35">
        <f>D44+D45+D46+D47+D48+D49+D52</f>
        <v>0</v>
      </c>
      <c r="E42" s="35">
        <f>E44+E45+E46+E47+E48+E49+E52</f>
        <v>0</v>
      </c>
      <c r="F42" s="35">
        <f>F44+F45+F46+F47+F48+F49+F52</f>
        <v>-57704</v>
      </c>
      <c r="G42" s="35">
        <f>G44+G45+G46+G47+G48+G49+G52</f>
        <v>57704</v>
      </c>
      <c r="H42" s="35"/>
      <c r="I42" s="35">
        <f>I44+I45+I46+I47+I48+I49+I52</f>
        <v>0</v>
      </c>
    </row>
    <row r="43" spans="1:9" ht="13.5">
      <c r="A43" s="36" t="s">
        <v>38</v>
      </c>
      <c r="B43" s="48"/>
      <c r="C43" s="37"/>
      <c r="D43" s="37"/>
      <c r="E43" s="37"/>
      <c r="F43" s="37"/>
      <c r="G43" s="58"/>
      <c r="H43" s="58"/>
      <c r="I43" s="58">
        <f>SUM(C43:H43)</f>
        <v>0</v>
      </c>
    </row>
    <row r="44" spans="1:9" ht="25.5" customHeight="1">
      <c r="A44" s="33" t="s">
        <v>203</v>
      </c>
      <c r="B44" s="48">
        <v>621</v>
      </c>
      <c r="C44" s="37"/>
      <c r="D44" s="37"/>
      <c r="E44" s="37"/>
      <c r="F44" s="37"/>
      <c r="G44" s="58"/>
      <c r="H44" s="58"/>
      <c r="I44" s="58">
        <f>SUM(C44:H44)</f>
        <v>0</v>
      </c>
    </row>
    <row r="45" spans="1:9" ht="25.5" customHeight="1">
      <c r="A45" s="33" t="s">
        <v>202</v>
      </c>
      <c r="B45" s="48">
        <v>622</v>
      </c>
      <c r="C45" s="37"/>
      <c r="D45" s="37"/>
      <c r="E45" s="37"/>
      <c r="F45" s="37">
        <v>-57704</v>
      </c>
      <c r="G45" s="37">
        <v>57704</v>
      </c>
      <c r="H45" s="37"/>
      <c r="I45" s="37">
        <f>SUM(C45:H45)</f>
        <v>0</v>
      </c>
    </row>
    <row r="46" spans="1:9" ht="23.25" customHeight="1">
      <c r="A46" s="33" t="s">
        <v>138</v>
      </c>
      <c r="B46" s="48">
        <v>623</v>
      </c>
      <c r="C46" s="37"/>
      <c r="D46" s="37"/>
      <c r="E46" s="37"/>
      <c r="F46" s="37"/>
      <c r="G46" s="58"/>
      <c r="H46" s="58"/>
      <c r="I46" s="58">
        <f>SUM(C46:H46)</f>
        <v>0</v>
      </c>
    </row>
    <row r="47" spans="1:9" ht="39" customHeight="1" hidden="1">
      <c r="A47" s="33" t="s">
        <v>101</v>
      </c>
      <c r="B47" s="48">
        <v>624</v>
      </c>
      <c r="C47" s="37"/>
      <c r="D47" s="37"/>
      <c r="E47" s="37"/>
      <c r="F47" s="37"/>
      <c r="G47" s="58"/>
      <c r="H47" s="58"/>
      <c r="I47" s="58"/>
    </row>
    <row r="48" spans="1:9" ht="12.75" customHeight="1" hidden="1">
      <c r="A48" s="36" t="s">
        <v>102</v>
      </c>
      <c r="B48" s="48">
        <v>625</v>
      </c>
      <c r="C48" s="37"/>
      <c r="D48" s="37"/>
      <c r="E48" s="37"/>
      <c r="F48" s="37"/>
      <c r="G48" s="58"/>
      <c r="H48" s="58"/>
      <c r="I48" s="58"/>
    </row>
    <row r="49" spans="1:9" ht="26.25" customHeight="1" hidden="1">
      <c r="A49" s="33" t="s">
        <v>152</v>
      </c>
      <c r="B49" s="48">
        <v>626</v>
      </c>
      <c r="C49" s="37"/>
      <c r="D49" s="37"/>
      <c r="E49" s="37"/>
      <c r="F49" s="37"/>
      <c r="G49" s="58"/>
      <c r="H49" s="58"/>
      <c r="I49" s="58"/>
    </row>
    <row r="50" spans="1:9" ht="12.75" customHeight="1" hidden="1">
      <c r="A50" s="36" t="s">
        <v>139</v>
      </c>
      <c r="B50" s="48">
        <v>627</v>
      </c>
      <c r="C50" s="37"/>
      <c r="D50" s="37"/>
      <c r="E50" s="37"/>
      <c r="F50" s="37"/>
      <c r="G50" s="58"/>
      <c r="H50" s="58"/>
      <c r="I50" s="58"/>
    </row>
    <row r="51" spans="1:9" ht="12.75" customHeight="1" hidden="1">
      <c r="A51" s="36" t="s">
        <v>153</v>
      </c>
      <c r="B51" s="48">
        <v>628</v>
      </c>
      <c r="C51" s="37"/>
      <c r="D51" s="37"/>
      <c r="E51" s="37"/>
      <c r="F51" s="37"/>
      <c r="G51" s="58"/>
      <c r="H51" s="58"/>
      <c r="I51" s="58"/>
    </row>
    <row r="52" spans="1:9" ht="12.75" customHeight="1" hidden="1">
      <c r="A52" s="36" t="s">
        <v>123</v>
      </c>
      <c r="B52" s="48">
        <v>629</v>
      </c>
      <c r="C52" s="37"/>
      <c r="D52" s="37"/>
      <c r="E52" s="37"/>
      <c r="F52" s="37"/>
      <c r="G52" s="58"/>
      <c r="H52" s="58"/>
      <c r="I52" s="58"/>
    </row>
    <row r="53" spans="1:9" ht="12.75" customHeight="1" hidden="1">
      <c r="A53" s="34" t="s">
        <v>154</v>
      </c>
      <c r="B53" s="48">
        <v>700</v>
      </c>
      <c r="C53" s="35">
        <f>C55+C60+C61+C62+C63+C64+C66+C67</f>
        <v>0</v>
      </c>
      <c r="D53" s="35">
        <f>D55+D60+D61+D62+D63+D64+D66+D67</f>
        <v>0</v>
      </c>
      <c r="E53" s="35">
        <f>E55+E60+E61+E62+E63+E64+E66+E67</f>
        <v>0</v>
      </c>
      <c r="F53" s="35">
        <f>F55+F60+F61+F62+F63+F64+F66+F67</f>
        <v>0</v>
      </c>
      <c r="G53" s="35">
        <f>G55+G60+G61+G62+G63+G64+G66+G67</f>
        <v>0</v>
      </c>
      <c r="H53" s="35"/>
      <c r="I53" s="35">
        <f>I55+I60+I61+I62+I63+I64+I66+I67</f>
        <v>0</v>
      </c>
    </row>
    <row r="54" spans="1:9" ht="12.75" customHeight="1" hidden="1">
      <c r="A54" s="36" t="s">
        <v>38</v>
      </c>
      <c r="B54" s="48"/>
      <c r="C54" s="37"/>
      <c r="D54" s="37"/>
      <c r="E54" s="37"/>
      <c r="F54" s="37"/>
      <c r="G54" s="58"/>
      <c r="H54" s="58"/>
      <c r="I54" s="58"/>
    </row>
    <row r="55" spans="1:9" ht="12.75" customHeight="1" hidden="1">
      <c r="A55" s="36" t="s">
        <v>155</v>
      </c>
      <c r="B55" s="48">
        <v>710</v>
      </c>
      <c r="C55" s="37"/>
      <c r="D55" s="37"/>
      <c r="E55" s="37"/>
      <c r="F55" s="37"/>
      <c r="G55" s="58"/>
      <c r="H55" s="58"/>
      <c r="I55" s="58"/>
    </row>
    <row r="56" spans="1:9" ht="12.75" customHeight="1" hidden="1">
      <c r="A56" s="36" t="s">
        <v>38</v>
      </c>
      <c r="B56" s="48"/>
      <c r="C56" s="37"/>
      <c r="D56" s="37"/>
      <c r="E56" s="37"/>
      <c r="F56" s="37"/>
      <c r="G56" s="58"/>
      <c r="H56" s="58"/>
      <c r="I56" s="58"/>
    </row>
    <row r="57" spans="1:9" ht="12.75" customHeight="1" hidden="1">
      <c r="A57" s="36" t="s">
        <v>141</v>
      </c>
      <c r="B57" s="48"/>
      <c r="C57" s="37"/>
      <c r="D57" s="37"/>
      <c r="E57" s="37"/>
      <c r="F57" s="37"/>
      <c r="G57" s="58"/>
      <c r="H57" s="58"/>
      <c r="I57" s="58"/>
    </row>
    <row r="58" spans="1:9" ht="12.75" customHeight="1" hidden="1">
      <c r="A58" s="33" t="s">
        <v>142</v>
      </c>
      <c r="B58" s="48"/>
      <c r="C58" s="37"/>
      <c r="D58" s="37"/>
      <c r="E58" s="37"/>
      <c r="F58" s="37"/>
      <c r="G58" s="58"/>
      <c r="H58" s="58"/>
      <c r="I58" s="58"/>
    </row>
    <row r="59" spans="1:9" ht="26.25" customHeight="1" hidden="1">
      <c r="A59" s="33" t="s">
        <v>143</v>
      </c>
      <c r="B59" s="48"/>
      <c r="C59" s="37"/>
      <c r="D59" s="37"/>
      <c r="E59" s="37"/>
      <c r="F59" s="37"/>
      <c r="G59" s="58"/>
      <c r="H59" s="58"/>
      <c r="I59" s="58"/>
    </row>
    <row r="60" spans="1:9" ht="12.75" customHeight="1" hidden="1">
      <c r="A60" s="36" t="s">
        <v>144</v>
      </c>
      <c r="B60" s="48">
        <v>711</v>
      </c>
      <c r="C60" s="37"/>
      <c r="D60" s="37"/>
      <c r="E60" s="37"/>
      <c r="F60" s="37"/>
      <c r="G60" s="58"/>
      <c r="H60" s="58"/>
      <c r="I60" s="58"/>
    </row>
    <row r="61" spans="1:9" ht="12.75" customHeight="1" hidden="1">
      <c r="A61" s="36" t="s">
        <v>145</v>
      </c>
      <c r="B61" s="48">
        <v>712</v>
      </c>
      <c r="C61" s="37"/>
      <c r="D61" s="37"/>
      <c r="E61" s="37"/>
      <c r="F61" s="37"/>
      <c r="G61" s="58"/>
      <c r="H61" s="58"/>
      <c r="I61" s="58"/>
    </row>
    <row r="62" spans="1:9" ht="15.75" customHeight="1" hidden="1">
      <c r="A62" s="33" t="s">
        <v>146</v>
      </c>
      <c r="B62" s="48">
        <v>713</v>
      </c>
      <c r="C62" s="37"/>
      <c r="D62" s="37"/>
      <c r="E62" s="37"/>
      <c r="F62" s="37"/>
      <c r="G62" s="58"/>
      <c r="H62" s="58"/>
      <c r="I62" s="58"/>
    </row>
    <row r="63" spans="1:9" ht="26.25" customHeight="1" hidden="1">
      <c r="A63" s="33" t="s">
        <v>147</v>
      </c>
      <c r="B63" s="48">
        <v>714</v>
      </c>
      <c r="C63" s="37"/>
      <c r="D63" s="37"/>
      <c r="E63" s="37"/>
      <c r="F63" s="37"/>
      <c r="G63" s="58"/>
      <c r="H63" s="58"/>
      <c r="I63" s="58"/>
    </row>
    <row r="64" spans="1:9" ht="12.75" customHeight="1" hidden="1">
      <c r="A64" s="36" t="s">
        <v>148</v>
      </c>
      <c r="B64" s="48">
        <v>715</v>
      </c>
      <c r="C64" s="37"/>
      <c r="D64" s="37"/>
      <c r="E64" s="37"/>
      <c r="F64" s="37"/>
      <c r="G64" s="58"/>
      <c r="H64" s="58"/>
      <c r="I64" s="58"/>
    </row>
    <row r="65" spans="1:9" ht="12.75" customHeight="1" hidden="1">
      <c r="A65" s="36" t="s">
        <v>149</v>
      </c>
      <c r="B65" s="48">
        <v>716</v>
      </c>
      <c r="C65" s="37"/>
      <c r="D65" s="37"/>
      <c r="E65" s="37"/>
      <c r="F65" s="37"/>
      <c r="G65" s="58"/>
      <c r="H65" s="58"/>
      <c r="I65" s="58"/>
    </row>
    <row r="66" spans="1:9" ht="12.75" customHeight="1" hidden="1">
      <c r="A66" s="36" t="s">
        <v>150</v>
      </c>
      <c r="B66" s="48">
        <v>717</v>
      </c>
      <c r="C66" s="37"/>
      <c r="D66" s="37"/>
      <c r="E66" s="37"/>
      <c r="F66" s="37"/>
      <c r="G66" s="58"/>
      <c r="H66" s="58"/>
      <c r="I66" s="58"/>
    </row>
    <row r="67" spans="1:9" ht="26.25" customHeight="1" hidden="1">
      <c r="A67" s="33" t="s">
        <v>151</v>
      </c>
      <c r="B67" s="48">
        <v>718</v>
      </c>
      <c r="C67" s="37"/>
      <c r="D67" s="37"/>
      <c r="E67" s="37"/>
      <c r="F67" s="37"/>
      <c r="G67" s="58"/>
      <c r="H67" s="58"/>
      <c r="I67" s="58"/>
    </row>
    <row r="68" spans="1:9" ht="26.25" customHeight="1">
      <c r="A68" s="34" t="s">
        <v>181</v>
      </c>
      <c r="B68" s="48">
        <v>800</v>
      </c>
      <c r="C68" s="35">
        <f>C39+C40+C53</f>
        <v>600190</v>
      </c>
      <c r="D68" s="35">
        <f>D39+D40+D53</f>
        <v>19</v>
      </c>
      <c r="E68" s="35">
        <f>E39+E40+E53</f>
        <v>-190</v>
      </c>
      <c r="F68" s="35">
        <f>F39+F40+F53</f>
        <v>449099</v>
      </c>
      <c r="G68" s="35">
        <f>G39+G40</f>
        <v>2491228</v>
      </c>
      <c r="H68" s="35"/>
      <c r="I68" s="35">
        <f>I39+I40</f>
        <v>3540346</v>
      </c>
    </row>
    <row r="69" spans="6:9" ht="27" customHeight="1">
      <c r="F69" s="95"/>
      <c r="I69" s="99"/>
    </row>
    <row r="70" spans="1:6" ht="13.5">
      <c r="A70" s="106" t="s">
        <v>121</v>
      </c>
      <c r="B70" s="106"/>
      <c r="C70" s="38"/>
      <c r="D70" s="38"/>
      <c r="E70" s="110" t="s">
        <v>61</v>
      </c>
      <c r="F70" s="110"/>
    </row>
    <row r="71" spans="1:6" ht="12" customHeight="1">
      <c r="A71" s="108" t="s">
        <v>106</v>
      </c>
      <c r="B71" s="108"/>
      <c r="C71" s="108"/>
      <c r="D71" s="108"/>
      <c r="E71" s="111" t="s">
        <v>90</v>
      </c>
      <c r="F71" s="111"/>
    </row>
    <row r="72" spans="1:6" ht="12" customHeight="1">
      <c r="A72" s="86"/>
      <c r="B72" s="86"/>
      <c r="C72" s="86"/>
      <c r="D72" s="86"/>
      <c r="E72" s="22"/>
      <c r="F72" s="22"/>
    </row>
    <row r="73" spans="1:6" ht="13.5">
      <c r="A73" s="106" t="s">
        <v>91</v>
      </c>
      <c r="B73" s="106"/>
      <c r="C73" s="106"/>
      <c r="D73" s="38"/>
      <c r="E73" s="19" t="s">
        <v>61</v>
      </c>
      <c r="F73" s="87"/>
    </row>
    <row r="74" spans="1:6" ht="12.75" customHeight="1">
      <c r="A74" s="108" t="s">
        <v>107</v>
      </c>
      <c r="B74" s="108"/>
      <c r="C74" s="108"/>
      <c r="D74" s="108"/>
      <c r="E74" s="111" t="s">
        <v>90</v>
      </c>
      <c r="F74" s="111"/>
    </row>
    <row r="76" spans="1:7" ht="13.5">
      <c r="A76" s="107" t="s">
        <v>93</v>
      </c>
      <c r="B76" s="107"/>
      <c r="C76" s="107"/>
      <c r="D76" s="107"/>
      <c r="E76" s="107"/>
      <c r="G76" s="55"/>
    </row>
    <row r="77" ht="13.5">
      <c r="G77" s="56"/>
    </row>
    <row r="78" ht="13.5">
      <c r="I78" s="56"/>
    </row>
  </sheetData>
  <sheetProtection/>
  <mergeCells count="15">
    <mergeCell ref="I6:I7"/>
    <mergeCell ref="B6:B7"/>
    <mergeCell ref="A6:A7"/>
    <mergeCell ref="C6:G6"/>
    <mergeCell ref="A3:I3"/>
    <mergeCell ref="A4:I4"/>
    <mergeCell ref="A70:B70"/>
    <mergeCell ref="A73:C73"/>
    <mergeCell ref="A76:E76"/>
    <mergeCell ref="A71:D71"/>
    <mergeCell ref="A74:D74"/>
    <mergeCell ref="H6:H7"/>
    <mergeCell ref="E70:F70"/>
    <mergeCell ref="E71:F71"/>
    <mergeCell ref="E74:F74"/>
  </mergeCells>
  <printOptions/>
  <pageMargins left="0.7874015748031497" right="0" top="0" bottom="0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25">
      <selection activeCell="B37" sqref="B37"/>
    </sheetView>
  </sheetViews>
  <sheetFormatPr defaultColWidth="9.140625" defaultRowHeight="12.75"/>
  <cols>
    <col min="1" max="1" width="66.57421875" style="1" customWidth="1"/>
    <col min="2" max="3" width="15.7109375" style="1" customWidth="1"/>
  </cols>
  <sheetData>
    <row r="1" spans="1:3" ht="12.75" customHeight="1">
      <c r="A1" s="121" t="s">
        <v>47</v>
      </c>
      <c r="B1" s="121"/>
      <c r="C1" s="121"/>
    </row>
    <row r="2" spans="1:3" ht="12.75" customHeight="1">
      <c r="A2" s="122" t="s">
        <v>119</v>
      </c>
      <c r="B2" s="122"/>
      <c r="C2" s="122"/>
    </row>
    <row r="3" spans="1:3" ht="12.75" customHeight="1">
      <c r="A3" s="120" t="str">
        <f>'форма 2'!A4:D4</f>
        <v>                за период, закончившийся 30 июня 2020  года</v>
      </c>
      <c r="B3" s="120"/>
      <c r="C3" s="120"/>
    </row>
    <row r="4" spans="1:3" ht="12.75" customHeight="1">
      <c r="A4" s="2" t="s">
        <v>60</v>
      </c>
      <c r="B4" s="3" t="s">
        <v>37</v>
      </c>
      <c r="C4" s="3"/>
    </row>
    <row r="5" spans="1:3" ht="34.5" customHeight="1">
      <c r="A5" s="83" t="s">
        <v>0</v>
      </c>
      <c r="B5" s="23">
        <f>'форма 2'!C6</f>
        <v>44012</v>
      </c>
      <c r="C5" s="23">
        <v>44012</v>
      </c>
    </row>
    <row r="6" spans="1:3" ht="15" customHeight="1">
      <c r="A6" s="45" t="s">
        <v>215</v>
      </c>
      <c r="B6" s="42"/>
      <c r="C6" s="42"/>
    </row>
    <row r="7" spans="1:3" ht="15" customHeight="1">
      <c r="A7" s="45" t="s">
        <v>225</v>
      </c>
      <c r="B7" s="96">
        <f>SUM(B9:B14)</f>
        <v>4389522</v>
      </c>
      <c r="C7" s="96">
        <f>SUM(C9:C14)</f>
        <v>4617429</v>
      </c>
    </row>
    <row r="8" spans="1:3" ht="15" customHeight="1">
      <c r="A8" s="46" t="s">
        <v>38</v>
      </c>
      <c r="B8" s="97"/>
      <c r="C8" s="97"/>
    </row>
    <row r="9" spans="1:3" ht="15" customHeight="1">
      <c r="A9" s="46" t="s">
        <v>163</v>
      </c>
      <c r="B9" s="97">
        <f>2662586+1713219-36346</f>
        <v>4339459</v>
      </c>
      <c r="C9" s="97">
        <v>4404286</v>
      </c>
    </row>
    <row r="10" spans="1:3" ht="15" customHeight="1">
      <c r="A10" s="46" t="s">
        <v>164</v>
      </c>
      <c r="B10" s="97"/>
      <c r="C10" s="97"/>
    </row>
    <row r="11" spans="1:3" ht="15" customHeight="1">
      <c r="A11" s="46" t="s">
        <v>165</v>
      </c>
      <c r="B11" s="97">
        <v>36346</v>
      </c>
      <c r="C11" s="97">
        <v>209432</v>
      </c>
    </row>
    <row r="12" spans="1:3" ht="15" customHeight="1">
      <c r="A12" s="46" t="s">
        <v>166</v>
      </c>
      <c r="B12" s="97"/>
      <c r="C12" s="97"/>
    </row>
    <row r="13" spans="1:3" ht="15" customHeight="1">
      <c r="A13" s="36" t="s">
        <v>167</v>
      </c>
      <c r="B13" s="97">
        <v>7003</v>
      </c>
      <c r="C13" s="97">
        <v>3711</v>
      </c>
    </row>
    <row r="14" spans="1:3" ht="15" customHeight="1">
      <c r="A14" s="36" t="s">
        <v>39</v>
      </c>
      <c r="B14" s="97">
        <f>422+3071+2168+1053</f>
        <v>6714</v>
      </c>
      <c r="C14" s="97"/>
    </row>
    <row r="15" spans="1:3" ht="15" customHeight="1">
      <c r="A15" s="44" t="s">
        <v>226</v>
      </c>
      <c r="B15" s="96">
        <f>SUM(B17:B22)</f>
        <v>3870444</v>
      </c>
      <c r="C15" s="96">
        <f>SUM(C17:C22)</f>
        <v>4437430</v>
      </c>
    </row>
    <row r="16" spans="1:3" ht="15" customHeight="1">
      <c r="A16" s="36" t="s">
        <v>38</v>
      </c>
      <c r="B16" s="97"/>
      <c r="C16" s="97"/>
    </row>
    <row r="17" spans="1:3" ht="15" customHeight="1">
      <c r="A17" s="36" t="s">
        <v>40</v>
      </c>
      <c r="B17" s="97">
        <f>1491722-B33-B34-B49</f>
        <v>1461405</v>
      </c>
      <c r="C17" s="97">
        <v>301432</v>
      </c>
    </row>
    <row r="18" spans="1:3" ht="15" customHeight="1">
      <c r="A18" s="36" t="s">
        <v>168</v>
      </c>
      <c r="B18" s="97">
        <f>1704513</f>
        <v>1704513</v>
      </c>
      <c r="C18" s="97">
        <v>2515928</v>
      </c>
    </row>
    <row r="19" spans="1:3" ht="15" customHeight="1">
      <c r="A19" s="36" t="s">
        <v>169</v>
      </c>
      <c r="B19" s="97">
        <f>280735</f>
        <v>280735</v>
      </c>
      <c r="C19" s="97">
        <v>399209</v>
      </c>
    </row>
    <row r="20" spans="1:3" ht="15" customHeight="1">
      <c r="A20" s="36" t="s">
        <v>170</v>
      </c>
      <c r="B20" s="97">
        <v>72021</v>
      </c>
      <c r="C20" s="97">
        <v>66443</v>
      </c>
    </row>
    <row r="21" spans="1:3" ht="15" customHeight="1">
      <c r="A21" s="36" t="s">
        <v>171</v>
      </c>
      <c r="B21" s="97">
        <f>59075+231663+51686-69</f>
        <v>342355</v>
      </c>
      <c r="C21" s="97">
        <v>552466</v>
      </c>
    </row>
    <row r="22" spans="1:3" ht="15" customHeight="1">
      <c r="A22" s="36" t="s">
        <v>41</v>
      </c>
      <c r="B22" s="97">
        <f>6367+2533+83334-83003+184</f>
        <v>9415</v>
      </c>
      <c r="C22" s="97">
        <v>601952</v>
      </c>
    </row>
    <row r="23" spans="1:3" ht="15" customHeight="1">
      <c r="A23" s="34" t="s">
        <v>216</v>
      </c>
      <c r="B23" s="96">
        <f>B7-B15</f>
        <v>519078</v>
      </c>
      <c r="C23" s="96">
        <f>C7-C15</f>
        <v>179999</v>
      </c>
    </row>
    <row r="24" spans="1:3" ht="15" customHeight="1">
      <c r="A24" s="44" t="s">
        <v>217</v>
      </c>
      <c r="B24" s="96"/>
      <c r="C24" s="96"/>
    </row>
    <row r="25" spans="1:3" ht="15" customHeight="1">
      <c r="A25" s="34" t="s">
        <v>225</v>
      </c>
      <c r="B25" s="96">
        <f>B27+B30</f>
        <v>0</v>
      </c>
      <c r="C25" s="96">
        <f>C27+C30+C29</f>
        <v>0</v>
      </c>
    </row>
    <row r="26" spans="1:3" ht="15" customHeight="1">
      <c r="A26" s="36" t="s">
        <v>38</v>
      </c>
      <c r="B26" s="97"/>
      <c r="C26" s="97"/>
    </row>
    <row r="27" spans="1:3" ht="15" customHeight="1">
      <c r="A27" s="36" t="s">
        <v>42</v>
      </c>
      <c r="B27" s="97"/>
      <c r="C27" s="97"/>
    </row>
    <row r="28" spans="1:3" ht="15" customHeight="1">
      <c r="A28" s="36" t="s">
        <v>172</v>
      </c>
      <c r="B28" s="97"/>
      <c r="C28" s="97"/>
    </row>
    <row r="29" spans="1:3" ht="15" customHeight="1">
      <c r="A29" s="36" t="s">
        <v>200</v>
      </c>
      <c r="B29" s="97"/>
      <c r="C29" s="97"/>
    </row>
    <row r="30" spans="1:3" ht="15" customHeight="1">
      <c r="A30" s="36" t="s">
        <v>39</v>
      </c>
      <c r="B30" s="97"/>
      <c r="C30" s="97"/>
    </row>
    <row r="31" spans="1:3" ht="15" customHeight="1">
      <c r="A31" s="34" t="s">
        <v>224</v>
      </c>
      <c r="B31" s="96">
        <f>SUM(B33:B37)</f>
        <v>244592</v>
      </c>
      <c r="C31" s="96">
        <f>SUM(C33:C37)</f>
        <v>87657</v>
      </c>
    </row>
    <row r="32" spans="1:3" ht="15" customHeight="1">
      <c r="A32" s="36" t="s">
        <v>38</v>
      </c>
      <c r="B32" s="97"/>
      <c r="C32" s="97"/>
    </row>
    <row r="33" spans="1:3" ht="15" customHeight="1">
      <c r="A33" s="36" t="s">
        <v>43</v>
      </c>
      <c r="B33" s="97">
        <v>5069</v>
      </c>
      <c r="C33" s="97">
        <v>24221</v>
      </c>
    </row>
    <row r="34" spans="1:3" ht="15" customHeight="1">
      <c r="A34" s="33" t="s">
        <v>201</v>
      </c>
      <c r="B34" s="97">
        <v>2000</v>
      </c>
      <c r="C34" s="97">
        <v>63436</v>
      </c>
    </row>
    <row r="35" spans="1:7" ht="15" customHeight="1">
      <c r="A35" s="36" t="s">
        <v>210</v>
      </c>
      <c r="B35" s="97">
        <v>83003</v>
      </c>
      <c r="C35" s="97"/>
      <c r="G35" s="99"/>
    </row>
    <row r="36" spans="1:3" ht="15" customHeight="1">
      <c r="A36" s="33" t="s">
        <v>211</v>
      </c>
      <c r="B36" s="97">
        <v>154520</v>
      </c>
      <c r="C36" s="97"/>
    </row>
    <row r="37" spans="1:6" ht="15" customHeight="1">
      <c r="A37" s="36" t="s">
        <v>41</v>
      </c>
      <c r="B37" s="97"/>
      <c r="C37" s="97"/>
      <c r="F37" s="99"/>
    </row>
    <row r="38" spans="1:3" ht="15" customHeight="1">
      <c r="A38" s="34" t="s">
        <v>218</v>
      </c>
      <c r="B38" s="96">
        <f>B25-B31</f>
        <v>-244592</v>
      </c>
      <c r="C38" s="96">
        <f>C25-C31</f>
        <v>-87657</v>
      </c>
    </row>
    <row r="39" spans="1:3" ht="15" customHeight="1">
      <c r="A39" s="44" t="s">
        <v>219</v>
      </c>
      <c r="B39" s="96"/>
      <c r="C39" s="96"/>
    </row>
    <row r="40" spans="1:3" ht="15" customHeight="1">
      <c r="A40" s="34" t="s">
        <v>225</v>
      </c>
      <c r="B40" s="96">
        <f>SUM(B42:B45)</f>
        <v>1092391</v>
      </c>
      <c r="C40" s="96">
        <f>SUM(C42:C45)</f>
        <v>938520</v>
      </c>
    </row>
    <row r="41" spans="1:3" ht="15" customHeight="1">
      <c r="A41" s="36" t="s">
        <v>38</v>
      </c>
      <c r="B41" s="97"/>
      <c r="C41" s="97"/>
    </row>
    <row r="42" spans="1:3" ht="15" customHeight="1">
      <c r="A42" s="36" t="s">
        <v>173</v>
      </c>
      <c r="B42" s="97"/>
      <c r="C42" s="97"/>
    </row>
    <row r="43" spans="1:3" ht="15" customHeight="1">
      <c r="A43" s="36" t="s">
        <v>44</v>
      </c>
      <c r="B43" s="97">
        <v>1092391</v>
      </c>
      <c r="C43" s="97">
        <v>938520</v>
      </c>
    </row>
    <row r="44" spans="1:3" ht="15" customHeight="1">
      <c r="A44" s="36" t="s">
        <v>167</v>
      </c>
      <c r="B44" s="97"/>
      <c r="C44" s="97"/>
    </row>
    <row r="45" spans="1:3" ht="15" customHeight="1">
      <c r="A45" s="36" t="s">
        <v>39</v>
      </c>
      <c r="B45" s="97"/>
      <c r="C45" s="97"/>
    </row>
    <row r="46" spans="1:3" ht="15" customHeight="1">
      <c r="A46" s="44" t="s">
        <v>224</v>
      </c>
      <c r="B46" s="96">
        <f>SUM(B48:B52)</f>
        <v>1344461</v>
      </c>
      <c r="C46" s="96">
        <f>SUM(C48:C52)</f>
        <v>1053201</v>
      </c>
    </row>
    <row r="47" spans="1:3" ht="15" customHeight="1">
      <c r="A47" s="36" t="s">
        <v>38</v>
      </c>
      <c r="B47" s="97"/>
      <c r="C47" s="97"/>
    </row>
    <row r="48" spans="1:3" ht="15" customHeight="1">
      <c r="A48" s="36" t="s">
        <v>45</v>
      </c>
      <c r="B48" s="97">
        <v>1047758</v>
      </c>
      <c r="C48" s="97">
        <v>1053201</v>
      </c>
    </row>
    <row r="49" spans="1:3" ht="15" customHeight="1">
      <c r="A49" s="36" t="s">
        <v>212</v>
      </c>
      <c r="B49" s="97">
        <v>23248</v>
      </c>
      <c r="C49" s="97"/>
    </row>
    <row r="50" spans="1:3" ht="15" customHeight="1">
      <c r="A50" s="36" t="s">
        <v>213</v>
      </c>
      <c r="B50" s="97">
        <v>7101</v>
      </c>
      <c r="C50" s="97"/>
    </row>
    <row r="51" spans="1:3" ht="15" customHeight="1">
      <c r="A51" s="36" t="s">
        <v>46</v>
      </c>
      <c r="B51" s="97">
        <v>266354</v>
      </c>
      <c r="C51" s="97"/>
    </row>
    <row r="52" spans="1:3" ht="15" customHeight="1">
      <c r="A52" s="36" t="s">
        <v>174</v>
      </c>
      <c r="B52" s="97"/>
      <c r="C52" s="97"/>
    </row>
    <row r="53" spans="1:3" ht="15" customHeight="1">
      <c r="A53" s="34" t="s">
        <v>220</v>
      </c>
      <c r="B53" s="96">
        <f>B40-B46</f>
        <v>-252070</v>
      </c>
      <c r="C53" s="96">
        <f>C40-C46</f>
        <v>-114681</v>
      </c>
    </row>
    <row r="54" spans="1:3" ht="15" customHeight="1">
      <c r="A54" s="44" t="s">
        <v>162</v>
      </c>
      <c r="B54" s="105">
        <f>68-3518</f>
        <v>-3450</v>
      </c>
      <c r="C54" s="105">
        <v>-8731</v>
      </c>
    </row>
    <row r="55" spans="1:3" ht="15" customHeight="1">
      <c r="A55" s="34" t="s">
        <v>221</v>
      </c>
      <c r="B55" s="96">
        <f>B23+B38+B53+B54</f>
        <v>18966</v>
      </c>
      <c r="C55" s="96">
        <f>C23+C38+C53+C54</f>
        <v>-31070</v>
      </c>
    </row>
    <row r="56" spans="1:3" ht="15" customHeight="1">
      <c r="A56" s="34" t="s">
        <v>222</v>
      </c>
      <c r="B56" s="96">
        <v>8326</v>
      </c>
      <c r="C56" s="96">
        <v>158011</v>
      </c>
    </row>
    <row r="57" spans="1:3" ht="15" customHeight="1">
      <c r="A57" s="34" t="s">
        <v>223</v>
      </c>
      <c r="B57" s="96">
        <v>27292</v>
      </c>
      <c r="C57" s="96">
        <f>SUM(C55:C56)</f>
        <v>126941</v>
      </c>
    </row>
    <row r="58" spans="1:3" ht="13.5">
      <c r="A58" s="30"/>
      <c r="B58" s="31">
        <f>B55+B56-B57</f>
        <v>0</v>
      </c>
      <c r="C58" s="31">
        <f>C55+C56-C57</f>
        <v>0</v>
      </c>
    </row>
    <row r="59" spans="1:3" ht="27" customHeight="1">
      <c r="A59" s="29" t="s">
        <v>121</v>
      </c>
      <c r="B59" s="19" t="s">
        <v>61</v>
      </c>
      <c r="C59" s="20" t="s">
        <v>61</v>
      </c>
    </row>
    <row r="60" spans="1:3" ht="13.5">
      <c r="A60" s="21" t="s">
        <v>89</v>
      </c>
      <c r="B60" s="22" t="s">
        <v>90</v>
      </c>
      <c r="C60" s="20" t="s">
        <v>61</v>
      </c>
    </row>
    <row r="61" spans="1:3" ht="13.5">
      <c r="A61" s="29" t="s">
        <v>91</v>
      </c>
      <c r="B61" s="19" t="s">
        <v>61</v>
      </c>
      <c r="C61" s="20" t="s">
        <v>61</v>
      </c>
    </row>
    <row r="62" spans="1:3" ht="13.5">
      <c r="A62" s="21" t="s">
        <v>92</v>
      </c>
      <c r="B62" s="22" t="s">
        <v>90</v>
      </c>
      <c r="C62" s="20" t="s">
        <v>61</v>
      </c>
    </row>
    <row r="63" spans="1:3" ht="13.5">
      <c r="A63" s="107" t="s">
        <v>93</v>
      </c>
      <c r="B63" s="107"/>
      <c r="C63" s="107"/>
    </row>
  </sheetData>
  <sheetProtection/>
  <mergeCells count="4">
    <mergeCell ref="A1:C1"/>
    <mergeCell ref="A3:C3"/>
    <mergeCell ref="A2:C2"/>
    <mergeCell ref="A63:C63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4">
      <selection activeCell="C74" sqref="C74"/>
    </sheetView>
  </sheetViews>
  <sheetFormatPr defaultColWidth="9.140625" defaultRowHeight="12.75"/>
  <cols>
    <col min="1" max="1" width="61.00390625" style="1" customWidth="1"/>
    <col min="2" max="2" width="7.140625" style="61" customWidth="1"/>
    <col min="3" max="4" width="13.7109375" style="1" customWidth="1"/>
    <col min="5" max="5" width="9.8515625" style="0" bestFit="1" customWidth="1"/>
    <col min="6" max="6" width="12.28125" style="100" bestFit="1" customWidth="1"/>
    <col min="8" max="8" width="11.421875" style="103" bestFit="1" customWidth="1"/>
  </cols>
  <sheetData>
    <row r="1" spans="1:2" ht="13.5">
      <c r="A1" s="1" t="s">
        <v>156</v>
      </c>
      <c r="B1" s="59"/>
    </row>
    <row r="2" spans="1:2" ht="13.5">
      <c r="A2" s="1" t="s">
        <v>157</v>
      </c>
      <c r="B2" s="60"/>
    </row>
    <row r="3" spans="1:2" ht="13.5">
      <c r="A3" s="1" t="s">
        <v>180</v>
      </c>
      <c r="B3" s="59"/>
    </row>
    <row r="4" spans="1:2" ht="13.5">
      <c r="A4" s="1" t="s">
        <v>158</v>
      </c>
      <c r="B4" s="59"/>
    </row>
    <row r="5" spans="1:2" ht="13.5">
      <c r="A5" s="1" t="s">
        <v>159</v>
      </c>
      <c r="B5" s="59"/>
    </row>
    <row r="6" spans="1:2" ht="13.5">
      <c r="A6" s="1" t="s">
        <v>160</v>
      </c>
      <c r="B6" s="59"/>
    </row>
    <row r="7" spans="1:2" ht="13.5">
      <c r="A7" s="1" t="s">
        <v>214</v>
      </c>
      <c r="B7" s="59"/>
    </row>
    <row r="8" spans="1:2" ht="13.5">
      <c r="A8" s="1" t="s">
        <v>161</v>
      </c>
      <c r="B8" s="59"/>
    </row>
    <row r="9" spans="1:2" ht="13.5">
      <c r="A9" s="1" t="s">
        <v>198</v>
      </c>
      <c r="B9" s="59"/>
    </row>
    <row r="11" spans="1:8" s="43" customFormat="1" ht="13.5">
      <c r="A11" s="120" t="s">
        <v>178</v>
      </c>
      <c r="B11" s="120"/>
      <c r="C11" s="120"/>
      <c r="D11" s="120"/>
      <c r="F11" s="101"/>
      <c r="H11" s="104"/>
    </row>
    <row r="12" spans="1:8" s="43" customFormat="1" ht="13.5">
      <c r="A12" s="120" t="s">
        <v>208</v>
      </c>
      <c r="B12" s="120"/>
      <c r="C12" s="120"/>
      <c r="D12" s="53"/>
      <c r="F12" s="101"/>
      <c r="H12" s="104"/>
    </row>
    <row r="13" spans="1:4" ht="15" customHeight="1">
      <c r="A13" s="4" t="s">
        <v>61</v>
      </c>
      <c r="B13" s="5" t="s">
        <v>61</v>
      </c>
      <c r="C13" s="130" t="s">
        <v>62</v>
      </c>
      <c r="D13" s="130"/>
    </row>
    <row r="14" spans="1:4" ht="45.75" customHeight="1">
      <c r="A14" s="54" t="s">
        <v>63</v>
      </c>
      <c r="B14" s="6" t="s">
        <v>4</v>
      </c>
      <c r="C14" s="23" t="s">
        <v>108</v>
      </c>
      <c r="D14" s="23" t="s">
        <v>109</v>
      </c>
    </row>
    <row r="15" spans="1:4" ht="19.5" customHeight="1">
      <c r="A15" s="124" t="s">
        <v>64</v>
      </c>
      <c r="B15" s="125"/>
      <c r="C15" s="125"/>
      <c r="D15" s="126"/>
    </row>
    <row r="16" spans="1:8" s="15" customFormat="1" ht="19.5" customHeight="1">
      <c r="A16" s="12" t="s">
        <v>65</v>
      </c>
      <c r="B16" s="7" t="s">
        <v>61</v>
      </c>
      <c r="C16" s="14" t="s">
        <v>61</v>
      </c>
      <c r="D16" s="14" t="s">
        <v>61</v>
      </c>
      <c r="F16" s="100"/>
      <c r="H16" s="103"/>
    </row>
    <row r="17" spans="1:8" s="15" customFormat="1" ht="13.5">
      <c r="A17" s="66" t="s">
        <v>5</v>
      </c>
      <c r="B17" s="67" t="s">
        <v>6</v>
      </c>
      <c r="C17" s="64">
        <f>60+27232</f>
        <v>27292</v>
      </c>
      <c r="D17" s="64">
        <f>1740+6586</f>
        <v>8326</v>
      </c>
      <c r="F17" s="100"/>
      <c r="H17" s="103"/>
    </row>
    <row r="18" spans="1:8" s="15" customFormat="1" ht="15" customHeight="1">
      <c r="A18" s="66" t="s">
        <v>199</v>
      </c>
      <c r="B18" s="67" t="s">
        <v>7</v>
      </c>
      <c r="C18" s="64">
        <v>170623</v>
      </c>
      <c r="D18" s="64">
        <v>16103</v>
      </c>
      <c r="E18" s="98"/>
      <c r="F18" s="100"/>
      <c r="H18" s="103"/>
    </row>
    <row r="19" spans="1:8" s="15" customFormat="1" ht="13.5">
      <c r="A19" s="66" t="s">
        <v>209</v>
      </c>
      <c r="B19" s="67" t="s">
        <v>8</v>
      </c>
      <c r="C19" s="64">
        <f>926836-160</f>
        <v>926676</v>
      </c>
      <c r="D19" s="64">
        <v>802169</v>
      </c>
      <c r="F19" s="100"/>
      <c r="H19" s="103"/>
    </row>
    <row r="20" spans="1:8" s="15" customFormat="1" ht="30" customHeight="1" hidden="1">
      <c r="A20" s="66" t="s">
        <v>68</v>
      </c>
      <c r="B20" s="67" t="s">
        <v>10</v>
      </c>
      <c r="C20" s="64"/>
      <c r="D20" s="64"/>
      <c r="E20" s="98"/>
      <c r="F20" s="100"/>
      <c r="H20" s="103"/>
    </row>
    <row r="21" spans="1:8" s="15" customFormat="1" ht="15" customHeight="1" hidden="1">
      <c r="A21" s="66" t="s">
        <v>69</v>
      </c>
      <c r="B21" s="67" t="s">
        <v>11</v>
      </c>
      <c r="C21" s="64"/>
      <c r="D21" s="64"/>
      <c r="F21" s="100"/>
      <c r="H21" s="103"/>
    </row>
    <row r="22" spans="1:8" s="15" customFormat="1" ht="15" customHeight="1" hidden="1">
      <c r="A22" s="66" t="s">
        <v>70</v>
      </c>
      <c r="B22" s="67" t="s">
        <v>12</v>
      </c>
      <c r="C22" s="64"/>
      <c r="D22" s="64"/>
      <c r="F22" s="100"/>
      <c r="H22" s="103"/>
    </row>
    <row r="23" spans="1:8" s="15" customFormat="1" ht="15" customHeight="1">
      <c r="A23" s="66" t="s">
        <v>110</v>
      </c>
      <c r="B23" s="67" t="s">
        <v>14</v>
      </c>
      <c r="C23" s="64">
        <f>741839-1842</f>
        <v>739997</v>
      </c>
      <c r="D23" s="64">
        <f>1310193-1842</f>
        <v>1308351</v>
      </c>
      <c r="F23" s="100"/>
      <c r="H23" s="103"/>
    </row>
    <row r="24" spans="1:8" s="15" customFormat="1" ht="15" customHeight="1">
      <c r="A24" s="66" t="s">
        <v>49</v>
      </c>
      <c r="B24" s="67" t="s">
        <v>71</v>
      </c>
      <c r="C24" s="64">
        <v>72239</v>
      </c>
      <c r="D24" s="64">
        <v>59553</v>
      </c>
      <c r="F24" s="100"/>
      <c r="H24" s="103"/>
    </row>
    <row r="25" spans="1:8" s="15" customFormat="1" ht="15" customHeight="1">
      <c r="A25" s="66" t="s">
        <v>9</v>
      </c>
      <c r="B25" s="67" t="s">
        <v>72</v>
      </c>
      <c r="C25" s="64">
        <v>895637</v>
      </c>
      <c r="D25" s="64">
        <v>865966</v>
      </c>
      <c r="F25" s="100"/>
      <c r="H25" s="103"/>
    </row>
    <row r="26" spans="1:8" s="15" customFormat="1" ht="15" customHeight="1">
      <c r="A26" s="66" t="s">
        <v>13</v>
      </c>
      <c r="B26" s="67" t="s">
        <v>73</v>
      </c>
      <c r="C26" s="64">
        <f>12430+1808+287+349589+160+1915</f>
        <v>366189</v>
      </c>
      <c r="D26" s="64">
        <v>297448</v>
      </c>
      <c r="F26" s="100"/>
      <c r="H26" s="103"/>
    </row>
    <row r="27" spans="1:8" s="15" customFormat="1" ht="19.5" customHeight="1">
      <c r="A27" s="68" t="s">
        <v>197</v>
      </c>
      <c r="B27" s="69">
        <v>100</v>
      </c>
      <c r="C27" s="65">
        <f>SUM(C17:C26)</f>
        <v>3198653</v>
      </c>
      <c r="D27" s="65">
        <f>SUM(D17:D26)</f>
        <v>3357916</v>
      </c>
      <c r="F27" s="100"/>
      <c r="H27" s="103"/>
    </row>
    <row r="28" spans="1:8" s="15" customFormat="1" ht="15" customHeight="1">
      <c r="A28" s="66" t="s">
        <v>74</v>
      </c>
      <c r="B28" s="70">
        <v>101</v>
      </c>
      <c r="C28" s="64"/>
      <c r="D28" s="64"/>
      <c r="F28" s="100"/>
      <c r="H28" s="103"/>
    </row>
    <row r="29" spans="1:8" s="15" customFormat="1" ht="19.5" customHeight="1">
      <c r="A29" s="68" t="s">
        <v>15</v>
      </c>
      <c r="B29" s="69" t="s">
        <v>61</v>
      </c>
      <c r="C29" s="65" t="s">
        <v>61</v>
      </c>
      <c r="D29" s="65" t="s">
        <v>61</v>
      </c>
      <c r="F29" s="100"/>
      <c r="H29" s="103"/>
    </row>
    <row r="30" spans="1:8" s="15" customFormat="1" ht="15" customHeight="1" hidden="1">
      <c r="A30" s="66" t="s">
        <v>66</v>
      </c>
      <c r="B30" s="70">
        <v>110</v>
      </c>
      <c r="C30" s="64"/>
      <c r="D30" s="64"/>
      <c r="F30" s="100"/>
      <c r="H30" s="103"/>
    </row>
    <row r="31" spans="1:8" s="15" customFormat="1" ht="13.5" hidden="1">
      <c r="A31" s="66" t="s">
        <v>67</v>
      </c>
      <c r="B31" s="70">
        <v>111</v>
      </c>
      <c r="C31" s="64"/>
      <c r="D31" s="64"/>
      <c r="F31" s="100"/>
      <c r="H31" s="103"/>
    </row>
    <row r="32" spans="1:8" s="15" customFormat="1" ht="28.5" customHeight="1" hidden="1">
      <c r="A32" s="66" t="s">
        <v>68</v>
      </c>
      <c r="B32" s="70">
        <v>112</v>
      </c>
      <c r="C32" s="64"/>
      <c r="D32" s="64"/>
      <c r="F32" s="100"/>
      <c r="H32" s="103"/>
    </row>
    <row r="33" spans="1:8" s="15" customFormat="1" ht="15" customHeight="1" hidden="1">
      <c r="A33" s="66" t="s">
        <v>69</v>
      </c>
      <c r="B33" s="70">
        <v>113</v>
      </c>
      <c r="C33" s="64"/>
      <c r="D33" s="64"/>
      <c r="F33" s="100"/>
      <c r="H33" s="103"/>
    </row>
    <row r="34" spans="1:8" s="15" customFormat="1" ht="15" customHeight="1" hidden="1">
      <c r="A34" s="66" t="s">
        <v>75</v>
      </c>
      <c r="B34" s="70">
        <v>114</v>
      </c>
      <c r="C34" s="64"/>
      <c r="D34" s="64"/>
      <c r="F34" s="100"/>
      <c r="H34" s="103"/>
    </row>
    <row r="35" spans="1:8" s="15" customFormat="1" ht="15" customHeight="1">
      <c r="A35" s="66" t="s">
        <v>76</v>
      </c>
      <c r="B35" s="70">
        <v>115</v>
      </c>
      <c r="C35" s="64"/>
      <c r="D35" s="64"/>
      <c r="F35" s="100"/>
      <c r="H35" s="103"/>
    </row>
    <row r="36" spans="1:8" s="15" customFormat="1" ht="15" customHeight="1">
      <c r="A36" s="66" t="s">
        <v>18</v>
      </c>
      <c r="B36" s="70">
        <v>116</v>
      </c>
      <c r="C36" s="64"/>
      <c r="D36" s="64"/>
      <c r="F36" s="100"/>
      <c r="H36" s="103"/>
    </row>
    <row r="37" spans="1:8" s="15" customFormat="1" ht="15" customHeight="1">
      <c r="A37" s="66" t="s">
        <v>77</v>
      </c>
      <c r="B37" s="70">
        <v>117</v>
      </c>
      <c r="C37" s="64"/>
      <c r="D37" s="64"/>
      <c r="F37" s="100"/>
      <c r="H37" s="103"/>
    </row>
    <row r="38" spans="1:8" s="15" customFormat="1" ht="15" customHeight="1">
      <c r="A38" s="66" t="s">
        <v>21</v>
      </c>
      <c r="B38" s="70">
        <v>118</v>
      </c>
      <c r="C38" s="64">
        <f>2810504-200439</f>
        <v>2610065</v>
      </c>
      <c r="D38" s="64">
        <f>2961087-229073</f>
        <v>2732014</v>
      </c>
      <c r="F38" s="100"/>
      <c r="H38" s="103"/>
    </row>
    <row r="39" spans="1:8" s="15" customFormat="1" ht="15" customHeight="1">
      <c r="A39" s="66" t="s">
        <v>205</v>
      </c>
      <c r="B39" s="70">
        <v>119</v>
      </c>
      <c r="C39" s="64">
        <f>267252-66813</f>
        <v>200439</v>
      </c>
      <c r="D39" s="64">
        <f>267252-38179</f>
        <v>229073</v>
      </c>
      <c r="F39" s="100"/>
      <c r="H39" s="103"/>
    </row>
    <row r="40" spans="1:8" s="15" customFormat="1" ht="15" customHeight="1">
      <c r="A40" s="66" t="s">
        <v>24</v>
      </c>
      <c r="B40" s="70">
        <v>120</v>
      </c>
      <c r="C40" s="64"/>
      <c r="D40" s="64"/>
      <c r="F40" s="100"/>
      <c r="H40" s="103"/>
    </row>
    <row r="41" spans="1:8" s="15" customFormat="1" ht="15" customHeight="1">
      <c r="A41" s="66" t="s">
        <v>25</v>
      </c>
      <c r="B41" s="70">
        <v>121</v>
      </c>
      <c r="C41" s="64"/>
      <c r="D41" s="64">
        <v>2638</v>
      </c>
      <c r="F41" s="100"/>
      <c r="H41" s="103"/>
    </row>
    <row r="42" spans="1:8" s="15" customFormat="1" ht="15" customHeight="1">
      <c r="A42" s="66" t="s">
        <v>26</v>
      </c>
      <c r="B42" s="70">
        <v>122</v>
      </c>
      <c r="C42" s="64"/>
      <c r="D42" s="64"/>
      <c r="F42" s="100"/>
      <c r="H42" s="103"/>
    </row>
    <row r="43" spans="1:8" s="15" customFormat="1" ht="15" customHeight="1">
      <c r="A43" s="66" t="s">
        <v>27</v>
      </c>
      <c r="B43" s="70">
        <v>123</v>
      </c>
      <c r="C43" s="64">
        <v>38161</v>
      </c>
      <c r="D43" s="64">
        <v>42536</v>
      </c>
      <c r="F43" s="100"/>
      <c r="H43" s="103"/>
    </row>
    <row r="44" spans="1:8" s="15" customFormat="1" ht="19.5" customHeight="1">
      <c r="A44" s="68" t="s">
        <v>196</v>
      </c>
      <c r="B44" s="69">
        <v>200</v>
      </c>
      <c r="C44" s="65">
        <f>SUM(C35:C43)</f>
        <v>2848665</v>
      </c>
      <c r="D44" s="65">
        <f>SUM(D35:D43)</f>
        <v>3006261</v>
      </c>
      <c r="F44" s="100"/>
      <c r="H44" s="103"/>
    </row>
    <row r="45" spans="1:8" s="15" customFormat="1" ht="19.5" customHeight="1">
      <c r="A45" s="68" t="s">
        <v>195</v>
      </c>
      <c r="B45" s="69" t="s">
        <v>61</v>
      </c>
      <c r="C45" s="65">
        <f>C44+C27+C28</f>
        <v>6047318</v>
      </c>
      <c r="D45" s="65">
        <f>D44+D27+D28</f>
        <v>6364177</v>
      </c>
      <c r="F45" s="100"/>
      <c r="H45" s="103"/>
    </row>
    <row r="46" spans="1:8" s="15" customFormat="1" ht="19.5" customHeight="1">
      <c r="A46" s="127" t="s">
        <v>78</v>
      </c>
      <c r="B46" s="128"/>
      <c r="C46" s="128"/>
      <c r="D46" s="129"/>
      <c r="F46" s="100"/>
      <c r="H46" s="103"/>
    </row>
    <row r="47" spans="1:8" s="15" customFormat="1" ht="19.5" customHeight="1">
      <c r="A47" s="68" t="s">
        <v>28</v>
      </c>
      <c r="B47" s="69" t="s">
        <v>61</v>
      </c>
      <c r="C47" s="71" t="s">
        <v>61</v>
      </c>
      <c r="D47" s="71" t="s">
        <v>61</v>
      </c>
      <c r="F47" s="100"/>
      <c r="H47" s="103"/>
    </row>
    <row r="48" spans="1:8" s="15" customFormat="1" ht="15" customHeight="1">
      <c r="A48" s="66" t="s">
        <v>79</v>
      </c>
      <c r="B48" s="70">
        <v>210</v>
      </c>
      <c r="C48" s="64">
        <v>1160129</v>
      </c>
      <c r="D48" s="64">
        <f>1115497+6261</f>
        <v>1121758</v>
      </c>
      <c r="F48" s="100"/>
      <c r="H48" s="103"/>
    </row>
    <row r="49" spans="1:8" s="15" customFormat="1" ht="15" customHeight="1">
      <c r="A49" s="66" t="s">
        <v>228</v>
      </c>
      <c r="B49" s="70">
        <v>211</v>
      </c>
      <c r="C49" s="64">
        <v>8643</v>
      </c>
      <c r="D49" s="64">
        <v>9713</v>
      </c>
      <c r="F49" s="100"/>
      <c r="H49" s="103"/>
    </row>
    <row r="50" spans="1:8" s="15" customFormat="1" ht="15" customHeight="1">
      <c r="A50" s="66" t="s">
        <v>227</v>
      </c>
      <c r="B50" s="70"/>
      <c r="C50" s="64">
        <v>24703</v>
      </c>
      <c r="D50" s="64">
        <v>47951</v>
      </c>
      <c r="F50" s="100"/>
      <c r="H50" s="103"/>
    </row>
    <row r="51" spans="1:8" s="15" customFormat="1" ht="15" customHeight="1">
      <c r="A51" s="66" t="s">
        <v>203</v>
      </c>
      <c r="B51" s="70">
        <v>212</v>
      </c>
      <c r="C51" s="64"/>
      <c r="D51" s="64">
        <v>266354</v>
      </c>
      <c r="F51" s="100"/>
      <c r="H51" s="103"/>
    </row>
    <row r="52" spans="1:8" s="15" customFormat="1" ht="15" customHeight="1">
      <c r="A52" s="66" t="s">
        <v>111</v>
      </c>
      <c r="B52" s="70">
        <v>213</v>
      </c>
      <c r="C52" s="64">
        <v>428128</v>
      </c>
      <c r="D52" s="64">
        <v>691454</v>
      </c>
      <c r="F52" s="100"/>
      <c r="H52" s="103"/>
    </row>
    <row r="53" spans="1:8" s="15" customFormat="1" ht="15" customHeight="1">
      <c r="A53" s="66" t="s">
        <v>80</v>
      </c>
      <c r="B53" s="70">
        <v>214</v>
      </c>
      <c r="C53" s="64">
        <v>44456</v>
      </c>
      <c r="D53" s="64">
        <v>44592</v>
      </c>
      <c r="F53" s="100"/>
      <c r="H53" s="103"/>
    </row>
    <row r="54" spans="1:8" s="15" customFormat="1" ht="15" customHeight="1">
      <c r="A54" s="66" t="s">
        <v>204</v>
      </c>
      <c r="B54" s="70">
        <v>215</v>
      </c>
      <c r="C54" s="64">
        <f>49528+8471</f>
        <v>57999</v>
      </c>
      <c r="D54" s="64">
        <f>98009+13409</f>
        <v>111418</v>
      </c>
      <c r="F54" s="100"/>
      <c r="H54" s="103"/>
    </row>
    <row r="55" spans="1:8" s="15" customFormat="1" ht="15" customHeight="1">
      <c r="A55" s="66" t="s">
        <v>81</v>
      </c>
      <c r="B55" s="70">
        <v>216</v>
      </c>
      <c r="C55" s="64">
        <v>43808</v>
      </c>
      <c r="D55" s="64">
        <v>39142</v>
      </c>
      <c r="F55" s="100"/>
      <c r="H55" s="103"/>
    </row>
    <row r="56" spans="1:8" s="15" customFormat="1" ht="15" customHeight="1">
      <c r="A56" s="66" t="s">
        <v>29</v>
      </c>
      <c r="B56" s="70">
        <v>217</v>
      </c>
      <c r="C56" s="64">
        <f>3427+36346</f>
        <v>39773</v>
      </c>
      <c r="D56" s="64">
        <f>4848+42</f>
        <v>4890</v>
      </c>
      <c r="F56" s="100"/>
      <c r="H56" s="103"/>
    </row>
    <row r="57" spans="1:8" s="15" customFormat="1" ht="19.5" customHeight="1">
      <c r="A57" s="68" t="s">
        <v>194</v>
      </c>
      <c r="B57" s="69">
        <v>300</v>
      </c>
      <c r="C57" s="65">
        <f>SUM(C48:C56)</f>
        <v>1807639</v>
      </c>
      <c r="D57" s="65">
        <f>SUM(D48:D56)</f>
        <v>2337272</v>
      </c>
      <c r="F57" s="100"/>
      <c r="H57" s="103"/>
    </row>
    <row r="58" spans="1:8" s="15" customFormat="1" ht="15" customHeight="1">
      <c r="A58" s="66" t="s">
        <v>82</v>
      </c>
      <c r="B58" s="70">
        <v>301</v>
      </c>
      <c r="C58" s="64"/>
      <c r="D58" s="64"/>
      <c r="F58" s="100"/>
      <c r="H58" s="103"/>
    </row>
    <row r="59" spans="1:8" s="15" customFormat="1" ht="19.5" customHeight="1">
      <c r="A59" s="68" t="s">
        <v>30</v>
      </c>
      <c r="B59" s="69" t="s">
        <v>61</v>
      </c>
      <c r="C59" s="65" t="s">
        <v>61</v>
      </c>
      <c r="D59" s="65" t="s">
        <v>61</v>
      </c>
      <c r="F59" s="100"/>
      <c r="H59" s="103"/>
    </row>
    <row r="60" spans="1:8" s="15" customFormat="1" ht="15" customHeight="1">
      <c r="A60" s="66" t="s">
        <v>79</v>
      </c>
      <c r="B60" s="70">
        <v>310</v>
      </c>
      <c r="C60" s="64">
        <v>75400</v>
      </c>
      <c r="D60" s="64">
        <v>75400</v>
      </c>
      <c r="F60" s="100"/>
      <c r="H60" s="103"/>
    </row>
    <row r="61" spans="1:8" s="15" customFormat="1" ht="15" customHeight="1">
      <c r="A61" s="66" t="s">
        <v>67</v>
      </c>
      <c r="B61" s="70">
        <v>311</v>
      </c>
      <c r="C61" s="64"/>
      <c r="D61" s="64"/>
      <c r="F61" s="100"/>
      <c r="H61" s="103"/>
    </row>
    <row r="62" spans="1:8" s="15" customFormat="1" ht="15" customHeight="1">
      <c r="A62" s="66" t="s">
        <v>83</v>
      </c>
      <c r="B62" s="70">
        <v>312</v>
      </c>
      <c r="C62" s="64">
        <v>35838</v>
      </c>
      <c r="D62" s="64">
        <v>12487</v>
      </c>
      <c r="F62" s="100"/>
      <c r="H62" s="103"/>
    </row>
    <row r="63" spans="1:8" s="15" customFormat="1" ht="15" customHeight="1">
      <c r="A63" s="66" t="s">
        <v>206</v>
      </c>
      <c r="B63" s="70">
        <v>313</v>
      </c>
      <c r="C63" s="64">
        <f>220119-35838</f>
        <v>184281</v>
      </c>
      <c r="D63" s="64">
        <f>196768-12487</f>
        <v>184281</v>
      </c>
      <c r="F63" s="100"/>
      <c r="H63" s="103"/>
    </row>
    <row r="64" spans="1:8" s="15" customFormat="1" ht="13.5">
      <c r="A64" s="66" t="s">
        <v>84</v>
      </c>
      <c r="B64" s="70">
        <v>314</v>
      </c>
      <c r="C64" s="64"/>
      <c r="D64" s="64"/>
      <c r="F64" s="100"/>
      <c r="H64" s="103"/>
    </row>
    <row r="65" spans="1:8" s="15" customFormat="1" ht="13.5">
      <c r="A65" s="66" t="s">
        <v>31</v>
      </c>
      <c r="B65" s="70">
        <v>315</v>
      </c>
      <c r="C65" s="64">
        <v>375806</v>
      </c>
      <c r="D65" s="64">
        <v>375806</v>
      </c>
      <c r="F65" s="100"/>
      <c r="H65" s="103"/>
    </row>
    <row r="66" spans="1:8" s="15" customFormat="1" ht="13.5">
      <c r="A66" s="66" t="s">
        <v>32</v>
      </c>
      <c r="B66" s="70">
        <v>316</v>
      </c>
      <c r="C66" s="64">
        <v>28008</v>
      </c>
      <c r="D66" s="64">
        <v>28009</v>
      </c>
      <c r="F66" s="100"/>
      <c r="H66" s="103"/>
    </row>
    <row r="67" spans="1:8" s="15" customFormat="1" ht="19.5" customHeight="1">
      <c r="A67" s="68" t="s">
        <v>193</v>
      </c>
      <c r="B67" s="69">
        <v>400</v>
      </c>
      <c r="C67" s="65">
        <f>SUM(C60:C66)</f>
        <v>699333</v>
      </c>
      <c r="D67" s="65">
        <f>SUM(D60:D66)</f>
        <v>675983</v>
      </c>
      <c r="F67" s="100"/>
      <c r="H67" s="103"/>
    </row>
    <row r="68" spans="1:8" s="15" customFormat="1" ht="19.5" customHeight="1">
      <c r="A68" s="68" t="s">
        <v>33</v>
      </c>
      <c r="B68" s="69" t="s">
        <v>61</v>
      </c>
      <c r="C68" s="65" t="s">
        <v>61</v>
      </c>
      <c r="D68" s="65" t="s">
        <v>61</v>
      </c>
      <c r="F68" s="100"/>
      <c r="H68" s="103"/>
    </row>
    <row r="69" spans="1:8" s="15" customFormat="1" ht="15" customHeight="1">
      <c r="A69" s="66" t="s">
        <v>85</v>
      </c>
      <c r="B69" s="70">
        <v>410</v>
      </c>
      <c r="C69" s="64">
        <v>600190</v>
      </c>
      <c r="D69" s="64">
        <v>600190</v>
      </c>
      <c r="F69" s="100"/>
      <c r="H69" s="103"/>
    </row>
    <row r="70" spans="1:8" s="15" customFormat="1" ht="15" customHeight="1">
      <c r="A70" s="66" t="s">
        <v>34</v>
      </c>
      <c r="B70" s="70">
        <v>411</v>
      </c>
      <c r="C70" s="64">
        <v>19</v>
      </c>
      <c r="D70" s="64">
        <v>19</v>
      </c>
      <c r="F70" s="100"/>
      <c r="H70" s="103"/>
    </row>
    <row r="71" spans="1:8" s="15" customFormat="1" ht="15" customHeight="1">
      <c r="A71" s="66" t="s">
        <v>35</v>
      </c>
      <c r="B71" s="70">
        <v>412</v>
      </c>
      <c r="C71" s="64">
        <v>-190</v>
      </c>
      <c r="D71" s="64">
        <v>-190</v>
      </c>
      <c r="F71" s="100"/>
      <c r="H71" s="103"/>
    </row>
    <row r="72" spans="1:8" s="15" customFormat="1" ht="15" customHeight="1">
      <c r="A72" s="66" t="s">
        <v>86</v>
      </c>
      <c r="B72" s="70">
        <v>413</v>
      </c>
      <c r="C72" s="85">
        <v>449099</v>
      </c>
      <c r="D72" s="85">
        <v>506803</v>
      </c>
      <c r="F72" s="100"/>
      <c r="H72" s="103"/>
    </row>
    <row r="73" spans="1:8" s="15" customFormat="1" ht="15" customHeight="1">
      <c r="A73" s="66" t="s">
        <v>87</v>
      </c>
      <c r="B73" s="70">
        <v>414</v>
      </c>
      <c r="C73" s="64">
        <f>D73+'форма 2'!C34+57704</f>
        <v>2491228</v>
      </c>
      <c r="D73" s="64">
        <v>2244100</v>
      </c>
      <c r="E73" s="98"/>
      <c r="F73" s="100"/>
      <c r="H73" s="103"/>
    </row>
    <row r="74" spans="1:8" s="15" customFormat="1" ht="30" customHeight="1">
      <c r="A74" s="66" t="s">
        <v>192</v>
      </c>
      <c r="B74" s="70">
        <v>420</v>
      </c>
      <c r="C74" s="35">
        <f>SUM(C69:C73)</f>
        <v>3540346</v>
      </c>
      <c r="D74" s="35">
        <f>SUM(D69:D73)</f>
        <v>3350922</v>
      </c>
      <c r="E74" s="98"/>
      <c r="F74" s="100"/>
      <c r="H74" s="103"/>
    </row>
    <row r="75" spans="1:8" s="15" customFormat="1" ht="13.5">
      <c r="A75" s="66" t="s">
        <v>88</v>
      </c>
      <c r="B75" s="70">
        <v>421</v>
      </c>
      <c r="C75" s="64"/>
      <c r="D75" s="64"/>
      <c r="F75" s="100"/>
      <c r="H75" s="103"/>
    </row>
    <row r="76" spans="1:8" s="15" customFormat="1" ht="19.5" customHeight="1">
      <c r="A76" s="68" t="s">
        <v>191</v>
      </c>
      <c r="B76" s="69">
        <v>500</v>
      </c>
      <c r="C76" s="65">
        <f>C74</f>
        <v>3540346</v>
      </c>
      <c r="D76" s="65">
        <f>D74</f>
        <v>3350922</v>
      </c>
      <c r="F76" s="100"/>
      <c r="H76" s="103"/>
    </row>
    <row r="77" spans="1:8" s="15" customFormat="1" ht="19.5" customHeight="1">
      <c r="A77" s="68" t="s">
        <v>190</v>
      </c>
      <c r="B77" s="69" t="s">
        <v>61</v>
      </c>
      <c r="C77" s="65">
        <f>C76+C67+C57</f>
        <v>6047318</v>
      </c>
      <c r="D77" s="65">
        <f>D76+D67+D57</f>
        <v>6364177</v>
      </c>
      <c r="F77" s="100"/>
      <c r="H77" s="103"/>
    </row>
    <row r="78" spans="1:8" s="15" customFormat="1" ht="13.5">
      <c r="A78" s="72" t="s">
        <v>36</v>
      </c>
      <c r="B78" s="8" t="s">
        <v>61</v>
      </c>
      <c r="C78" s="18">
        <f>C92</f>
        <v>5900.576666666667</v>
      </c>
      <c r="D78" s="18">
        <f>D92</f>
        <v>5580.473333333333</v>
      </c>
      <c r="F78" s="100"/>
      <c r="H78" s="103"/>
    </row>
    <row r="79" spans="1:8" s="15" customFormat="1" ht="13.5">
      <c r="A79" s="73"/>
      <c r="B79" s="8"/>
      <c r="C79" s="74"/>
      <c r="D79" s="74"/>
      <c r="F79" s="100"/>
      <c r="H79" s="103"/>
    </row>
    <row r="80" spans="1:8" s="15" customFormat="1" ht="13.5">
      <c r="A80" s="29" t="s">
        <v>121</v>
      </c>
      <c r="B80" s="8" t="s">
        <v>61</v>
      </c>
      <c r="C80" s="19" t="s">
        <v>61</v>
      </c>
      <c r="D80" s="20" t="s">
        <v>61</v>
      </c>
      <c r="F80" s="100"/>
      <c r="H80" s="103"/>
    </row>
    <row r="81" spans="1:8" s="15" customFormat="1" ht="12.75" customHeight="1">
      <c r="A81" s="21" t="s">
        <v>89</v>
      </c>
      <c r="B81" s="8" t="s">
        <v>61</v>
      </c>
      <c r="C81" s="75" t="s">
        <v>90</v>
      </c>
      <c r="D81" s="20" t="s">
        <v>61</v>
      </c>
      <c r="F81" s="102"/>
      <c r="H81" s="103"/>
    </row>
    <row r="82" spans="1:8" s="15" customFormat="1" ht="19.5" customHeight="1">
      <c r="A82" s="29" t="s">
        <v>91</v>
      </c>
      <c r="B82" s="8" t="s">
        <v>61</v>
      </c>
      <c r="C82" s="19" t="s">
        <v>61</v>
      </c>
      <c r="D82" s="20" t="s">
        <v>61</v>
      </c>
      <c r="F82" s="102"/>
      <c r="H82" s="103"/>
    </row>
    <row r="83" spans="1:6" ht="12.75" customHeight="1">
      <c r="A83" s="10" t="s">
        <v>92</v>
      </c>
      <c r="B83" s="8" t="s">
        <v>61</v>
      </c>
      <c r="C83" s="76" t="s">
        <v>90</v>
      </c>
      <c r="D83" s="9" t="s">
        <v>61</v>
      </c>
      <c r="F83" s="102"/>
    </row>
    <row r="84" spans="1:6" ht="12.75">
      <c r="A84" s="123" t="s">
        <v>93</v>
      </c>
      <c r="B84" s="123"/>
      <c r="C84" s="123"/>
      <c r="D84" s="123"/>
      <c r="F84" s="102"/>
    </row>
    <row r="85" spans="1:6" ht="13.5">
      <c r="A85" s="77"/>
      <c r="B85" s="78"/>
      <c r="C85" s="39">
        <f>C45-C77</f>
        <v>0</v>
      </c>
      <c r="D85" s="39">
        <f>D45-D77</f>
        <v>0</v>
      </c>
      <c r="F85" s="102"/>
    </row>
    <row r="86" spans="1:6" ht="13.5">
      <c r="A86" s="77" t="s">
        <v>112</v>
      </c>
      <c r="B86" s="78"/>
      <c r="C86" s="77"/>
      <c r="D86" s="77"/>
      <c r="F86" s="102"/>
    </row>
    <row r="87" spans="1:4" ht="13.5">
      <c r="A87" s="77" t="s">
        <v>115</v>
      </c>
      <c r="B87" s="78"/>
      <c r="C87" s="92">
        <f>C45</f>
        <v>6047318</v>
      </c>
      <c r="D87" s="79">
        <f>D45</f>
        <v>6364177</v>
      </c>
    </row>
    <row r="88" spans="1:4" ht="13.5">
      <c r="A88" s="77" t="s">
        <v>116</v>
      </c>
      <c r="B88" s="78"/>
      <c r="C88" s="92">
        <f>C41</f>
        <v>0</v>
      </c>
      <c r="D88" s="79">
        <f>D41</f>
        <v>2638</v>
      </c>
    </row>
    <row r="89" spans="1:4" ht="13.5">
      <c r="A89" s="77" t="s">
        <v>117</v>
      </c>
      <c r="B89" s="78"/>
      <c r="C89" s="92">
        <f>C57+C67</f>
        <v>2506972</v>
      </c>
      <c r="D89" s="79">
        <f>D57+D67</f>
        <v>3013255</v>
      </c>
    </row>
    <row r="90" spans="1:4" ht="13.5">
      <c r="A90" s="77" t="s">
        <v>118</v>
      </c>
      <c r="B90" s="78"/>
      <c r="C90" s="92">
        <f>C87-C88-C89</f>
        <v>3540346</v>
      </c>
      <c r="D90" s="79">
        <f>D87-D88-D89</f>
        <v>3348284</v>
      </c>
    </row>
    <row r="91" spans="1:4" ht="13.5">
      <c r="A91" s="77" t="s">
        <v>113</v>
      </c>
      <c r="B91" s="78"/>
      <c r="C91" s="93">
        <v>600</v>
      </c>
      <c r="D91" s="77">
        <v>600</v>
      </c>
    </row>
    <row r="92" spans="1:4" ht="13.5">
      <c r="A92" s="77" t="s">
        <v>114</v>
      </c>
      <c r="B92" s="78"/>
      <c r="C92" s="94">
        <f>C90/C91</f>
        <v>5900.576666666667</v>
      </c>
      <c r="D92" s="80">
        <f>D90/D91</f>
        <v>5580.473333333333</v>
      </c>
    </row>
    <row r="93" spans="1:4" ht="13.5">
      <c r="A93" s="77"/>
      <c r="B93" s="78"/>
      <c r="C93" s="79"/>
      <c r="D93" s="79"/>
    </row>
    <row r="94" spans="1:4" ht="13.5">
      <c r="A94" s="77"/>
      <c r="B94" s="78"/>
      <c r="C94" s="77"/>
      <c r="D94" s="77"/>
    </row>
  </sheetData>
  <sheetProtection/>
  <mergeCells count="6">
    <mergeCell ref="A84:D84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">
      <selection activeCell="A38" sqref="A38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1" customWidth="1"/>
    <col min="4" max="4" width="17.7109375" style="1" customWidth="1"/>
  </cols>
  <sheetData>
    <row r="1" ht="13.5">
      <c r="A1" s="1" t="s">
        <v>126</v>
      </c>
    </row>
    <row r="3" spans="1:4" ht="13.5">
      <c r="A3" s="120" t="s">
        <v>179</v>
      </c>
      <c r="B3" s="120"/>
      <c r="C3" s="120"/>
      <c r="D3" s="120"/>
    </row>
    <row r="4" spans="1:4" ht="13.5">
      <c r="A4" s="120" t="s">
        <v>207</v>
      </c>
      <c r="B4" s="120"/>
      <c r="C4" s="120"/>
      <c r="D4" s="120"/>
    </row>
    <row r="5" spans="1:4" ht="13.5">
      <c r="A5" s="132" t="s">
        <v>122</v>
      </c>
      <c r="B5" s="132"/>
      <c r="C5" s="132"/>
      <c r="D5" s="132"/>
    </row>
    <row r="6" spans="1:4" ht="35.25" customHeight="1">
      <c r="A6" s="16" t="s">
        <v>0</v>
      </c>
      <c r="B6" s="27" t="s">
        <v>4</v>
      </c>
      <c r="C6" s="23">
        <v>44012</v>
      </c>
      <c r="D6" s="23">
        <v>43646</v>
      </c>
    </row>
    <row r="7" spans="1:4" ht="13.5">
      <c r="A7" s="24" t="s">
        <v>94</v>
      </c>
      <c r="B7" s="26" t="s">
        <v>6</v>
      </c>
      <c r="C7" s="62">
        <v>3375287</v>
      </c>
      <c r="D7" s="62">
        <v>3796651</v>
      </c>
    </row>
    <row r="8" spans="1:4" ht="13.5">
      <c r="A8" s="24" t="s">
        <v>95</v>
      </c>
      <c r="B8" s="26" t="s">
        <v>7</v>
      </c>
      <c r="C8" s="62">
        <v>2616566</v>
      </c>
      <c r="D8" s="62">
        <v>2809274</v>
      </c>
    </row>
    <row r="9" spans="1:4" ht="13.5">
      <c r="A9" s="25" t="s">
        <v>230</v>
      </c>
      <c r="B9" s="49" t="s">
        <v>8</v>
      </c>
      <c r="C9" s="63">
        <f>C7-C8</f>
        <v>758721</v>
      </c>
      <c r="D9" s="63">
        <f>D7-D8</f>
        <v>987377</v>
      </c>
    </row>
    <row r="10" spans="1:4" ht="13.5">
      <c r="A10" s="24" t="s">
        <v>50</v>
      </c>
      <c r="B10" s="26" t="s">
        <v>10</v>
      </c>
      <c r="C10" s="62">
        <v>91076</v>
      </c>
      <c r="D10" s="62">
        <v>110396</v>
      </c>
    </row>
    <row r="11" spans="1:4" ht="13.5">
      <c r="A11" s="24" t="s">
        <v>2</v>
      </c>
      <c r="B11" s="26" t="s">
        <v>11</v>
      </c>
      <c r="C11" s="62">
        <v>356954</v>
      </c>
      <c r="D11" s="62">
        <v>513337</v>
      </c>
    </row>
    <row r="12" spans="1:4" ht="13.5">
      <c r="A12" s="24" t="s">
        <v>1</v>
      </c>
      <c r="B12" s="26" t="s">
        <v>14</v>
      </c>
      <c r="C12" s="62">
        <f>3512-280</f>
        <v>3232</v>
      </c>
      <c r="D12" s="62">
        <v>9992</v>
      </c>
    </row>
    <row r="13" spans="1:4" ht="13.5">
      <c r="A13" s="24" t="s">
        <v>3</v>
      </c>
      <c r="B13" s="26" t="s">
        <v>12</v>
      </c>
      <c r="C13" s="62">
        <f>58939-280</f>
        <v>58659</v>
      </c>
      <c r="D13" s="62">
        <v>59168</v>
      </c>
    </row>
    <row r="14" spans="1:4" ht="13.5">
      <c r="A14" s="25" t="s">
        <v>229</v>
      </c>
      <c r="B14" s="49" t="s">
        <v>16</v>
      </c>
      <c r="C14" s="63">
        <f>C9-C10-C11-C13+C12</f>
        <v>255264</v>
      </c>
      <c r="D14" s="63">
        <f>D9-D10-D11-D13+D12</f>
        <v>314468</v>
      </c>
    </row>
    <row r="15" spans="1:4" ht="13.5">
      <c r="A15" s="24" t="s">
        <v>231</v>
      </c>
      <c r="B15" s="26" t="s">
        <v>17</v>
      </c>
      <c r="C15" s="84">
        <v>64679</v>
      </c>
      <c r="D15" s="84">
        <v>12780</v>
      </c>
    </row>
    <row r="16" spans="1:4" ht="13.5">
      <c r="A16" s="24" t="s">
        <v>232</v>
      </c>
      <c r="B16" s="26" t="s">
        <v>19</v>
      </c>
      <c r="C16" s="84">
        <v>83163</v>
      </c>
      <c r="D16" s="84">
        <v>61694</v>
      </c>
    </row>
    <row r="17" spans="1:4" ht="41.25" customHeight="1" hidden="1">
      <c r="A17" s="24" t="s">
        <v>96</v>
      </c>
      <c r="B17" s="26" t="s">
        <v>20</v>
      </c>
      <c r="C17" s="62"/>
      <c r="D17" s="62"/>
    </row>
    <row r="18" spans="1:4" ht="13.5" customHeight="1" hidden="1">
      <c r="A18" s="24" t="s">
        <v>97</v>
      </c>
      <c r="B18" s="26" t="s">
        <v>22</v>
      </c>
      <c r="C18" s="62"/>
      <c r="D18" s="62"/>
    </row>
    <row r="19" spans="1:4" ht="13.5" customHeight="1" hidden="1">
      <c r="A19" s="24" t="s">
        <v>98</v>
      </c>
      <c r="B19" s="26" t="s">
        <v>23</v>
      </c>
      <c r="C19" s="62"/>
      <c r="D19" s="62"/>
    </row>
    <row r="20" spans="1:4" ht="13.5">
      <c r="A20" s="25" t="s">
        <v>233</v>
      </c>
      <c r="B20" s="27">
        <v>100</v>
      </c>
      <c r="C20" s="63">
        <f>C14-C16+C15</f>
        <v>236780</v>
      </c>
      <c r="D20" s="63">
        <f>D14-D16+D15</f>
        <v>265554</v>
      </c>
    </row>
    <row r="21" spans="1:4" ht="13.5">
      <c r="A21" s="24" t="s">
        <v>51</v>
      </c>
      <c r="B21" s="28">
        <v>101</v>
      </c>
      <c r="C21" s="62">
        <f>C20*20%</f>
        <v>47356</v>
      </c>
      <c r="D21" s="62">
        <v>53111</v>
      </c>
    </row>
    <row r="22" spans="1:4" ht="27">
      <c r="A22" s="25" t="s">
        <v>234</v>
      </c>
      <c r="B22" s="27">
        <v>200</v>
      </c>
      <c r="C22" s="63">
        <f>C20-C21</f>
        <v>189424</v>
      </c>
      <c r="D22" s="63">
        <f>D20-D21</f>
        <v>212443</v>
      </c>
    </row>
    <row r="23" spans="1:4" ht="27">
      <c r="A23" s="24" t="s">
        <v>99</v>
      </c>
      <c r="B23" s="28">
        <v>201</v>
      </c>
      <c r="C23" s="62"/>
      <c r="D23" s="62"/>
    </row>
    <row r="24" spans="1:4" ht="13.5">
      <c r="A24" s="25" t="s">
        <v>235</v>
      </c>
      <c r="B24" s="27">
        <v>300</v>
      </c>
      <c r="C24" s="63">
        <f>C22</f>
        <v>189424</v>
      </c>
      <c r="D24" s="63">
        <f>D22</f>
        <v>212443</v>
      </c>
    </row>
    <row r="25" spans="1:4" ht="13.5">
      <c r="A25" s="24" t="s">
        <v>52</v>
      </c>
      <c r="B25" s="28" t="s">
        <v>61</v>
      </c>
      <c r="C25" s="81"/>
      <c r="D25" s="81"/>
    </row>
    <row r="26" spans="1:4" ht="13.5">
      <c r="A26" s="24" t="s">
        <v>100</v>
      </c>
      <c r="B26" s="28" t="s">
        <v>61</v>
      </c>
      <c r="C26" s="81"/>
      <c r="D26" s="81"/>
    </row>
    <row r="27" spans="1:4" ht="22.5" customHeight="1">
      <c r="A27" s="25" t="s">
        <v>236</v>
      </c>
      <c r="B27" s="27">
        <v>400</v>
      </c>
      <c r="C27" s="63">
        <f>C29+C31+C32+C33</f>
        <v>0</v>
      </c>
      <c r="D27" s="63">
        <f>D29</f>
        <v>0</v>
      </c>
    </row>
    <row r="28" spans="1:4" ht="13.5">
      <c r="A28" s="40" t="s">
        <v>38</v>
      </c>
      <c r="B28" s="50"/>
      <c r="C28" s="13"/>
      <c r="D28" s="13"/>
    </row>
    <row r="29" spans="1:4" ht="13.5">
      <c r="A29" s="24" t="s">
        <v>48</v>
      </c>
      <c r="B29" s="28">
        <v>410</v>
      </c>
      <c r="C29" s="62"/>
      <c r="D29" s="62"/>
    </row>
    <row r="30" spans="1:4" ht="13.5">
      <c r="A30" s="33" t="s">
        <v>120</v>
      </c>
      <c r="B30" s="28">
        <v>417</v>
      </c>
      <c r="C30" s="64"/>
      <c r="D30" s="64"/>
    </row>
    <row r="31" spans="1:4" ht="13.5">
      <c r="A31" s="24" t="s">
        <v>104</v>
      </c>
      <c r="B31" s="28">
        <v>418</v>
      </c>
      <c r="C31" s="62"/>
      <c r="D31" s="62"/>
    </row>
    <row r="32" spans="1:4" ht="13.5">
      <c r="A32" t="s">
        <v>124</v>
      </c>
      <c r="B32" s="28">
        <v>419</v>
      </c>
      <c r="C32" s="62"/>
      <c r="D32" s="62"/>
    </row>
    <row r="33" spans="1:4" ht="13.5">
      <c r="A33" s="24" t="s">
        <v>105</v>
      </c>
      <c r="B33" s="28">
        <v>420</v>
      </c>
      <c r="C33" s="62"/>
      <c r="D33" s="62"/>
    </row>
    <row r="34" spans="1:4" ht="13.5">
      <c r="A34" s="25" t="s">
        <v>237</v>
      </c>
      <c r="B34" s="27">
        <v>500</v>
      </c>
      <c r="C34" s="63">
        <f>C24+C27</f>
        <v>189424</v>
      </c>
      <c r="D34" s="63">
        <f>D24+D27</f>
        <v>212443</v>
      </c>
    </row>
    <row r="35" spans="1:4" ht="13.5">
      <c r="A35" s="24" t="s">
        <v>53</v>
      </c>
      <c r="B35" s="28" t="s">
        <v>61</v>
      </c>
      <c r="C35" s="62" t="s">
        <v>61</v>
      </c>
      <c r="D35" s="62" t="s">
        <v>61</v>
      </c>
    </row>
    <row r="36" spans="1:4" ht="13.5">
      <c r="A36" s="24" t="s">
        <v>52</v>
      </c>
      <c r="B36" s="28" t="s">
        <v>61</v>
      </c>
      <c r="C36" s="62"/>
      <c r="D36" s="62"/>
    </row>
    <row r="37" spans="1:4" ht="13.5">
      <c r="A37" s="24" t="s">
        <v>54</v>
      </c>
      <c r="B37" s="28" t="s">
        <v>61</v>
      </c>
      <c r="C37" s="62">
        <f>C34</f>
        <v>189424</v>
      </c>
      <c r="D37" s="62">
        <f>D34</f>
        <v>212443</v>
      </c>
    </row>
    <row r="38" spans="1:4" ht="13.5">
      <c r="A38" s="25" t="s">
        <v>55</v>
      </c>
      <c r="B38" s="27">
        <v>600</v>
      </c>
      <c r="C38" s="82"/>
      <c r="D38" s="82"/>
    </row>
    <row r="39" spans="1:4" ht="13.5">
      <c r="A39" s="41" t="s">
        <v>38</v>
      </c>
      <c r="B39" s="50"/>
      <c r="C39" s="13"/>
      <c r="D39" s="13"/>
    </row>
    <row r="40" spans="1:4" ht="13.5">
      <c r="A40" s="24" t="s">
        <v>56</v>
      </c>
      <c r="B40" s="28" t="s">
        <v>61</v>
      </c>
      <c r="C40" s="81" t="s">
        <v>61</v>
      </c>
      <c r="D40" s="81" t="s">
        <v>61</v>
      </c>
    </row>
    <row r="41" spans="1:4" ht="13.5">
      <c r="A41" s="24" t="s">
        <v>57</v>
      </c>
      <c r="B41" s="28" t="s">
        <v>61</v>
      </c>
      <c r="C41" s="62">
        <f>C37/600</f>
        <v>315.70666666666665</v>
      </c>
      <c r="D41" s="62">
        <f>D24/600</f>
        <v>354.07166666666666</v>
      </c>
    </row>
    <row r="42" spans="1:4" ht="13.5">
      <c r="A42" s="24" t="s">
        <v>58</v>
      </c>
      <c r="B42" s="28" t="s">
        <v>61</v>
      </c>
      <c r="C42" s="81"/>
      <c r="D42" s="81"/>
    </row>
    <row r="43" spans="1:4" ht="13.5">
      <c r="A43" s="24" t="s">
        <v>59</v>
      </c>
      <c r="B43" s="28" t="s">
        <v>61</v>
      </c>
      <c r="C43" s="81" t="s">
        <v>61</v>
      </c>
      <c r="D43" s="81" t="s">
        <v>61</v>
      </c>
    </row>
    <row r="44" spans="1:4" ht="13.5">
      <c r="A44" s="24" t="s">
        <v>57</v>
      </c>
      <c r="B44" s="28" t="s">
        <v>61</v>
      </c>
      <c r="C44" s="81"/>
      <c r="D44" s="81"/>
    </row>
    <row r="45" spans="1:4" ht="13.5">
      <c r="A45" s="24" t="s">
        <v>58</v>
      </c>
      <c r="B45" s="28" t="s">
        <v>61</v>
      </c>
      <c r="C45" s="81"/>
      <c r="D45" s="81"/>
    </row>
    <row r="46" spans="1:4" ht="13.5">
      <c r="A46" s="17" t="s">
        <v>61</v>
      </c>
      <c r="B46" s="51" t="s">
        <v>61</v>
      </c>
      <c r="C46" s="17" t="s">
        <v>61</v>
      </c>
      <c r="D46" s="17" t="s">
        <v>61</v>
      </c>
    </row>
    <row r="47" spans="1:4" ht="13.5">
      <c r="A47" s="29" t="s">
        <v>121</v>
      </c>
      <c r="B47" s="52" t="s">
        <v>61</v>
      </c>
      <c r="C47" s="19" t="s">
        <v>61</v>
      </c>
      <c r="D47" s="20" t="s">
        <v>61</v>
      </c>
    </row>
    <row r="48" spans="1:4" ht="12.75" customHeight="1">
      <c r="A48" s="10" t="s">
        <v>89</v>
      </c>
      <c r="B48" s="20" t="s">
        <v>61</v>
      </c>
      <c r="C48" s="22" t="s">
        <v>90</v>
      </c>
      <c r="D48" s="20" t="s">
        <v>61</v>
      </c>
    </row>
    <row r="49" spans="1:4" ht="13.5">
      <c r="A49" s="29" t="s">
        <v>91</v>
      </c>
      <c r="B49" s="20" t="s">
        <v>61</v>
      </c>
      <c r="C49" s="19" t="s">
        <v>61</v>
      </c>
      <c r="D49" s="20" t="s">
        <v>61</v>
      </c>
    </row>
    <row r="50" spans="1:4" ht="12.75">
      <c r="A50" s="10" t="s">
        <v>92</v>
      </c>
      <c r="B50" s="8" t="s">
        <v>61</v>
      </c>
      <c r="C50" s="11" t="s">
        <v>90</v>
      </c>
      <c r="D50" s="9" t="s">
        <v>61</v>
      </c>
    </row>
    <row r="51" spans="1:4" ht="12.75">
      <c r="A51" s="131" t="s">
        <v>93</v>
      </c>
      <c r="B51" s="131"/>
      <c r="C51" s="131"/>
      <c r="D51" s="131"/>
    </row>
    <row r="52" spans="1:4" ht="13.5">
      <c r="A52" s="20"/>
      <c r="B52" s="20"/>
      <c r="C52" s="20"/>
      <c r="D52" s="20"/>
    </row>
  </sheetData>
  <sheetProtection/>
  <mergeCells count="4">
    <mergeCell ref="A51:D51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2020-07-22T06:23:24Z</cp:lastPrinted>
  <dcterms:created xsi:type="dcterms:W3CDTF">1996-10-08T23:32:33Z</dcterms:created>
  <dcterms:modified xsi:type="dcterms:W3CDTF">2020-07-27T03:54:37Z</dcterms:modified>
  <cp:category/>
  <cp:version/>
  <cp:contentType/>
  <cp:contentStatus/>
</cp:coreProperties>
</file>