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аланс" sheetId="1" r:id="rId1"/>
    <sheet name="ф.2" sheetId="2" r:id="rId2"/>
    <sheet name="ф 3" sheetId="3" r:id="rId3"/>
    <sheet name="ф.4" sheetId="4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C72" i="1"/>
  <c r="D72"/>
  <c r="D11" i="4"/>
  <c r="D17" s="1"/>
  <c r="C11"/>
  <c r="C17" s="1"/>
  <c r="D22"/>
  <c r="D20" s="1"/>
  <c r="E22"/>
  <c r="F22"/>
  <c r="F20" s="1"/>
  <c r="C22"/>
  <c r="C20" s="1"/>
  <c r="E20"/>
  <c r="F13"/>
  <c r="F11" s="1"/>
  <c r="F17" s="1"/>
  <c r="E13"/>
  <c r="E11" s="1"/>
  <c r="E17" s="1"/>
  <c r="G21"/>
  <c r="G25"/>
  <c r="G22" s="1"/>
  <c r="G16"/>
  <c r="G15"/>
  <c r="G12"/>
  <c r="G8"/>
  <c r="D27" i="3"/>
  <c r="D40" s="1"/>
  <c r="C27"/>
  <c r="D42"/>
  <c r="C42"/>
  <c r="C45"/>
  <c r="C50"/>
  <c r="C48" s="1"/>
  <c r="D48"/>
  <c r="C40"/>
  <c r="D33"/>
  <c r="D18" s="1"/>
  <c r="C33"/>
  <c r="D24"/>
  <c r="D23"/>
  <c r="D19"/>
  <c r="D15"/>
  <c r="D9" s="1"/>
  <c r="C16"/>
  <c r="C13"/>
  <c r="C9" s="1"/>
  <c r="D9" i="2"/>
  <c r="D14" s="1"/>
  <c r="D19" s="1"/>
  <c r="C9"/>
  <c r="C14" s="1"/>
  <c r="C19" s="1"/>
  <c r="D68" i="1"/>
  <c r="D70" s="1"/>
  <c r="C68"/>
  <c r="C70" s="1"/>
  <c r="D61"/>
  <c r="C61"/>
  <c r="D51"/>
  <c r="C51"/>
  <c r="D39"/>
  <c r="C39"/>
  <c r="D22"/>
  <c r="C22"/>
  <c r="G20" i="4" l="1"/>
  <c r="F26"/>
  <c r="C25" i="3"/>
  <c r="C55"/>
  <c r="D55"/>
  <c r="E26" i="4"/>
  <c r="D26"/>
  <c r="C26"/>
  <c r="G13"/>
  <c r="G11" s="1"/>
  <c r="G17" s="1"/>
  <c r="G26" s="1"/>
  <c r="D16" i="3"/>
  <c r="D25" s="1"/>
  <c r="D20" i="2"/>
  <c r="D21" s="1"/>
  <c r="D25" s="1"/>
  <c r="D37" s="1"/>
  <c r="D40" s="1"/>
  <c r="D44" s="1"/>
  <c r="C20"/>
  <c r="C21" s="1"/>
  <c r="C25" s="1"/>
  <c r="C37" s="1"/>
  <c r="C40" s="1"/>
  <c r="C44" s="1"/>
  <c r="D40" i="1"/>
  <c r="D71"/>
  <c r="C40"/>
  <c r="C71"/>
  <c r="C57" i="3" l="1"/>
  <c r="D57"/>
</calcChain>
</file>

<file path=xl/sharedStrings.xml><?xml version="1.0" encoding="utf-8"?>
<sst xmlns="http://schemas.openxmlformats.org/spreadsheetml/2006/main" count="235" uniqueCount="175">
  <si>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</si>
  <si>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</si>
  <si>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</si>
  <si>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</si>
  <si>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</si>
  <si>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</si>
  <si>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</si>
  <si>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</si>
  <si>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</si>
  <si>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</si>
  <si>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</si>
  <si>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</si>
  <si>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</si>
  <si>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</si>
  <si>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</si>
  <si>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</si>
  <si>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</si>
  <si>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</si>
  <si>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</si>
  <si>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</si>
  <si>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</si>
  <si>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</si>
  <si>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</si>
  <si>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</si>
  <si>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</si>
  <si>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</si>
  <si>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</si>
  <si>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</si>
  <si>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</si>
  <si>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</si>
  <si>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</si>
  <si>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</si>
  <si>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</si>
  <si>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</si>
  <si>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</si>
  <si>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</si>
  <si>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</si>
  <si>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</si>
  <si>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</si>
  <si>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</si>
  <si>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</si>
  <si>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</si>
  <si>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</si>
  <si>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</si>
  <si>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</si>
  <si>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</si>
  <si>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</si>
  <si>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</si>
  <si>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</si>
  <si>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</si>
  <si>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</si>
  <si>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</si>
  <si>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</si>
  <si>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</si>
  <si>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</si>
  <si>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</si>
  <si>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</si>
  <si>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</si>
  <si>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</si>
  <si>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</si>
  <si>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</si>
  <si>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</si>
  <si>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</si>
  <si>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</si>
  <si>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</si>
  <si>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</si>
  <si>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</si>
  <si>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</si>
  <si>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</si>
  <si>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</si>
  <si>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</si>
  <si>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</si>
  <si>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</si>
  <si>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</si>
  <si>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</si>
  <si>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</si>
  <si>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</si>
  <si>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</si>
  <si>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</si>
  <si>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</si>
  <si>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</si>
  <si>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</si>
  <si>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</si>
  <si>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</si>
  <si>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</si>
  <si>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</si>
  <si>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</si>
  <si>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</si>
  <si>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</si>
  <si>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</si>
  <si>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</si>
  <si>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</si>
  <si>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</si>
  <si>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период, заканчивающийся 1  июля 2014 года</t>
  </si>
  <si>
    <t>по состоянию на 01 июля 2014 года</t>
  </si>
  <si>
    <t>Отчет о движении денежных средств (прямой метод)</t>
  </si>
  <si>
    <t>тыс.тенге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</si>
  <si>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</si>
  <si>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</si>
  <si>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</si>
  <si>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</si>
  <si>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</si>
  <si>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</si>
  <si>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</si>
  <si>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</si>
  <si>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</si>
  <si>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</si>
  <si>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</si>
  <si>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</si>
  <si>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</si>
  <si>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</si>
  <si>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</si>
  <si>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</si>
  <si>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</si>
  <si>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</si>
  <si>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</si>
  <si>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</si>
  <si>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</si>
  <si>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</si>
  <si>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</si>
  <si>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</si>
  <si>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</si>
  <si>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</si>
  <si>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</si>
  <si>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</si>
  <si>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</si>
  <si>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</si>
  <si>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</si>
  <si>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r>
      <t xml:space="preserve">2. Выбытие денежных средств, всего </t>
    </r>
    <r>
      <rPr>
        <b/>
        <sz val="10"/>
        <color theme="1"/>
        <rFont val="Times New Roman"/>
        <family val="1"/>
        <charset val="204"/>
      </rPr>
      <t>(сумма строк с 061 по 071)</t>
    </r>
  </si>
  <si>
    <r>
      <t xml:space="preserve">3. Чистая сумма денежных средств от инвестиционной деятельности </t>
    </r>
    <r>
      <rPr>
        <b/>
        <sz val="10"/>
        <color theme="1"/>
        <rFont val="Times New Roman"/>
        <family val="1"/>
        <charset val="204"/>
      </rPr>
      <t>(строка 040 – строка 060)</t>
    </r>
  </si>
  <si>
    <r>
      <t xml:space="preserve">5. Увеличение +/- уменьшение денежных средств </t>
    </r>
    <r>
      <rPr>
        <sz val="10"/>
        <color theme="1"/>
        <rFont val="Times New Roman"/>
        <family val="1"/>
        <charset val="204"/>
      </rPr>
      <t>(строка 030 +/- строка 080 +/- строка 110)</t>
    </r>
  </si>
  <si>
    <r>
      <t xml:space="preserve">2. Выбытие денежных средств, всего </t>
    </r>
    <r>
      <rPr>
        <sz val="10"/>
        <color theme="1"/>
        <rFont val="Times New Roman"/>
        <family val="1"/>
        <charset val="204"/>
      </rPr>
      <t>(сумма строк с 021 по 027)</t>
    </r>
  </si>
  <si>
    <r>
      <t>1. Поступление денежных средств, всего</t>
    </r>
    <r>
      <rPr>
        <sz val="10"/>
        <color theme="1"/>
        <rFont val="Times New Roman"/>
        <family val="1"/>
        <charset val="204"/>
      </rPr>
      <t xml:space="preserve"> (сумма строк с 011 по 016)</t>
    </r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</si>
  <si>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</si>
  <si>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</si>
  <si>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</si>
  <si>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Прибыль (убыток) за год</t>
  </si>
  <si>
    <t>Прирост от переоценки основных средств (за минусом налогового эффекта)</t>
  </si>
  <si>
    <t>Пересчитанное сальдо (строка 400+/строка 401)</t>
  </si>
  <si>
    <r>
      <t xml:space="preserve">Общая совокупная прибыль, всего </t>
    </r>
    <r>
      <rPr>
        <sz val="10"/>
        <color theme="1"/>
        <rFont val="Times New Roman"/>
        <family val="1"/>
        <charset val="204"/>
      </rPr>
      <t>(строка 610+ строка 620):</t>
    </r>
  </si>
  <si>
    <r>
      <t xml:space="preserve">Прочая совокупная прибыль, всего </t>
    </r>
    <r>
      <rPr>
        <sz val="10"/>
        <color theme="1"/>
        <rFont val="Times New Roman"/>
        <family val="1"/>
        <charset val="204"/>
      </rPr>
      <t>(сумма строк с 621 по 629):</t>
    </r>
  </si>
  <si>
    <r>
      <t xml:space="preserve">Итого краткосрочных обязательств </t>
    </r>
    <r>
      <rPr>
        <sz val="10"/>
        <color theme="1"/>
        <rFont val="Times New Roman"/>
        <family val="1"/>
        <charset val="204"/>
      </rPr>
      <t>(сумма строк с 210 по 217)</t>
    </r>
  </si>
  <si>
    <r>
      <rPr>
        <b/>
        <sz val="11"/>
        <color theme="1"/>
        <rFont val="Times New Roman"/>
        <family val="1"/>
        <charset val="204"/>
      </rPr>
      <t>Итого долгосрочных обязательств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(сумма строк с 310 по 316)</t>
    </r>
  </si>
  <si>
    <t>Руководитель                     Айтуов Е.А.                 ________________</t>
  </si>
  <si>
    <t>Главный бухгалтер           Утениязова Ф.К.          ________________</t>
  </si>
  <si>
    <r>
      <t xml:space="preserve">Наименование организации              </t>
    </r>
    <r>
      <rPr>
        <b/>
        <sz val="11"/>
        <color theme="1"/>
        <rFont val="Times New Roman"/>
        <family val="1"/>
        <charset val="204"/>
      </rPr>
      <t>АО Актюбинский завод нефтяного оборудования</t>
    </r>
  </si>
  <si>
    <r>
      <t xml:space="preserve">Форма отчетности:                          </t>
    </r>
    <r>
      <rPr>
        <b/>
        <u/>
        <sz val="11"/>
        <color theme="1"/>
        <rFont val="Times New Roman"/>
        <family val="1"/>
        <charset val="204"/>
      </rPr>
      <t xml:space="preserve">Не консолидированная </t>
    </r>
  </si>
  <si>
    <t>Среднегодовая численность работников          218 чел.</t>
  </si>
  <si>
    <r>
      <t xml:space="preserve">Субъект предпринимательства     </t>
    </r>
    <r>
      <rPr>
        <b/>
        <sz val="11"/>
        <color theme="1"/>
        <rFont val="Times New Roman"/>
        <family val="1"/>
        <charset val="204"/>
      </rPr>
      <t xml:space="preserve"> Средний</t>
    </r>
  </si>
  <si>
    <r>
      <t xml:space="preserve">Итого краткосрочных активов </t>
    </r>
    <r>
      <rPr>
        <b/>
        <sz val="10"/>
        <color theme="1"/>
        <rFont val="Times New Roman"/>
        <family val="1"/>
        <charset val="204"/>
      </rPr>
      <t>(</t>
    </r>
    <r>
      <rPr>
        <sz val="10"/>
        <color theme="1"/>
        <rFont val="Times New Roman"/>
        <family val="1"/>
        <charset val="204"/>
      </rPr>
      <t>сумма строк с 010 по 019)</t>
    </r>
  </si>
  <si>
    <r>
      <t xml:space="preserve">Итого долгосрочных активов </t>
    </r>
    <r>
      <rPr>
        <sz val="10"/>
        <color theme="1"/>
        <rFont val="Times New Roman"/>
        <family val="1"/>
        <charset val="204"/>
      </rPr>
      <t>(сумма строк с 110 по 123)</t>
    </r>
  </si>
  <si>
    <t>                                                           (фамилия, имя, отчество)               (подпись)</t>
  </si>
  <si>
    <t>                                                            (фамилия, имя, отчество)          (подпись)</t>
  </si>
  <si>
    <r>
      <t xml:space="preserve">Валовая прибыль </t>
    </r>
    <r>
      <rPr>
        <sz val="11"/>
        <color theme="1"/>
        <rFont val="Times New Roman"/>
        <family val="1"/>
        <charset val="204"/>
      </rPr>
      <t>(строка 010 – строка 011)</t>
    </r>
  </si>
  <si>
    <r>
      <rPr>
        <b/>
        <sz val="11"/>
        <color theme="1"/>
        <rFont val="Times New Roman"/>
        <family val="1"/>
        <charset val="204"/>
      </rPr>
      <t>Итого операционная прибыль (убыток)</t>
    </r>
    <r>
      <rPr>
        <sz val="11"/>
        <color theme="1"/>
        <rFont val="Times New Roman"/>
        <family val="1"/>
        <charset val="204"/>
      </rPr>
      <t xml:space="preserve"> (+/- строки с 012 по 016)</t>
    </r>
  </si>
  <si>
    <r>
      <rPr>
        <b/>
        <sz val="11"/>
        <color theme="1"/>
        <rFont val="Times New Roman"/>
        <family val="1"/>
        <charset val="204"/>
      </rPr>
      <t xml:space="preserve">Прибыль (убыток) до налогообложения </t>
    </r>
    <r>
      <rPr>
        <sz val="11"/>
        <color theme="1"/>
        <rFont val="Times New Roman"/>
        <family val="1"/>
        <charset val="204"/>
      </rPr>
      <t>(+/- строки с 020 по 025)</t>
    </r>
  </si>
  <si>
    <r>
      <rPr>
        <b/>
        <sz val="11"/>
        <color theme="1"/>
        <rFont val="Times New Roman"/>
        <family val="1"/>
        <charset val="204"/>
      </rPr>
      <t>Прибыль (убыток) после налогообложения от продолжающейся деятельности</t>
    </r>
    <r>
      <rPr>
        <sz val="11"/>
        <color theme="1"/>
        <rFont val="Times New Roman"/>
        <family val="1"/>
        <charset val="204"/>
      </rPr>
      <t xml:space="preserve"> (строка 100 – строка 101)</t>
    </r>
  </si>
  <si>
    <t>Доход(убыток), не признанный в отчете о прибылях и убытках</t>
  </si>
  <si>
    <t>Сальдо на 1 января 2013 года</t>
  </si>
  <si>
    <t>Сальдо на 1 января 2014 года (строка 100 + строка 200 )</t>
  </si>
  <si>
    <r>
      <t xml:space="preserve">Сальдо на 1 июля 2014 года </t>
    </r>
    <r>
      <rPr>
        <sz val="11"/>
        <color theme="1"/>
        <rFont val="Times New Roman"/>
        <family val="1"/>
        <charset val="204"/>
      </rPr>
      <t>(строка 500 + строка 600 + строка 700)</t>
    </r>
  </si>
  <si>
    <r>
      <t>Общая совокупная прибыль, всего</t>
    </r>
    <r>
      <rPr>
        <sz val="11"/>
        <color theme="1"/>
        <rFont val="Times New Roman"/>
        <family val="1"/>
        <charset val="204"/>
      </rPr>
      <t>(строка 210 + строка 220):</t>
    </r>
  </si>
  <si>
    <r>
      <t>Прочая совокупная прибыль, всего</t>
    </r>
    <r>
      <rPr>
        <sz val="10"/>
        <color theme="1"/>
        <rFont val="Times New Roman"/>
        <family val="1"/>
        <charset val="204"/>
      </rPr>
      <t xml:space="preserve"> (сумма строк с 221 по 229):</t>
    </r>
  </si>
  <si>
    <r>
      <t xml:space="preserve">3. Чистая сумма денежных средств от финансовой деятельности </t>
    </r>
    <r>
      <rPr>
        <b/>
        <sz val="10"/>
        <color theme="1"/>
        <rFont val="Times New Roman"/>
        <family val="1"/>
        <charset val="204"/>
      </rPr>
      <t>(строка 090 – строка 100)</t>
    </r>
  </si>
  <si>
    <r>
      <rPr>
        <b/>
        <sz val="11"/>
        <color theme="1"/>
        <rFont val="Times New Roman"/>
        <family val="1"/>
        <charset val="204"/>
      </rPr>
      <t>1. Поступление денежных средств, всего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(сумма строк с 091 по 094)</t>
    </r>
  </si>
  <si>
    <r>
      <rPr>
        <b/>
        <sz val="11"/>
        <color theme="1"/>
        <rFont val="Times New Roman"/>
        <family val="1"/>
        <charset val="204"/>
      </rPr>
      <t>2. Выбытие денежных средств, всего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(сумма строк с 101 по 105)</t>
    </r>
  </si>
  <si>
    <r>
      <rPr>
        <b/>
        <sz val="11"/>
        <color theme="1"/>
        <rFont val="Times New Roman"/>
        <family val="1"/>
        <charset val="204"/>
      </rPr>
      <t>1. Поступление денежных средств, всего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(сумма строк с 041 по 051)</t>
    </r>
  </si>
  <si>
    <r>
      <t xml:space="preserve">3. Чистая сумма денежных средств от операционной деятельности </t>
    </r>
    <r>
      <rPr>
        <sz val="11"/>
        <color theme="1"/>
        <rFont val="Times New Roman"/>
        <family val="1"/>
        <charset val="204"/>
      </rPr>
      <t>(строка 010 – строка 020)</t>
    </r>
  </si>
  <si>
    <t>Всего</t>
  </si>
  <si>
    <t>Отчет о совокупном доходе</t>
  </si>
  <si>
    <t>Отчет об изменениях в собственном капитале</t>
  </si>
  <si>
    <t>Акционерный капитал</t>
  </si>
  <si>
    <t xml:space="preserve">   Балансовая стоимость одной простой акции, в тенге*</t>
  </si>
  <si>
    <t>Юридический адрес: РК, 03000, Актюбинская область, г. Актобе, пр. 312 Стрелковой дивизии, 42ж</t>
  </si>
  <si>
    <t xml:space="preserve">Отчет о финансовом положении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</si>
</sst>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_ ;\-#,##0\ 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0" xfId="0" applyAlignment="1"/>
    <xf numFmtId="0" fontId="5" fillId="0" borderId="3" xfId="0" applyFont="1" applyBorder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/>
    <xf numFmtId="0" fontId="6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0" fontId="5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3" fontId="9" fillId="0" borderId="7" xfId="0" applyNumberFormat="1" applyFont="1" applyBorder="1" applyAlignment="1"/>
    <xf numFmtId="0" fontId="2" fillId="0" borderId="7" xfId="0" applyFont="1" applyBorder="1" applyAlignment="1">
      <alignment horizontal="left"/>
    </xf>
    <xf numFmtId="3" fontId="10" fillId="0" borderId="9" xfId="0" applyNumberFormat="1" applyFont="1" applyBorder="1" applyAlignment="1"/>
    <xf numFmtId="3" fontId="9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/>
    <xf numFmtId="3" fontId="10" fillId="0" borderId="7" xfId="0" applyNumberFormat="1" applyFont="1" applyBorder="1" applyAlignment="1"/>
    <xf numFmtId="41" fontId="11" fillId="0" borderId="7" xfId="0" applyNumberFormat="1" applyFont="1" applyBorder="1" applyAlignment="1"/>
    <xf numFmtId="41" fontId="11" fillId="0" borderId="7" xfId="0" applyNumberFormat="1" applyFont="1" applyBorder="1" applyAlignment="1">
      <alignment horizontal="right"/>
    </xf>
    <xf numFmtId="3" fontId="11" fillId="0" borderId="10" xfId="0" applyNumberFormat="1" applyFont="1" applyBorder="1" applyAlignment="1"/>
    <xf numFmtId="0" fontId="5" fillId="0" borderId="10" xfId="0" applyFont="1" applyBorder="1" applyAlignment="1">
      <alignment horizontal="left" wrapText="1"/>
    </xf>
    <xf numFmtId="0" fontId="9" fillId="2" borderId="7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%20&#1085;&#1072;%2030.06.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"/>
      <sheetName val="форма 4"/>
      <sheetName val="форма 3"/>
      <sheetName val="баланс"/>
      <sheetName val="форма 2"/>
    </sheetNames>
    <sheetDataSet>
      <sheetData sheetId="0"/>
      <sheetData sheetId="1"/>
      <sheetData sheetId="2"/>
      <sheetData sheetId="3">
        <row r="23">
          <cell r="C23">
            <v>574</v>
          </cell>
          <cell r="D23">
            <v>726</v>
          </cell>
        </row>
        <row r="27">
          <cell r="C27">
            <v>4474131</v>
          </cell>
          <cell r="D27">
            <v>5199786</v>
          </cell>
        </row>
        <row r="36">
          <cell r="C36">
            <v>1548116</v>
          </cell>
          <cell r="D36">
            <v>2187437</v>
          </cell>
        </row>
        <row r="43">
          <cell r="C43">
            <v>659135</v>
          </cell>
          <cell r="D43">
            <v>844231</v>
          </cell>
        </row>
        <row r="45">
          <cell r="C45">
            <v>600019</v>
          </cell>
          <cell r="D45">
            <v>600019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topLeftCell="A35" workbookViewId="0">
      <selection sqref="A1:D40"/>
    </sheetView>
  </sheetViews>
  <sheetFormatPr defaultRowHeight="15"/>
  <cols>
    <col min="1" max="1" width="54" style="2" customWidth="1"/>
    <col min="2" max="2" width="6.42578125" style="6" customWidth="1"/>
    <col min="3" max="4" width="17" style="2" customWidth="1"/>
    <col min="5" max="6" width="46.42578125" customWidth="1"/>
  </cols>
  <sheetData>
    <row r="1" spans="1:4">
      <c r="A1" s="63" t="s">
        <v>145</v>
      </c>
      <c r="B1" s="63"/>
      <c r="C1" s="63"/>
      <c r="D1" s="63"/>
    </row>
    <row r="2" spans="1:4">
      <c r="A2" s="63" t="s">
        <v>146</v>
      </c>
      <c r="B2" s="63"/>
      <c r="C2" s="63"/>
      <c r="D2" s="63"/>
    </row>
    <row r="3" spans="1:4">
      <c r="A3" s="63" t="s">
        <v>147</v>
      </c>
      <c r="B3" s="63"/>
      <c r="C3" s="63"/>
      <c r="D3" s="63"/>
    </row>
    <row r="4" spans="1:4">
      <c r="A4" s="63" t="s">
        <v>148</v>
      </c>
      <c r="B4" s="63"/>
      <c r="C4" s="63"/>
      <c r="D4" s="63"/>
    </row>
    <row r="5" spans="1:4" ht="16.5" customHeight="1">
      <c r="A5" s="64" t="s">
        <v>173</v>
      </c>
      <c r="B5" s="64"/>
      <c r="C5" s="64"/>
      <c r="D5" s="64"/>
    </row>
    <row r="6" spans="1:4">
      <c r="A6" s="3"/>
    </row>
    <row r="7" spans="1:4" s="19" customFormat="1">
      <c r="A7" s="65" t="s">
        <v>174</v>
      </c>
      <c r="B7" s="65"/>
      <c r="C7" s="65"/>
      <c r="D7" s="65"/>
    </row>
    <row r="8" spans="1:4" s="19" customFormat="1">
      <c r="A8" s="66" t="s">
        <v>94</v>
      </c>
      <c r="B8" s="66"/>
      <c r="C8" s="66"/>
      <c r="D8" s="66"/>
    </row>
    <row r="9" spans="1:4" ht="15.75" thickBot="1">
      <c r="A9" s="1"/>
      <c r="D9" s="1" t="s">
        <v>0</v>
      </c>
    </row>
    <row r="10" spans="1:4" s="13" customFormat="1" ht="57.75" customHeight="1" thickBot="1">
      <c r="A10" s="17" t="s">
        <v>1</v>
      </c>
      <c r="B10" s="21" t="s">
        <v>2</v>
      </c>
      <c r="C10" s="18" t="s">
        <v>3</v>
      </c>
      <c r="D10" s="18" t="s">
        <v>4</v>
      </c>
    </row>
    <row r="11" spans="1:4" ht="15.75" thickBot="1">
      <c r="A11" s="11" t="s">
        <v>5</v>
      </c>
      <c r="B11" s="7"/>
      <c r="C11" s="4"/>
      <c r="D11" s="4"/>
    </row>
    <row r="12" spans="1:4" s="13" customFormat="1" ht="15.75" thickBot="1">
      <c r="A12" s="12" t="s">
        <v>6</v>
      </c>
      <c r="B12" s="22">
        <v>10</v>
      </c>
      <c r="C12" s="31">
        <v>212173</v>
      </c>
      <c r="D12" s="31">
        <v>528192</v>
      </c>
    </row>
    <row r="13" spans="1:4" s="13" customFormat="1" ht="15.75" thickBot="1">
      <c r="A13" s="12" t="s">
        <v>7</v>
      </c>
      <c r="B13" s="22">
        <v>11</v>
      </c>
      <c r="C13" s="31"/>
      <c r="D13" s="31"/>
    </row>
    <row r="14" spans="1:4" s="13" customFormat="1" ht="15.75" thickBot="1">
      <c r="A14" s="12" t="s">
        <v>8</v>
      </c>
      <c r="B14" s="22">
        <v>12</v>
      </c>
      <c r="C14" s="31"/>
      <c r="D14" s="31"/>
    </row>
    <row r="15" spans="1:4" s="13" customFormat="1" ht="30.75" thickBot="1">
      <c r="A15" s="12" t="s">
        <v>9</v>
      </c>
      <c r="B15" s="22">
        <v>13</v>
      </c>
      <c r="C15" s="31"/>
      <c r="D15" s="31"/>
    </row>
    <row r="16" spans="1:4" s="13" customFormat="1" ht="15.75" thickBot="1">
      <c r="A16" s="12" t="s">
        <v>10</v>
      </c>
      <c r="B16" s="22">
        <v>14</v>
      </c>
      <c r="C16" s="31"/>
      <c r="D16" s="31"/>
    </row>
    <row r="17" spans="1:4" s="13" customFormat="1" ht="15.75" thickBot="1">
      <c r="A17" s="12" t="s">
        <v>11</v>
      </c>
      <c r="B17" s="22">
        <v>15</v>
      </c>
      <c r="C17" s="31"/>
      <c r="D17" s="31"/>
    </row>
    <row r="18" spans="1:4" s="13" customFormat="1" ht="31.5" customHeight="1" thickBot="1">
      <c r="A18" s="12" t="s">
        <v>12</v>
      </c>
      <c r="B18" s="22">
        <v>16</v>
      </c>
      <c r="C18" s="31">
        <v>341716</v>
      </c>
      <c r="D18" s="31">
        <v>738190</v>
      </c>
    </row>
    <row r="19" spans="1:4" s="13" customFormat="1" ht="15.75" thickBot="1">
      <c r="A19" s="12" t="s">
        <v>13</v>
      </c>
      <c r="B19" s="22">
        <v>17</v>
      </c>
      <c r="C19" s="31"/>
      <c r="D19" s="31"/>
    </row>
    <row r="20" spans="1:4" s="13" customFormat="1" ht="15.75" thickBot="1">
      <c r="A20" s="12" t="s">
        <v>14</v>
      </c>
      <c r="B20" s="22">
        <v>18</v>
      </c>
      <c r="C20" s="31">
        <v>1083026</v>
      </c>
      <c r="D20" s="31">
        <v>986514</v>
      </c>
    </row>
    <row r="21" spans="1:4" s="13" customFormat="1" ht="15.75" thickBot="1">
      <c r="A21" s="12" t="s">
        <v>15</v>
      </c>
      <c r="B21" s="22">
        <v>19</v>
      </c>
      <c r="C21" s="31">
        <v>200881</v>
      </c>
      <c r="D21" s="31">
        <v>298426</v>
      </c>
    </row>
    <row r="22" spans="1:4" s="20" customFormat="1" ht="19.5" customHeight="1" thickBot="1">
      <c r="A22" s="30" t="s">
        <v>149</v>
      </c>
      <c r="B22" s="23">
        <v>100</v>
      </c>
      <c r="C22" s="32">
        <f>SUM(C12:C21)</f>
        <v>1837796</v>
      </c>
      <c r="D22" s="32">
        <f>SUM(D12:D21)</f>
        <v>2551322</v>
      </c>
    </row>
    <row r="23" spans="1:4" s="13" customFormat="1" ht="30.75" thickBot="1">
      <c r="A23" s="12" t="s">
        <v>16</v>
      </c>
      <c r="B23" s="22">
        <v>101</v>
      </c>
      <c r="C23" s="31"/>
      <c r="D23" s="31"/>
    </row>
    <row r="24" spans="1:4" s="13" customFormat="1" ht="15.75" thickBot="1">
      <c r="A24" s="14" t="s">
        <v>17</v>
      </c>
      <c r="B24" s="22"/>
      <c r="C24" s="31"/>
      <c r="D24" s="31"/>
    </row>
    <row r="25" spans="1:4" s="13" customFormat="1" ht="18" customHeight="1" thickBot="1">
      <c r="A25" s="12" t="s">
        <v>7</v>
      </c>
      <c r="B25" s="22">
        <v>110</v>
      </c>
      <c r="C25" s="31"/>
      <c r="D25" s="31"/>
    </row>
    <row r="26" spans="1:4" s="13" customFormat="1" ht="15.75" thickBot="1">
      <c r="A26" s="12" t="s">
        <v>8</v>
      </c>
      <c r="B26" s="22">
        <v>111</v>
      </c>
      <c r="C26" s="31"/>
      <c r="D26" s="31"/>
    </row>
    <row r="27" spans="1:4" s="13" customFormat="1" ht="30.75" thickBot="1">
      <c r="A27" s="12" t="s">
        <v>9</v>
      </c>
      <c r="B27" s="22">
        <v>112</v>
      </c>
      <c r="C27" s="31"/>
      <c r="D27" s="31"/>
    </row>
    <row r="28" spans="1:4" s="13" customFormat="1" ht="15.75" thickBot="1">
      <c r="A28" s="12" t="s">
        <v>10</v>
      </c>
      <c r="B28" s="22">
        <v>113</v>
      </c>
      <c r="C28" s="31"/>
      <c r="D28" s="31"/>
    </row>
    <row r="29" spans="1:4" s="13" customFormat="1" ht="15.75" thickBot="1">
      <c r="A29" s="12" t="s">
        <v>18</v>
      </c>
      <c r="B29" s="22">
        <v>114</v>
      </c>
      <c r="C29" s="31"/>
      <c r="D29" s="31"/>
    </row>
    <row r="30" spans="1:4" s="13" customFormat="1" ht="30" customHeight="1" thickBot="1">
      <c r="A30" s="12" t="s">
        <v>19</v>
      </c>
      <c r="B30" s="22">
        <v>115</v>
      </c>
      <c r="C30" s="31">
        <v>461982</v>
      </c>
      <c r="D30" s="31">
        <v>461982</v>
      </c>
    </row>
    <row r="31" spans="1:4" s="13" customFormat="1" ht="18.75" customHeight="1" thickBot="1">
      <c r="A31" s="12" t="s">
        <v>20</v>
      </c>
      <c r="B31" s="22">
        <v>116</v>
      </c>
      <c r="C31" s="31"/>
      <c r="D31" s="31"/>
    </row>
    <row r="32" spans="1:4" s="13" customFormat="1" ht="15.75" thickBot="1">
      <c r="A32" s="12" t="s">
        <v>21</v>
      </c>
      <c r="B32" s="22">
        <v>117</v>
      </c>
      <c r="C32" s="31"/>
      <c r="D32" s="31"/>
    </row>
    <row r="33" spans="1:4" s="13" customFormat="1" ht="15.75" thickBot="1">
      <c r="A33" s="12" t="s">
        <v>22</v>
      </c>
      <c r="B33" s="22">
        <v>118</v>
      </c>
      <c r="C33" s="31">
        <v>1327181</v>
      </c>
      <c r="D33" s="31">
        <v>1376454</v>
      </c>
    </row>
    <row r="34" spans="1:4" s="13" customFormat="1" ht="15.75" thickBot="1">
      <c r="A34" s="12" t="s">
        <v>23</v>
      </c>
      <c r="B34" s="22">
        <v>119</v>
      </c>
      <c r="C34" s="31"/>
      <c r="D34" s="31"/>
    </row>
    <row r="35" spans="1:4" s="13" customFormat="1" ht="15.75" thickBot="1">
      <c r="A35" s="12" t="s">
        <v>24</v>
      </c>
      <c r="B35" s="22">
        <v>120</v>
      </c>
      <c r="C35" s="31"/>
      <c r="D35" s="31"/>
    </row>
    <row r="36" spans="1:4" s="13" customFormat="1" ht="15.75" thickBot="1">
      <c r="A36" s="12" t="s">
        <v>25</v>
      </c>
      <c r="B36" s="22">
        <v>121</v>
      </c>
      <c r="C36" s="31">
        <v>574</v>
      </c>
      <c r="D36" s="31">
        <v>726</v>
      </c>
    </row>
    <row r="37" spans="1:4" s="13" customFormat="1" ht="15.75" thickBot="1">
      <c r="A37" s="12" t="s">
        <v>26</v>
      </c>
      <c r="B37" s="22">
        <v>122</v>
      </c>
      <c r="C37" s="31"/>
      <c r="D37" s="31"/>
    </row>
    <row r="38" spans="1:4" s="13" customFormat="1" ht="15.75" thickBot="1">
      <c r="A38" s="12" t="s">
        <v>27</v>
      </c>
      <c r="B38" s="22">
        <v>123</v>
      </c>
      <c r="C38" s="31">
        <v>846598</v>
      </c>
      <c r="D38" s="31">
        <v>809302</v>
      </c>
    </row>
    <row r="39" spans="1:4" s="13" customFormat="1" ht="21" customHeight="1" thickBot="1">
      <c r="A39" s="30" t="s">
        <v>150</v>
      </c>
      <c r="B39" s="23">
        <v>200</v>
      </c>
      <c r="C39" s="32">
        <f>SUM(C30:C38)</f>
        <v>2636335</v>
      </c>
      <c r="D39" s="32">
        <f>SUM(D30:D38)</f>
        <v>2648464</v>
      </c>
    </row>
    <row r="40" spans="1:4" s="13" customFormat="1" ht="15.75" thickBot="1">
      <c r="A40" s="14" t="s">
        <v>28</v>
      </c>
      <c r="B40" s="23"/>
      <c r="C40" s="32">
        <f>C22+C39</f>
        <v>4474131</v>
      </c>
      <c r="D40" s="32">
        <f>D22+D39</f>
        <v>5199786</v>
      </c>
    </row>
    <row r="41" spans="1:4" s="13" customFormat="1" ht="48.75" customHeight="1" thickBot="1">
      <c r="A41" s="14" t="s">
        <v>29</v>
      </c>
      <c r="B41" s="23" t="s">
        <v>2</v>
      </c>
      <c r="C41" s="32" t="s">
        <v>3</v>
      </c>
      <c r="D41" s="32" t="s">
        <v>4</v>
      </c>
    </row>
    <row r="42" spans="1:4" s="20" customFormat="1" ht="15.75" thickBot="1">
      <c r="A42" s="14" t="s">
        <v>30</v>
      </c>
      <c r="B42" s="23"/>
      <c r="C42" s="32"/>
      <c r="D42" s="32"/>
    </row>
    <row r="43" spans="1:4" s="13" customFormat="1" ht="15.75" thickBot="1">
      <c r="A43" s="12" t="s">
        <v>31</v>
      </c>
      <c r="B43" s="22">
        <v>210</v>
      </c>
      <c r="C43" s="31">
        <v>363118</v>
      </c>
      <c r="D43" s="31">
        <v>1301157</v>
      </c>
    </row>
    <row r="44" spans="1:4" s="13" customFormat="1" ht="15.75" thickBot="1">
      <c r="A44" s="12" t="s">
        <v>8</v>
      </c>
      <c r="B44" s="22">
        <v>211</v>
      </c>
      <c r="C44" s="31"/>
      <c r="D44" s="31"/>
    </row>
    <row r="45" spans="1:4" s="13" customFormat="1" ht="15.75" thickBot="1">
      <c r="A45" s="12" t="s">
        <v>32</v>
      </c>
      <c r="B45" s="22">
        <v>212</v>
      </c>
      <c r="C45" s="31"/>
      <c r="D45" s="31"/>
    </row>
    <row r="46" spans="1:4" s="13" customFormat="1" ht="33.75" customHeight="1" thickBot="1">
      <c r="A46" s="12" t="s">
        <v>33</v>
      </c>
      <c r="B46" s="22">
        <v>213</v>
      </c>
      <c r="C46" s="31">
        <v>878237</v>
      </c>
      <c r="D46" s="31">
        <v>675875</v>
      </c>
    </row>
    <row r="47" spans="1:4" s="13" customFormat="1" ht="15.75" thickBot="1">
      <c r="A47" s="12" t="s">
        <v>34</v>
      </c>
      <c r="B47" s="22">
        <v>214</v>
      </c>
      <c r="C47" s="31">
        <v>38164</v>
      </c>
      <c r="D47" s="31">
        <v>38164</v>
      </c>
    </row>
    <row r="48" spans="1:4" s="13" customFormat="1" ht="18.75" customHeight="1" thickBot="1">
      <c r="A48" s="12" t="s">
        <v>35</v>
      </c>
      <c r="B48" s="22">
        <v>215</v>
      </c>
      <c r="C48" s="31">
        <v>6775</v>
      </c>
      <c r="D48" s="31">
        <v>21955</v>
      </c>
    </row>
    <row r="49" spans="1:4" s="13" customFormat="1" ht="15.75" thickBot="1">
      <c r="A49" s="12" t="s">
        <v>36</v>
      </c>
      <c r="B49" s="22">
        <v>216</v>
      </c>
      <c r="C49" s="31">
        <v>29254</v>
      </c>
      <c r="D49" s="31">
        <v>21833</v>
      </c>
    </row>
    <row r="50" spans="1:4" s="13" customFormat="1" ht="15.75" thickBot="1">
      <c r="A50" s="12" t="s">
        <v>37</v>
      </c>
      <c r="B50" s="22">
        <v>217</v>
      </c>
      <c r="C50" s="31">
        <v>232568</v>
      </c>
      <c r="D50" s="31">
        <v>128453</v>
      </c>
    </row>
    <row r="51" spans="1:4" s="13" customFormat="1" ht="33" customHeight="1" thickBot="1">
      <c r="A51" s="30" t="s">
        <v>141</v>
      </c>
      <c r="B51" s="23">
        <v>300</v>
      </c>
      <c r="C51" s="32">
        <f>SUM(C43:C50)</f>
        <v>1548116</v>
      </c>
      <c r="D51" s="32">
        <f>SUM(D43:D50)</f>
        <v>2187437</v>
      </c>
    </row>
    <row r="52" spans="1:4" s="13" customFormat="1" ht="30.75" thickBot="1">
      <c r="A52" s="12" t="s">
        <v>38</v>
      </c>
      <c r="B52" s="22">
        <v>301</v>
      </c>
      <c r="C52" s="31"/>
      <c r="D52" s="31"/>
    </row>
    <row r="53" spans="1:4" s="20" customFormat="1" ht="15.75" thickBot="1">
      <c r="A53" s="14" t="s">
        <v>39</v>
      </c>
      <c r="B53" s="23"/>
      <c r="C53" s="32"/>
      <c r="D53" s="32"/>
    </row>
    <row r="54" spans="1:4" s="13" customFormat="1" ht="15.75" thickBot="1">
      <c r="A54" s="12" t="s">
        <v>31</v>
      </c>
      <c r="B54" s="22">
        <v>310</v>
      </c>
      <c r="C54" s="31">
        <v>450706</v>
      </c>
      <c r="D54" s="31">
        <v>635802</v>
      </c>
    </row>
    <row r="55" spans="1:4" s="13" customFormat="1" ht="15.75" thickBot="1">
      <c r="A55" s="12" t="s">
        <v>8</v>
      </c>
      <c r="B55" s="22">
        <v>311</v>
      </c>
      <c r="C55" s="31"/>
      <c r="D55" s="31"/>
    </row>
    <row r="56" spans="1:4" s="13" customFormat="1" ht="15.75" thickBot="1">
      <c r="A56" s="12" t="s">
        <v>40</v>
      </c>
      <c r="B56" s="22">
        <v>312</v>
      </c>
      <c r="C56" s="31"/>
      <c r="D56" s="31"/>
    </row>
    <row r="57" spans="1:4" s="13" customFormat="1" ht="30.75" thickBot="1">
      <c r="A57" s="12" t="s">
        <v>41</v>
      </c>
      <c r="B57" s="22">
        <v>313</v>
      </c>
      <c r="C57" s="31"/>
      <c r="D57" s="31"/>
    </row>
    <row r="58" spans="1:4" s="13" customFormat="1" ht="15.75" thickBot="1">
      <c r="A58" s="12" t="s">
        <v>42</v>
      </c>
      <c r="B58" s="22">
        <v>314</v>
      </c>
      <c r="C58" s="31"/>
      <c r="D58" s="31"/>
    </row>
    <row r="59" spans="1:4" s="13" customFormat="1" ht="15.75" thickBot="1">
      <c r="A59" s="12" t="s">
        <v>43</v>
      </c>
      <c r="B59" s="22">
        <v>315</v>
      </c>
      <c r="C59" s="31">
        <v>159542</v>
      </c>
      <c r="D59" s="31">
        <v>159542</v>
      </c>
    </row>
    <row r="60" spans="1:4" s="13" customFormat="1" ht="15.75" thickBot="1">
      <c r="A60" s="12" t="s">
        <v>44</v>
      </c>
      <c r="B60" s="22">
        <v>316</v>
      </c>
      <c r="C60" s="31">
        <v>48887</v>
      </c>
      <c r="D60" s="31">
        <v>48887</v>
      </c>
    </row>
    <row r="61" spans="1:4" s="13" customFormat="1" ht="32.25" customHeight="1" thickBot="1">
      <c r="A61" s="12" t="s">
        <v>142</v>
      </c>
      <c r="B61" s="22">
        <v>400</v>
      </c>
      <c r="C61" s="32">
        <f>SUM(C54:C60)</f>
        <v>659135</v>
      </c>
      <c r="D61" s="32">
        <f>SUM(D54:D60)</f>
        <v>844231</v>
      </c>
    </row>
    <row r="62" spans="1:4" s="20" customFormat="1" ht="15.75" thickBot="1">
      <c r="A62" s="14" t="s">
        <v>45</v>
      </c>
      <c r="B62" s="23"/>
      <c r="C62" s="32"/>
      <c r="D62" s="32"/>
    </row>
    <row r="63" spans="1:4" s="13" customFormat="1" ht="15.75" thickBot="1">
      <c r="A63" s="12" t="s">
        <v>46</v>
      </c>
      <c r="B63" s="22">
        <v>410</v>
      </c>
      <c r="C63" s="31">
        <v>600019</v>
      </c>
      <c r="D63" s="31">
        <v>600019</v>
      </c>
    </row>
    <row r="64" spans="1:4" s="13" customFormat="1" ht="15.75" thickBot="1">
      <c r="A64" s="12" t="s">
        <v>47</v>
      </c>
      <c r="B64" s="22">
        <v>411</v>
      </c>
      <c r="C64" s="31"/>
      <c r="D64" s="31"/>
    </row>
    <row r="65" spans="1:4" s="13" customFormat="1" ht="15.75" thickBot="1">
      <c r="A65" s="12" t="s">
        <v>48</v>
      </c>
      <c r="B65" s="22">
        <v>412</v>
      </c>
      <c r="C65" s="31"/>
      <c r="D65" s="31"/>
    </row>
    <row r="66" spans="1:4" s="13" customFormat="1" ht="15.75" thickBot="1">
      <c r="A66" s="12" t="s">
        <v>49</v>
      </c>
      <c r="B66" s="22">
        <v>413</v>
      </c>
      <c r="C66" s="31">
        <v>277990</v>
      </c>
      <c r="D66" s="31">
        <v>298921</v>
      </c>
    </row>
    <row r="67" spans="1:4" s="13" customFormat="1" ht="15.75" thickBot="1">
      <c r="A67" s="12" t="s">
        <v>50</v>
      </c>
      <c r="B67" s="22">
        <v>414</v>
      </c>
      <c r="C67" s="31">
        <v>1388871</v>
      </c>
      <c r="D67" s="31">
        <v>1269178</v>
      </c>
    </row>
    <row r="68" spans="1:4" s="13" customFormat="1" ht="30.75" thickBot="1">
      <c r="A68" s="12" t="s">
        <v>51</v>
      </c>
      <c r="B68" s="22">
        <v>420</v>
      </c>
      <c r="C68" s="31">
        <f>SUM(C63:C67)</f>
        <v>2266880</v>
      </c>
      <c r="D68" s="31">
        <f>SUM(D63:D67)</f>
        <v>2168118</v>
      </c>
    </row>
    <row r="69" spans="1:4" s="13" customFormat="1" ht="15.75" thickBot="1">
      <c r="A69" s="12" t="s">
        <v>52</v>
      </c>
      <c r="B69" s="22">
        <v>421</v>
      </c>
      <c r="C69" s="31"/>
      <c r="D69" s="31"/>
    </row>
    <row r="70" spans="1:4" s="13" customFormat="1" ht="15.75" thickBot="1">
      <c r="A70" s="14" t="s">
        <v>53</v>
      </c>
      <c r="B70" s="23">
        <v>500</v>
      </c>
      <c r="C70" s="32">
        <f>SUM(C68:C69)</f>
        <v>2266880</v>
      </c>
      <c r="D70" s="32">
        <f>SUM(D68:D69)</f>
        <v>2168118</v>
      </c>
    </row>
    <row r="71" spans="1:4" s="13" customFormat="1" ht="30" thickBot="1">
      <c r="A71" s="14" t="s">
        <v>54</v>
      </c>
      <c r="B71" s="23"/>
      <c r="C71" s="32">
        <f>C70+C61+C51</f>
        <v>4474131</v>
      </c>
      <c r="D71" s="32">
        <f>D70+D61+D51</f>
        <v>5199786</v>
      </c>
    </row>
    <row r="72" spans="1:4" s="13" customFormat="1">
      <c r="A72" s="73" t="s">
        <v>172</v>
      </c>
      <c r="B72" s="74"/>
      <c r="C72" s="75">
        <f>(([1]баланс!C27-[1]баланс!C23)-[1]баланс!C36-[1]баланс!C43)/[1]баланс!C45*1000</f>
        <v>3777.057059859771</v>
      </c>
      <c r="D72" s="75">
        <f>(([1]баланс!D27-[1]баланс!D23)-[1]баланс!D36-[1]баланс!D43)/[1]баланс!D45*1000</f>
        <v>3612.2056134889062</v>
      </c>
    </row>
    <row r="73" spans="1:4" s="13" customFormat="1">
      <c r="A73" s="73"/>
      <c r="B73" s="74"/>
      <c r="C73" s="75"/>
      <c r="D73" s="75"/>
    </row>
    <row r="74" spans="1:4" s="20" customFormat="1">
      <c r="A74" s="33" t="s">
        <v>143</v>
      </c>
      <c r="B74" s="34"/>
    </row>
    <row r="75" spans="1:4" s="24" customFormat="1" ht="12.75">
      <c r="A75" s="36" t="s">
        <v>151</v>
      </c>
    </row>
    <row r="76" spans="1:4" s="20" customFormat="1">
      <c r="A76" s="33" t="s">
        <v>144</v>
      </c>
      <c r="B76" s="34"/>
    </row>
    <row r="77" spans="1:4" s="24" customFormat="1" ht="12.75">
      <c r="A77" s="36" t="s">
        <v>152</v>
      </c>
    </row>
    <row r="78" spans="1:4" s="20" customFormat="1">
      <c r="A78" s="15" t="s">
        <v>55</v>
      </c>
      <c r="B78" s="34"/>
    </row>
    <row r="79" spans="1:4" s="20" customFormat="1">
      <c r="A79" s="15"/>
      <c r="B79" s="34"/>
    </row>
    <row r="80" spans="1:4" s="13" customFormat="1">
      <c r="A80" s="16"/>
      <c r="B80" s="24"/>
      <c r="C80" s="16"/>
      <c r="D80" s="16"/>
    </row>
    <row r="81" spans="1:4" s="13" customFormat="1">
      <c r="A81" s="16"/>
      <c r="B81" s="24"/>
      <c r="C81" s="16"/>
      <c r="D81" s="16"/>
    </row>
    <row r="82" spans="1:4" s="13" customFormat="1">
      <c r="A82" s="16"/>
      <c r="B82" s="24"/>
      <c r="C82" s="16"/>
      <c r="D82" s="16"/>
    </row>
  </sheetData>
  <mergeCells count="7">
    <mergeCell ref="A4:D4"/>
    <mergeCell ref="A5:D5"/>
    <mergeCell ref="A7:D7"/>
    <mergeCell ref="A8:D8"/>
    <mergeCell ref="A1:D1"/>
    <mergeCell ref="A2:D2"/>
    <mergeCell ref="A3:D3"/>
  </mergeCells>
  <pageMargins left="0.55000000000000004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opLeftCell="A31" workbookViewId="0">
      <selection activeCell="H5" sqref="H5"/>
    </sheetView>
  </sheetViews>
  <sheetFormatPr defaultRowHeight="15"/>
  <cols>
    <col min="1" max="1" width="67.42578125" style="5" customWidth="1"/>
    <col min="2" max="2" width="7.7109375" style="35" customWidth="1"/>
    <col min="3" max="4" width="16.5703125" style="5" customWidth="1"/>
    <col min="5" max="5" width="9.140625" style="5"/>
  </cols>
  <sheetData>
    <row r="1" spans="1:5" s="2" customFormat="1">
      <c r="A1" s="63" t="s">
        <v>145</v>
      </c>
      <c r="B1" s="63"/>
      <c r="C1" s="63"/>
      <c r="D1" s="63"/>
      <c r="E1" s="5"/>
    </row>
    <row r="2" spans="1:5" s="2" customFormat="1">
      <c r="A2" s="3"/>
      <c r="B2" s="35"/>
      <c r="C2" s="5"/>
      <c r="D2" s="5"/>
      <c r="E2" s="5"/>
    </row>
    <row r="3" spans="1:5" s="2" customFormat="1">
      <c r="A3" s="66" t="s">
        <v>169</v>
      </c>
      <c r="B3" s="66"/>
      <c r="C3" s="66"/>
      <c r="D3" s="66"/>
      <c r="E3" s="5"/>
    </row>
    <row r="4" spans="1:5" s="2" customFormat="1">
      <c r="A4" s="66" t="s">
        <v>93</v>
      </c>
      <c r="B4" s="66"/>
      <c r="C4" s="66"/>
      <c r="D4" s="66"/>
      <c r="E4" s="5"/>
    </row>
    <row r="5" spans="1:5" s="2" customFormat="1" ht="15.75" thickBot="1">
      <c r="A5" s="1"/>
      <c r="B5" s="35"/>
      <c r="C5" s="5"/>
      <c r="D5" s="1" t="s">
        <v>0</v>
      </c>
      <c r="E5" s="5"/>
    </row>
    <row r="6" spans="1:5" s="20" customFormat="1" ht="44.25" thickBot="1">
      <c r="A6" s="17" t="s">
        <v>56</v>
      </c>
      <c r="B6" s="21" t="s">
        <v>2</v>
      </c>
      <c r="C6" s="25" t="s">
        <v>57</v>
      </c>
      <c r="D6" s="25" t="s">
        <v>58</v>
      </c>
      <c r="E6" s="33"/>
    </row>
    <row r="7" spans="1:5" s="16" customFormat="1" ht="15.75" thickBot="1">
      <c r="A7" s="12" t="s">
        <v>59</v>
      </c>
      <c r="B7" s="22">
        <v>10</v>
      </c>
      <c r="C7" s="31">
        <v>2598393</v>
      </c>
      <c r="D7" s="31">
        <v>2895995</v>
      </c>
      <c r="E7" s="15"/>
    </row>
    <row r="8" spans="1:5" s="16" customFormat="1" ht="15.75" thickBot="1">
      <c r="A8" s="12" t="s">
        <v>60</v>
      </c>
      <c r="B8" s="22">
        <v>11</v>
      </c>
      <c r="C8" s="31">
        <v>2182001</v>
      </c>
      <c r="D8" s="31">
        <v>2498653</v>
      </c>
      <c r="E8" s="15"/>
    </row>
    <row r="9" spans="1:5" s="16" customFormat="1" ht="15.75" thickBot="1">
      <c r="A9" s="30" t="s">
        <v>153</v>
      </c>
      <c r="B9" s="22">
        <v>12</v>
      </c>
      <c r="C9" s="32">
        <f>C7-C8</f>
        <v>416392</v>
      </c>
      <c r="D9" s="32">
        <f>D7-D8</f>
        <v>397342</v>
      </c>
      <c r="E9" s="15"/>
    </row>
    <row r="10" spans="1:5" s="16" customFormat="1" ht="15.75" thickBot="1">
      <c r="A10" s="12" t="s">
        <v>61</v>
      </c>
      <c r="B10" s="22">
        <v>13</v>
      </c>
      <c r="C10" s="31">
        <v>33232</v>
      </c>
      <c r="D10" s="31">
        <v>26744</v>
      </c>
      <c r="E10" s="15"/>
    </row>
    <row r="11" spans="1:5" s="16" customFormat="1" ht="15.75" thickBot="1">
      <c r="A11" s="12" t="s">
        <v>62</v>
      </c>
      <c r="B11" s="22">
        <v>14</v>
      </c>
      <c r="C11" s="31">
        <v>145188</v>
      </c>
      <c r="D11" s="31">
        <v>108072</v>
      </c>
      <c r="E11" s="15"/>
    </row>
    <row r="12" spans="1:5" s="16" customFormat="1" ht="15.75" thickBot="1">
      <c r="A12" s="12" t="s">
        <v>63</v>
      </c>
      <c r="B12" s="22">
        <v>15</v>
      </c>
      <c r="C12" s="31">
        <v>67538</v>
      </c>
      <c r="D12" s="31">
        <v>2614</v>
      </c>
      <c r="E12" s="15"/>
    </row>
    <row r="13" spans="1:5" s="16" customFormat="1" ht="15.75" thickBot="1">
      <c r="A13" s="12" t="s">
        <v>64</v>
      </c>
      <c r="B13" s="22">
        <v>16</v>
      </c>
      <c r="C13" s="31">
        <v>13231</v>
      </c>
      <c r="D13" s="31">
        <v>6579</v>
      </c>
      <c r="E13" s="15"/>
    </row>
    <row r="14" spans="1:5" s="16" customFormat="1" ht="16.5" customHeight="1" thickBot="1">
      <c r="A14" s="12" t="s">
        <v>154</v>
      </c>
      <c r="B14" s="22">
        <v>20</v>
      </c>
      <c r="C14" s="32">
        <f>C9-C10-C11-C12+C13</f>
        <v>183665</v>
      </c>
      <c r="D14" s="32">
        <f>D9-D10-D11-D12+D13</f>
        <v>266491</v>
      </c>
      <c r="E14" s="15"/>
    </row>
    <row r="15" spans="1:5" s="16" customFormat="1" ht="15.75" thickBot="1">
      <c r="A15" s="12" t="s">
        <v>65</v>
      </c>
      <c r="B15" s="22">
        <v>21</v>
      </c>
      <c r="C15" s="31"/>
      <c r="D15" s="31"/>
      <c r="E15" s="15"/>
    </row>
    <row r="16" spans="1:5" s="16" customFormat="1" ht="15.75" thickBot="1">
      <c r="A16" s="12" t="s">
        <v>66</v>
      </c>
      <c r="B16" s="22">
        <v>22</v>
      </c>
      <c r="C16" s="31">
        <v>60213</v>
      </c>
      <c r="D16" s="31">
        <v>29003</v>
      </c>
      <c r="E16" s="15"/>
    </row>
    <row r="17" spans="1:5" s="16" customFormat="1" ht="15.75" thickBot="1">
      <c r="A17" s="12" t="s">
        <v>67</v>
      </c>
      <c r="B17" s="22">
        <v>24</v>
      </c>
      <c r="C17" s="31"/>
      <c r="D17" s="31"/>
      <c r="E17" s="15"/>
    </row>
    <row r="18" spans="1:5" s="16" customFormat="1" ht="15.75" thickBot="1">
      <c r="A18" s="12" t="s">
        <v>68</v>
      </c>
      <c r="B18" s="22">
        <v>25</v>
      </c>
      <c r="C18" s="31"/>
      <c r="D18" s="31"/>
      <c r="E18" s="15"/>
    </row>
    <row r="19" spans="1:5" s="16" customFormat="1" ht="24" customHeight="1" thickBot="1">
      <c r="A19" s="12" t="s">
        <v>155</v>
      </c>
      <c r="B19" s="22">
        <v>100</v>
      </c>
      <c r="C19" s="32">
        <f>C14-C16-C18+C17</f>
        <v>123452</v>
      </c>
      <c r="D19" s="32">
        <f>D14-D16-D18+D17</f>
        <v>237488</v>
      </c>
      <c r="E19" s="15"/>
    </row>
    <row r="20" spans="1:5" s="16" customFormat="1" ht="15.75" thickBot="1">
      <c r="A20" s="12" t="s">
        <v>69</v>
      </c>
      <c r="B20" s="22">
        <v>101</v>
      </c>
      <c r="C20" s="31">
        <f>C19*20%</f>
        <v>24690.400000000001</v>
      </c>
      <c r="D20" s="31">
        <f>D19*20%</f>
        <v>47497.600000000006</v>
      </c>
      <c r="E20" s="15"/>
    </row>
    <row r="21" spans="1:5" s="16" customFormat="1" ht="30" customHeight="1" thickBot="1">
      <c r="A21" s="12" t="s">
        <v>156</v>
      </c>
      <c r="B21" s="22">
        <v>200</v>
      </c>
      <c r="C21" s="32">
        <f>C19-C20</f>
        <v>98761.600000000006</v>
      </c>
      <c r="D21" s="32">
        <f>D19-D20</f>
        <v>189990.39999999999</v>
      </c>
      <c r="E21" s="15"/>
    </row>
    <row r="22" spans="1:5" s="16" customFormat="1" ht="18" customHeight="1" thickBot="1">
      <c r="A22" s="12" t="s">
        <v>70</v>
      </c>
      <c r="B22" s="22">
        <v>201</v>
      </c>
      <c r="C22" s="31"/>
      <c r="D22" s="31"/>
      <c r="E22" s="15"/>
    </row>
    <row r="23" spans="1:5" s="16" customFormat="1" ht="21" customHeight="1" thickBot="1">
      <c r="A23" s="12" t="s">
        <v>71</v>
      </c>
      <c r="B23" s="22">
        <v>300</v>
      </c>
      <c r="C23" s="31"/>
      <c r="D23" s="31"/>
      <c r="E23" s="15"/>
    </row>
    <row r="24" spans="1:5" s="16" customFormat="1" ht="18" customHeight="1" thickBot="1">
      <c r="A24" s="12" t="s">
        <v>72</v>
      </c>
      <c r="B24" s="22"/>
      <c r="C24" s="31"/>
      <c r="D24" s="31"/>
      <c r="E24" s="15"/>
    </row>
    <row r="25" spans="1:5" s="16" customFormat="1" ht="17.25" customHeight="1" thickBot="1">
      <c r="A25" s="12" t="s">
        <v>73</v>
      </c>
      <c r="B25" s="22"/>
      <c r="C25" s="31">
        <f>C21</f>
        <v>98761.600000000006</v>
      </c>
      <c r="D25" s="31">
        <f>D21</f>
        <v>189990.39999999999</v>
      </c>
      <c r="E25" s="15"/>
    </row>
    <row r="26" spans="1:5" s="16" customFormat="1" ht="15.75" customHeight="1" thickBot="1">
      <c r="A26" s="12" t="s">
        <v>74</v>
      </c>
      <c r="B26" s="22">
        <v>400</v>
      </c>
      <c r="C26" s="31"/>
      <c r="D26" s="31"/>
      <c r="E26" s="15"/>
    </row>
    <row r="27" spans="1:5" s="16" customFormat="1" ht="15.75" thickBot="1">
      <c r="A27" s="38" t="s">
        <v>75</v>
      </c>
      <c r="B27" s="22"/>
      <c r="C27" s="31"/>
      <c r="D27" s="31"/>
      <c r="E27" s="15"/>
    </row>
    <row r="28" spans="1:5" s="16" customFormat="1" ht="15.75" thickBot="1">
      <c r="A28" s="39" t="s">
        <v>76</v>
      </c>
      <c r="B28" s="22">
        <v>410</v>
      </c>
      <c r="C28" s="31"/>
      <c r="D28" s="31"/>
      <c r="E28" s="15"/>
    </row>
    <row r="29" spans="1:5" s="16" customFormat="1" ht="16.5" customHeight="1" thickBot="1">
      <c r="A29" s="12" t="s">
        <v>77</v>
      </c>
      <c r="B29" s="22">
        <v>411</v>
      </c>
      <c r="C29" s="31"/>
      <c r="D29" s="31"/>
      <c r="E29" s="15"/>
    </row>
    <row r="30" spans="1:5" s="16" customFormat="1" ht="31.5" customHeight="1" thickBot="1">
      <c r="A30" s="12" t="s">
        <v>78</v>
      </c>
      <c r="B30" s="22">
        <v>414</v>
      </c>
      <c r="C30" s="31"/>
      <c r="D30" s="31"/>
      <c r="E30" s="15"/>
    </row>
    <row r="31" spans="1:5" s="16" customFormat="1" ht="15.75" thickBot="1">
      <c r="A31" s="12" t="s">
        <v>79</v>
      </c>
      <c r="B31" s="22">
        <v>415</v>
      </c>
      <c r="C31" s="31"/>
      <c r="D31" s="31"/>
      <c r="E31" s="15"/>
    </row>
    <row r="32" spans="1:5" s="16" customFormat="1" ht="18" customHeight="1" thickBot="1">
      <c r="A32" s="12" t="s">
        <v>80</v>
      </c>
      <c r="B32" s="22">
        <v>416</v>
      </c>
      <c r="C32" s="31"/>
      <c r="D32" s="31"/>
      <c r="E32" s="15"/>
    </row>
    <row r="33" spans="1:5" s="16" customFormat="1" ht="18.75" customHeight="1" thickBot="1">
      <c r="A33" s="12" t="s">
        <v>81</v>
      </c>
      <c r="B33" s="22">
        <v>417</v>
      </c>
      <c r="C33" s="31"/>
      <c r="D33" s="31"/>
      <c r="E33" s="15"/>
    </row>
    <row r="34" spans="1:5" s="16" customFormat="1" ht="17.25" customHeight="1" thickBot="1">
      <c r="A34" s="12" t="s">
        <v>82</v>
      </c>
      <c r="B34" s="22">
        <v>418</v>
      </c>
      <c r="C34" s="31">
        <v>20931</v>
      </c>
      <c r="D34" s="31">
        <v>6327</v>
      </c>
      <c r="E34" s="15"/>
    </row>
    <row r="35" spans="1:5" s="16" customFormat="1" ht="19.5" customHeight="1" thickBot="1">
      <c r="A35" s="12" t="s">
        <v>83</v>
      </c>
      <c r="B35" s="22">
        <v>419</v>
      </c>
      <c r="C35" s="31">
        <v>-20931</v>
      </c>
      <c r="D35" s="31">
        <v>-6327</v>
      </c>
      <c r="E35" s="15"/>
    </row>
    <row r="36" spans="1:5" s="16" customFormat="1" ht="15" customHeight="1" thickBot="1">
      <c r="A36" s="12" t="s">
        <v>84</v>
      </c>
      <c r="B36" s="22">
        <v>420</v>
      </c>
      <c r="C36" s="31"/>
      <c r="D36" s="31"/>
      <c r="E36" s="15"/>
    </row>
    <row r="37" spans="1:5" s="16" customFormat="1" ht="18.75" customHeight="1" thickBot="1">
      <c r="A37" s="12" t="s">
        <v>85</v>
      </c>
      <c r="B37" s="22">
        <v>500</v>
      </c>
      <c r="C37" s="31">
        <f>C25+C26</f>
        <v>98761.600000000006</v>
      </c>
      <c r="D37" s="31">
        <f>D25+D26</f>
        <v>189990.39999999999</v>
      </c>
      <c r="E37" s="15"/>
    </row>
    <row r="38" spans="1:5" s="16" customFormat="1" ht="18" customHeight="1" thickBot="1">
      <c r="A38" s="12" t="s">
        <v>86</v>
      </c>
      <c r="B38" s="22"/>
      <c r="C38" s="31"/>
      <c r="D38" s="31"/>
      <c r="E38" s="15"/>
    </row>
    <row r="39" spans="1:5" s="16" customFormat="1" ht="20.25" customHeight="1" thickBot="1">
      <c r="A39" s="12" t="s">
        <v>72</v>
      </c>
      <c r="B39" s="22"/>
      <c r="C39" s="31"/>
      <c r="D39" s="31"/>
      <c r="E39" s="15"/>
    </row>
    <row r="40" spans="1:5" s="16" customFormat="1" ht="15.75" thickBot="1">
      <c r="A40" s="12" t="s">
        <v>87</v>
      </c>
      <c r="B40" s="22"/>
      <c r="C40" s="31">
        <f>C37</f>
        <v>98761.600000000006</v>
      </c>
      <c r="D40" s="31">
        <f>D37</f>
        <v>189990.39999999999</v>
      </c>
      <c r="E40" s="15"/>
    </row>
    <row r="41" spans="1:5" s="16" customFormat="1" ht="15.75" thickBot="1">
      <c r="A41" s="12" t="s">
        <v>88</v>
      </c>
      <c r="B41" s="22">
        <v>600</v>
      </c>
      <c r="C41" s="31"/>
      <c r="D41" s="31"/>
      <c r="E41" s="15"/>
    </row>
    <row r="42" spans="1:5" s="16" customFormat="1" ht="15.75" thickBot="1">
      <c r="A42" s="12" t="s">
        <v>75</v>
      </c>
      <c r="B42" s="22"/>
      <c r="C42" s="31"/>
      <c r="D42" s="31"/>
      <c r="E42" s="15"/>
    </row>
    <row r="43" spans="1:5" s="16" customFormat="1" ht="15.75" thickBot="1">
      <c r="A43" s="12" t="s">
        <v>89</v>
      </c>
      <c r="B43" s="22"/>
      <c r="C43" s="31"/>
      <c r="D43" s="31"/>
      <c r="E43" s="15"/>
    </row>
    <row r="44" spans="1:5" s="16" customFormat="1" ht="15.75" thickBot="1">
      <c r="A44" s="12" t="s">
        <v>90</v>
      </c>
      <c r="B44" s="22"/>
      <c r="C44" s="31">
        <f>C40/600</f>
        <v>164.60266666666666</v>
      </c>
      <c r="D44" s="31">
        <f>D40/600</f>
        <v>316.65066666666667</v>
      </c>
      <c r="E44" s="15"/>
    </row>
    <row r="45" spans="1:5" s="16" customFormat="1" ht="15.75" thickBot="1">
      <c r="A45" s="12" t="s">
        <v>91</v>
      </c>
      <c r="B45" s="22"/>
      <c r="C45" s="31"/>
      <c r="D45" s="31"/>
      <c r="E45" s="15"/>
    </row>
    <row r="46" spans="1:5" s="16" customFormat="1" ht="15.75" thickBot="1">
      <c r="A46" s="12" t="s">
        <v>92</v>
      </c>
      <c r="B46" s="22"/>
      <c r="C46" s="31"/>
      <c r="D46" s="31"/>
      <c r="E46" s="15"/>
    </row>
    <row r="47" spans="1:5" s="16" customFormat="1" ht="15.75" thickBot="1">
      <c r="A47" s="12" t="s">
        <v>90</v>
      </c>
      <c r="B47" s="22"/>
      <c r="C47" s="31"/>
      <c r="D47" s="31"/>
      <c r="E47" s="15"/>
    </row>
    <row r="48" spans="1:5" s="16" customFormat="1" ht="15.75" thickBot="1">
      <c r="A48" s="12" t="s">
        <v>91</v>
      </c>
      <c r="B48" s="22"/>
      <c r="C48" s="31"/>
      <c r="D48" s="31"/>
      <c r="E48" s="15"/>
    </row>
    <row r="49" spans="1:5" s="16" customFormat="1">
      <c r="A49" s="15"/>
      <c r="B49" s="36"/>
      <c r="C49" s="15"/>
      <c r="D49" s="15"/>
      <c r="E49" s="15"/>
    </row>
    <row r="50" spans="1:5" s="16" customFormat="1">
      <c r="A50" s="15"/>
      <c r="B50" s="36"/>
      <c r="C50" s="15"/>
      <c r="D50" s="15"/>
      <c r="E50" s="15"/>
    </row>
    <row r="51" spans="1:5" s="20" customFormat="1">
      <c r="A51" s="33" t="s">
        <v>143</v>
      </c>
      <c r="B51" s="37"/>
      <c r="C51" s="33"/>
      <c r="D51" s="33"/>
      <c r="E51" s="33"/>
    </row>
    <row r="52" spans="1:5" s="24" customFormat="1" ht="12.75">
      <c r="A52" s="36" t="s">
        <v>151</v>
      </c>
    </row>
    <row r="53" spans="1:5" s="20" customFormat="1">
      <c r="A53" s="33" t="s">
        <v>144</v>
      </c>
      <c r="B53" s="34"/>
    </row>
    <row r="54" spans="1:5" s="24" customFormat="1" ht="12.75">
      <c r="A54" s="36" t="s">
        <v>152</v>
      </c>
    </row>
    <row r="55" spans="1:5" s="20" customFormat="1">
      <c r="A55" s="33"/>
      <c r="B55" s="37"/>
      <c r="C55" s="33"/>
      <c r="D55" s="33"/>
      <c r="E55" s="33"/>
    </row>
    <row r="56" spans="1:5" s="20" customFormat="1">
      <c r="A56" s="15" t="s">
        <v>55</v>
      </c>
      <c r="B56" s="37"/>
      <c r="C56" s="33"/>
      <c r="D56" s="33"/>
      <c r="E56" s="33"/>
    </row>
    <row r="57" spans="1:5" s="16" customFormat="1">
      <c r="A57" s="15"/>
      <c r="B57" s="36"/>
      <c r="C57" s="15"/>
      <c r="D57" s="15"/>
      <c r="E57" s="15"/>
    </row>
  </sheetData>
  <mergeCells count="3">
    <mergeCell ref="A1:D1"/>
    <mergeCell ref="A3:D3"/>
    <mergeCell ref="A4:D4"/>
  </mergeCells>
  <pageMargins left="0.70866141732283472" right="0.19685039370078741" top="0.27559055118110237" bottom="0.16" header="0.31496062992125984" footer="0.16"/>
  <pageSetup paperSize="9" scale="8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"/>
  <sheetViews>
    <sheetView workbookViewId="0">
      <selection activeCell="I7" sqref="I7"/>
    </sheetView>
  </sheetViews>
  <sheetFormatPr defaultRowHeight="15"/>
  <cols>
    <col min="1" max="1" width="53.140625" style="2" customWidth="1"/>
    <col min="2" max="2" width="7" style="29" customWidth="1"/>
    <col min="3" max="4" width="15.140625" style="5" customWidth="1"/>
  </cols>
  <sheetData>
    <row r="1" spans="1:4">
      <c r="A1" s="1"/>
    </row>
    <row r="2" spans="1:4">
      <c r="A2" s="63" t="s">
        <v>145</v>
      </c>
      <c r="B2" s="63"/>
      <c r="C2" s="63"/>
      <c r="D2" s="63"/>
    </row>
    <row r="3" spans="1:4">
      <c r="A3" s="3"/>
    </row>
    <row r="4" spans="1:4">
      <c r="A4" s="66" t="s">
        <v>95</v>
      </c>
      <c r="B4" s="66"/>
      <c r="C4" s="66"/>
      <c r="D4" s="66"/>
    </row>
    <row r="5" spans="1:4">
      <c r="A5" s="66" t="s">
        <v>93</v>
      </c>
      <c r="B5" s="66"/>
      <c r="C5" s="66"/>
      <c r="D5" s="66"/>
    </row>
    <row r="6" spans="1:4" ht="15.75" thickBot="1">
      <c r="D6" s="1" t="s">
        <v>96</v>
      </c>
    </row>
    <row r="7" spans="1:4" s="26" customFormat="1" ht="51" customHeight="1" thickBot="1">
      <c r="A7" s="28" t="s">
        <v>56</v>
      </c>
      <c r="B7" s="21" t="s">
        <v>2</v>
      </c>
      <c r="C7" s="25" t="s">
        <v>57</v>
      </c>
      <c r="D7" s="25" t="s">
        <v>58</v>
      </c>
    </row>
    <row r="8" spans="1:4" s="27" customFormat="1" ht="22.5" customHeight="1" thickBot="1">
      <c r="A8" s="67" t="s">
        <v>97</v>
      </c>
      <c r="B8" s="68"/>
      <c r="C8" s="68"/>
      <c r="D8" s="69"/>
    </row>
    <row r="9" spans="1:4" s="26" customFormat="1" ht="27.75">
      <c r="A9" s="59" t="s">
        <v>132</v>
      </c>
      <c r="B9" s="47">
        <v>10</v>
      </c>
      <c r="C9" s="58">
        <f>SUM(C11:C15)</f>
        <v>3450670</v>
      </c>
      <c r="D9" s="58">
        <f>SUM(D11:D15)</f>
        <v>3008045</v>
      </c>
    </row>
    <row r="10" spans="1:4" s="26" customFormat="1">
      <c r="A10" s="40" t="s">
        <v>75</v>
      </c>
      <c r="B10" s="41"/>
      <c r="C10" s="40"/>
      <c r="D10" s="40"/>
    </row>
    <row r="11" spans="1:4" s="26" customFormat="1">
      <c r="A11" s="40" t="s">
        <v>98</v>
      </c>
      <c r="B11" s="41">
        <v>11</v>
      </c>
      <c r="C11" s="50">
        <v>2247246</v>
      </c>
      <c r="D11" s="50">
        <v>2513738</v>
      </c>
    </row>
    <row r="12" spans="1:4" s="26" customFormat="1">
      <c r="A12" s="40" t="s">
        <v>99</v>
      </c>
      <c r="B12" s="41">
        <v>12</v>
      </c>
      <c r="C12" s="50"/>
      <c r="D12" s="50"/>
    </row>
    <row r="13" spans="1:4" s="26" customFormat="1">
      <c r="A13" s="40" t="s">
        <v>100</v>
      </c>
      <c r="B13" s="41">
        <v>13</v>
      </c>
      <c r="C13" s="50">
        <f>1194711-6</f>
        <v>1194705</v>
      </c>
      <c r="D13" s="50">
        <v>465221</v>
      </c>
    </row>
    <row r="14" spans="1:4" s="26" customFormat="1">
      <c r="A14" s="40" t="s">
        <v>101</v>
      </c>
      <c r="B14" s="41">
        <v>15</v>
      </c>
      <c r="C14" s="51"/>
      <c r="D14" s="40"/>
    </row>
    <row r="15" spans="1:4" s="26" customFormat="1">
      <c r="A15" s="40" t="s">
        <v>102</v>
      </c>
      <c r="B15" s="41">
        <v>16</v>
      </c>
      <c r="C15" s="50">
        <v>8719</v>
      </c>
      <c r="D15" s="50">
        <f>9160+19926</f>
        <v>29086</v>
      </c>
    </row>
    <row r="16" spans="1:4" s="26" customFormat="1" ht="27.75">
      <c r="A16" s="42" t="s">
        <v>131</v>
      </c>
      <c r="B16" s="41">
        <v>20</v>
      </c>
      <c r="C16" s="54">
        <f>SUM(C18:C24)</f>
        <v>2591103</v>
      </c>
      <c r="D16" s="54">
        <f>SUM(D18:D24)</f>
        <v>2683018</v>
      </c>
    </row>
    <row r="17" spans="1:4" s="26" customFormat="1">
      <c r="A17" s="40" t="s">
        <v>75</v>
      </c>
      <c r="B17" s="41"/>
      <c r="C17" s="51"/>
      <c r="D17" s="40"/>
    </row>
    <row r="18" spans="1:4" s="26" customFormat="1">
      <c r="A18" s="40" t="s">
        <v>103</v>
      </c>
      <c r="B18" s="41">
        <v>21</v>
      </c>
      <c r="C18" s="50">
        <v>1383755</v>
      </c>
      <c r="D18" s="50">
        <f>1703218-41812-D33</f>
        <v>1623653</v>
      </c>
    </row>
    <row r="19" spans="1:4" s="26" customFormat="1">
      <c r="A19" s="40" t="s">
        <v>104</v>
      </c>
      <c r="B19" s="41">
        <v>22</v>
      </c>
      <c r="C19" s="50">
        <v>745650</v>
      </c>
      <c r="D19" s="50">
        <f>870662-188560-195</f>
        <v>681907</v>
      </c>
    </row>
    <row r="20" spans="1:4" s="26" customFormat="1">
      <c r="A20" s="40" t="s">
        <v>105</v>
      </c>
      <c r="B20" s="41">
        <v>23</v>
      </c>
      <c r="C20" s="50">
        <v>149213</v>
      </c>
      <c r="D20" s="50">
        <v>137209</v>
      </c>
    </row>
    <row r="21" spans="1:4" s="26" customFormat="1">
      <c r="A21" s="40" t="s">
        <v>106</v>
      </c>
      <c r="B21" s="41">
        <v>24</v>
      </c>
      <c r="C21" s="50">
        <v>66981</v>
      </c>
      <c r="D21" s="50">
        <v>56240</v>
      </c>
    </row>
    <row r="22" spans="1:4" s="26" customFormat="1">
      <c r="A22" s="40" t="s">
        <v>107</v>
      </c>
      <c r="B22" s="41">
        <v>25</v>
      </c>
      <c r="C22" s="50">
        <v>39870</v>
      </c>
      <c r="D22" s="50">
        <v>40074</v>
      </c>
    </row>
    <row r="23" spans="1:4" s="26" customFormat="1">
      <c r="A23" s="40" t="s">
        <v>108</v>
      </c>
      <c r="B23" s="41">
        <v>26</v>
      </c>
      <c r="C23" s="50">
        <v>204736</v>
      </c>
      <c r="D23" s="50">
        <f>55749-214+76748</f>
        <v>132283</v>
      </c>
    </row>
    <row r="24" spans="1:4" s="26" customFormat="1">
      <c r="A24" s="40" t="s">
        <v>109</v>
      </c>
      <c r="B24" s="41">
        <v>27</v>
      </c>
      <c r="C24" s="50">
        <v>898</v>
      </c>
      <c r="D24" s="50">
        <f>12804-8281+7129</f>
        <v>11652</v>
      </c>
    </row>
    <row r="25" spans="1:4" s="26" customFormat="1" ht="48.75" customHeight="1" thickBot="1">
      <c r="A25" s="44" t="s">
        <v>167</v>
      </c>
      <c r="B25" s="45">
        <v>30</v>
      </c>
      <c r="C25" s="52">
        <f>C9-C16</f>
        <v>859567</v>
      </c>
      <c r="D25" s="52">
        <f>D9-D16</f>
        <v>325027</v>
      </c>
    </row>
    <row r="26" spans="1:4" s="26" customFormat="1" ht="19.5" customHeight="1" thickBot="1">
      <c r="A26" s="70" t="s">
        <v>110</v>
      </c>
      <c r="B26" s="71"/>
      <c r="C26" s="71"/>
      <c r="D26" s="72"/>
    </row>
    <row r="27" spans="1:4" s="26" customFormat="1" ht="30.75" customHeight="1">
      <c r="A27" s="46" t="s">
        <v>166</v>
      </c>
      <c r="B27" s="47">
        <v>40</v>
      </c>
      <c r="C27" s="58">
        <f>C29+C30+C31+C32</f>
        <v>0</v>
      </c>
      <c r="D27" s="58">
        <f>D29+D30+D31+D32</f>
        <v>0</v>
      </c>
    </row>
    <row r="28" spans="1:4" s="26" customFormat="1">
      <c r="A28" s="40" t="s">
        <v>75</v>
      </c>
      <c r="B28" s="41"/>
      <c r="C28" s="40"/>
      <c r="D28" s="40"/>
    </row>
    <row r="29" spans="1:4" s="26" customFormat="1">
      <c r="A29" s="40" t="s">
        <v>111</v>
      </c>
      <c r="B29" s="41">
        <v>41</v>
      </c>
      <c r="C29" s="40"/>
      <c r="D29" s="40"/>
    </row>
    <row r="30" spans="1:4" s="26" customFormat="1">
      <c r="A30" s="40" t="s">
        <v>112</v>
      </c>
      <c r="B30" s="41">
        <v>42</v>
      </c>
      <c r="C30" s="40"/>
      <c r="D30" s="40"/>
    </row>
    <row r="31" spans="1:4" s="26" customFormat="1">
      <c r="A31" s="40" t="s">
        <v>113</v>
      </c>
      <c r="B31" s="41">
        <v>43</v>
      </c>
      <c r="C31" s="40"/>
      <c r="D31" s="40"/>
    </row>
    <row r="32" spans="1:4" s="26" customFormat="1">
      <c r="A32" s="40" t="s">
        <v>102</v>
      </c>
      <c r="B32" s="41">
        <v>51</v>
      </c>
      <c r="C32" s="40"/>
      <c r="D32" s="40"/>
    </row>
    <row r="33" spans="1:4" s="26" customFormat="1" ht="35.25" customHeight="1">
      <c r="A33" s="42" t="s">
        <v>128</v>
      </c>
      <c r="B33" s="41">
        <v>60</v>
      </c>
      <c r="C33" s="54">
        <f>SUM(C35:C37)</f>
        <v>52451</v>
      </c>
      <c r="D33" s="54">
        <f>SUM(D35:D37)</f>
        <v>37753</v>
      </c>
    </row>
    <row r="34" spans="1:4" s="26" customFormat="1">
      <c r="A34" s="40" t="s">
        <v>75</v>
      </c>
      <c r="B34" s="41"/>
      <c r="C34" s="50"/>
      <c r="D34" s="50"/>
    </row>
    <row r="35" spans="1:4" s="26" customFormat="1">
      <c r="A35" s="40" t="s">
        <v>114</v>
      </c>
      <c r="B35" s="41">
        <v>61</v>
      </c>
      <c r="C35" s="50">
        <v>52451</v>
      </c>
      <c r="D35" s="50">
        <v>37753</v>
      </c>
    </row>
    <row r="36" spans="1:4" s="26" customFormat="1">
      <c r="A36" s="40" t="s">
        <v>115</v>
      </c>
      <c r="B36" s="41">
        <v>62</v>
      </c>
      <c r="C36" s="40"/>
      <c r="D36" s="40"/>
    </row>
    <row r="37" spans="1:4" s="26" customFormat="1">
      <c r="A37" s="40" t="s">
        <v>116</v>
      </c>
      <c r="B37" s="41">
        <v>63</v>
      </c>
      <c r="C37" s="40"/>
      <c r="D37" s="40"/>
    </row>
    <row r="38" spans="1:4" s="26" customFormat="1" ht="16.5" customHeight="1">
      <c r="A38" s="40" t="s">
        <v>117</v>
      </c>
      <c r="B38" s="41">
        <v>70</v>
      </c>
      <c r="C38" s="40"/>
      <c r="D38" s="40"/>
    </row>
    <row r="39" spans="1:4" s="26" customFormat="1">
      <c r="A39" s="40" t="s">
        <v>109</v>
      </c>
      <c r="B39" s="41">
        <v>71</v>
      </c>
      <c r="C39" s="40"/>
      <c r="D39" s="40"/>
    </row>
    <row r="40" spans="1:4" s="27" customFormat="1" ht="32.25" customHeight="1" thickBot="1">
      <c r="A40" s="44" t="s">
        <v>129</v>
      </c>
      <c r="B40" s="45">
        <v>80</v>
      </c>
      <c r="C40" s="52">
        <f>C27-C35</f>
        <v>-52451</v>
      </c>
      <c r="D40" s="52">
        <f>D27-D35</f>
        <v>-37753</v>
      </c>
    </row>
    <row r="41" spans="1:4" s="27" customFormat="1" ht="26.25" customHeight="1" thickBot="1">
      <c r="A41" s="70" t="s">
        <v>118</v>
      </c>
      <c r="B41" s="71"/>
      <c r="C41" s="71"/>
      <c r="D41" s="72"/>
    </row>
    <row r="42" spans="1:4" s="10" customFormat="1" ht="27.75" customHeight="1">
      <c r="A42" s="46" t="s">
        <v>164</v>
      </c>
      <c r="B42" s="47">
        <v>90</v>
      </c>
      <c r="C42" s="48">
        <f>C45</f>
        <v>169500</v>
      </c>
      <c r="D42" s="48">
        <f>D45</f>
        <v>556786</v>
      </c>
    </row>
    <row r="43" spans="1:4" s="26" customFormat="1">
      <c r="A43" s="40" t="s">
        <v>75</v>
      </c>
      <c r="B43" s="41"/>
      <c r="C43" s="53"/>
      <c r="D43" s="53"/>
    </row>
    <row r="44" spans="1:4" s="26" customFormat="1">
      <c r="A44" s="40" t="s">
        <v>119</v>
      </c>
      <c r="B44" s="41">
        <v>91</v>
      </c>
      <c r="C44" s="50"/>
      <c r="D44" s="50"/>
    </row>
    <row r="45" spans="1:4" s="26" customFormat="1">
      <c r="A45" s="40" t="s">
        <v>120</v>
      </c>
      <c r="B45" s="41">
        <v>92</v>
      </c>
      <c r="C45" s="50">
        <f>169500</f>
        <v>169500</v>
      </c>
      <c r="D45" s="50">
        <v>556786</v>
      </c>
    </row>
    <row r="46" spans="1:4" s="26" customFormat="1">
      <c r="A46" s="40" t="s">
        <v>101</v>
      </c>
      <c r="B46" s="41">
        <v>93</v>
      </c>
      <c r="C46" s="9"/>
      <c r="D46" s="9"/>
    </row>
    <row r="47" spans="1:4" s="26" customFormat="1">
      <c r="A47" s="40" t="s">
        <v>102</v>
      </c>
      <c r="B47" s="41">
        <v>94</v>
      </c>
      <c r="C47" s="40"/>
      <c r="D47" s="40"/>
    </row>
    <row r="48" spans="1:4" s="26" customFormat="1" ht="33" customHeight="1">
      <c r="A48" s="40" t="s">
        <v>165</v>
      </c>
      <c r="B48" s="41">
        <v>100</v>
      </c>
      <c r="C48" s="54">
        <f>SUM(C50:C53)</f>
        <v>1292635</v>
      </c>
      <c r="D48" s="54">
        <f>SUM(D50:D53)</f>
        <v>474568</v>
      </c>
    </row>
    <row r="49" spans="1:4" s="26" customFormat="1">
      <c r="A49" s="40" t="s">
        <v>75</v>
      </c>
      <c r="B49" s="41"/>
      <c r="C49" s="50"/>
      <c r="D49" s="50"/>
    </row>
    <row r="50" spans="1:4" s="26" customFormat="1">
      <c r="A50" s="40" t="s">
        <v>121</v>
      </c>
      <c r="B50" s="41">
        <v>101</v>
      </c>
      <c r="C50" s="50">
        <f>1107539+185096</f>
        <v>1292635</v>
      </c>
      <c r="D50" s="50">
        <v>474568</v>
      </c>
    </row>
    <row r="51" spans="1:4" s="26" customFormat="1">
      <c r="A51" s="40" t="s">
        <v>106</v>
      </c>
      <c r="B51" s="41">
        <v>102</v>
      </c>
      <c r="C51" s="40"/>
      <c r="D51" s="40"/>
    </row>
    <row r="52" spans="1:4" s="26" customFormat="1">
      <c r="A52" s="40" t="s">
        <v>122</v>
      </c>
      <c r="B52" s="41">
        <v>103</v>
      </c>
      <c r="C52" s="40"/>
      <c r="D52" s="40"/>
    </row>
    <row r="53" spans="1:4" s="26" customFormat="1">
      <c r="A53" s="40" t="s">
        <v>123</v>
      </c>
      <c r="B53" s="41">
        <v>104</v>
      </c>
      <c r="C53" s="40"/>
      <c r="D53" s="40"/>
    </row>
    <row r="54" spans="1:4" s="26" customFormat="1">
      <c r="A54" s="40" t="s">
        <v>124</v>
      </c>
      <c r="B54" s="41">
        <v>105</v>
      </c>
      <c r="C54" s="40"/>
      <c r="D54" s="40"/>
    </row>
    <row r="55" spans="1:4" s="27" customFormat="1" ht="29.25">
      <c r="A55" s="42" t="s">
        <v>163</v>
      </c>
      <c r="B55" s="43">
        <v>110</v>
      </c>
      <c r="C55" s="49">
        <f>C42-C48</f>
        <v>-1123135</v>
      </c>
      <c r="D55" s="49">
        <f>D42-D48</f>
        <v>82218</v>
      </c>
    </row>
    <row r="56" spans="1:4" s="10" customFormat="1">
      <c r="A56" s="40" t="s">
        <v>125</v>
      </c>
      <c r="B56" s="41">
        <v>120</v>
      </c>
      <c r="C56" s="40"/>
      <c r="D56" s="40"/>
    </row>
    <row r="57" spans="1:4" s="27" customFormat="1" ht="30.75" customHeight="1">
      <c r="A57" s="42" t="s">
        <v>130</v>
      </c>
      <c r="B57" s="43">
        <v>130</v>
      </c>
      <c r="C57" s="55">
        <f>C25+C40+C55</f>
        <v>-316019</v>
      </c>
      <c r="D57" s="55">
        <f>D25+D40+D55</f>
        <v>369492</v>
      </c>
    </row>
    <row r="58" spans="1:4" s="27" customFormat="1" ht="29.25">
      <c r="A58" s="42" t="s">
        <v>126</v>
      </c>
      <c r="B58" s="43">
        <v>140</v>
      </c>
      <c r="C58" s="54">
        <v>528192</v>
      </c>
      <c r="D58" s="54">
        <v>13007</v>
      </c>
    </row>
    <row r="59" spans="1:4" s="27" customFormat="1" ht="29.25">
      <c r="A59" s="42" t="s">
        <v>127</v>
      </c>
      <c r="B59" s="43">
        <v>150</v>
      </c>
      <c r="C59" s="57">
        <v>212173</v>
      </c>
      <c r="D59" s="56">
        <v>382499</v>
      </c>
    </row>
    <row r="60" spans="1:4" s="26" customFormat="1">
      <c r="A60" s="8"/>
      <c r="B60" s="29"/>
      <c r="C60" s="9"/>
      <c r="D60" s="9"/>
    </row>
    <row r="61" spans="1:4" s="26" customFormat="1">
      <c r="A61" s="8"/>
      <c r="B61" s="29"/>
      <c r="C61" s="9"/>
      <c r="D61" s="9"/>
    </row>
    <row r="62" spans="1:4" s="20" customFormat="1">
      <c r="A62" s="33" t="s">
        <v>143</v>
      </c>
      <c r="B62" s="34"/>
      <c r="C62" s="33"/>
      <c r="D62" s="33"/>
    </row>
    <row r="63" spans="1:4" s="24" customFormat="1" ht="12.75">
      <c r="A63" s="36" t="s">
        <v>151</v>
      </c>
      <c r="C63" s="36"/>
      <c r="D63" s="36"/>
    </row>
    <row r="64" spans="1:4" s="20" customFormat="1">
      <c r="A64" s="33" t="s">
        <v>144</v>
      </c>
      <c r="B64" s="34"/>
      <c r="C64" s="33"/>
      <c r="D64" s="33"/>
    </row>
    <row r="65" spans="1:4" s="24" customFormat="1" ht="12.75">
      <c r="A65" s="36" t="s">
        <v>152</v>
      </c>
      <c r="C65" s="36"/>
      <c r="D65" s="36"/>
    </row>
    <row r="66" spans="1:4" s="20" customFormat="1">
      <c r="A66" s="33"/>
      <c r="B66" s="34"/>
      <c r="C66" s="33"/>
      <c r="D66" s="33"/>
    </row>
    <row r="67" spans="1:4" s="20" customFormat="1">
      <c r="A67" s="15" t="s">
        <v>55</v>
      </c>
      <c r="B67" s="34"/>
      <c r="C67" s="33"/>
      <c r="D67" s="33"/>
    </row>
    <row r="68" spans="1:4" s="26" customFormat="1">
      <c r="A68" s="10"/>
      <c r="B68" s="29"/>
      <c r="C68" s="9"/>
      <c r="D68" s="9"/>
    </row>
    <row r="69" spans="1:4" s="26" customFormat="1">
      <c r="A69" s="10"/>
      <c r="B69" s="29"/>
      <c r="C69" s="9"/>
      <c r="D69" s="9"/>
    </row>
    <row r="70" spans="1:4" s="26" customFormat="1">
      <c r="A70" s="10"/>
      <c r="B70" s="29"/>
      <c r="C70" s="9"/>
      <c r="D70" s="9"/>
    </row>
    <row r="71" spans="1:4" s="26" customFormat="1">
      <c r="A71" s="10"/>
      <c r="B71" s="29"/>
      <c r="C71" s="9"/>
      <c r="D71" s="9"/>
    </row>
    <row r="72" spans="1:4" s="26" customFormat="1">
      <c r="A72" s="10"/>
      <c r="B72" s="29"/>
      <c r="C72" s="9"/>
      <c r="D72" s="9"/>
    </row>
    <row r="73" spans="1:4" s="26" customFormat="1">
      <c r="A73" s="10"/>
      <c r="B73" s="29"/>
      <c r="C73" s="9"/>
      <c r="D73" s="9"/>
    </row>
    <row r="74" spans="1:4" s="26" customFormat="1">
      <c r="A74" s="10"/>
      <c r="B74" s="29"/>
      <c r="C74" s="9"/>
      <c r="D74" s="9"/>
    </row>
    <row r="75" spans="1:4" s="26" customFormat="1">
      <c r="A75" s="10"/>
      <c r="B75" s="29"/>
      <c r="C75" s="9"/>
      <c r="D75" s="9"/>
    </row>
    <row r="76" spans="1:4" s="26" customFormat="1">
      <c r="A76" s="10"/>
      <c r="B76" s="29"/>
      <c r="C76" s="9"/>
      <c r="D76" s="9"/>
    </row>
    <row r="77" spans="1:4" s="26" customFormat="1">
      <c r="A77" s="10"/>
      <c r="B77" s="29"/>
      <c r="C77" s="9"/>
      <c r="D77" s="9"/>
    </row>
    <row r="78" spans="1:4" s="26" customFormat="1">
      <c r="A78" s="10"/>
      <c r="B78" s="29"/>
      <c r="C78" s="9"/>
      <c r="D78" s="9"/>
    </row>
    <row r="79" spans="1:4" s="26" customFormat="1">
      <c r="A79" s="10"/>
      <c r="B79" s="29"/>
      <c r="C79" s="9"/>
      <c r="D79" s="9"/>
    </row>
    <row r="80" spans="1:4" s="26" customFormat="1">
      <c r="A80" s="10"/>
      <c r="B80" s="29"/>
      <c r="C80" s="9"/>
      <c r="D80" s="9"/>
    </row>
    <row r="81" spans="1:4" s="26" customFormat="1">
      <c r="A81" s="10"/>
      <c r="B81" s="29"/>
      <c r="C81" s="9"/>
      <c r="D81" s="9"/>
    </row>
    <row r="82" spans="1:4" s="26" customFormat="1">
      <c r="A82" s="10"/>
      <c r="B82" s="29"/>
      <c r="C82" s="9"/>
      <c r="D82" s="9"/>
    </row>
    <row r="83" spans="1:4" s="26" customFormat="1">
      <c r="A83" s="10"/>
      <c r="B83" s="29"/>
      <c r="C83" s="9"/>
      <c r="D83" s="9"/>
    </row>
    <row r="84" spans="1:4" s="26" customFormat="1">
      <c r="A84" s="10"/>
      <c r="B84" s="29"/>
      <c r="C84" s="9"/>
      <c r="D84" s="9"/>
    </row>
    <row r="85" spans="1:4" s="26" customFormat="1">
      <c r="A85" s="10"/>
      <c r="B85" s="29"/>
      <c r="C85" s="9"/>
      <c r="D85" s="9"/>
    </row>
    <row r="86" spans="1:4" s="26" customFormat="1">
      <c r="A86" s="10"/>
      <c r="B86" s="29"/>
      <c r="C86" s="9"/>
      <c r="D86" s="9"/>
    </row>
    <row r="87" spans="1:4" s="26" customFormat="1">
      <c r="A87" s="10"/>
      <c r="B87" s="29"/>
      <c r="C87" s="9"/>
      <c r="D87" s="9"/>
    </row>
    <row r="88" spans="1:4" s="26" customFormat="1">
      <c r="A88" s="10"/>
      <c r="B88" s="29"/>
      <c r="C88" s="9"/>
      <c r="D88" s="9"/>
    </row>
    <row r="89" spans="1:4" s="26" customFormat="1">
      <c r="A89" s="10"/>
      <c r="B89" s="29"/>
      <c r="C89" s="9"/>
      <c r="D89" s="9"/>
    </row>
    <row r="90" spans="1:4" s="26" customFormat="1">
      <c r="A90" s="10"/>
      <c r="B90" s="29"/>
      <c r="C90" s="9"/>
      <c r="D90" s="9"/>
    </row>
    <row r="91" spans="1:4" s="26" customFormat="1">
      <c r="A91" s="10"/>
      <c r="B91" s="29"/>
      <c r="C91" s="9"/>
      <c r="D91" s="9"/>
    </row>
    <row r="92" spans="1:4" s="26" customFormat="1">
      <c r="A92" s="10"/>
      <c r="B92" s="29"/>
      <c r="C92" s="9"/>
      <c r="D92" s="9"/>
    </row>
    <row r="93" spans="1:4" s="26" customFormat="1">
      <c r="A93" s="10"/>
      <c r="B93" s="29"/>
      <c r="C93" s="9"/>
      <c r="D93" s="9"/>
    </row>
    <row r="94" spans="1:4" s="26" customFormat="1">
      <c r="A94" s="10"/>
      <c r="B94" s="29"/>
      <c r="C94" s="9"/>
      <c r="D94" s="9"/>
    </row>
    <row r="95" spans="1:4" s="26" customFormat="1">
      <c r="A95" s="10"/>
      <c r="B95" s="29"/>
      <c r="C95" s="9"/>
      <c r="D95" s="9"/>
    </row>
    <row r="96" spans="1:4" s="26" customFormat="1">
      <c r="A96" s="10"/>
      <c r="B96" s="29"/>
      <c r="C96" s="9"/>
      <c r="D96" s="9"/>
    </row>
    <row r="97" spans="1:4" s="26" customFormat="1">
      <c r="A97" s="10"/>
      <c r="B97" s="29"/>
      <c r="C97" s="9"/>
      <c r="D97" s="9"/>
    </row>
    <row r="98" spans="1:4" s="26" customFormat="1">
      <c r="A98" s="10"/>
      <c r="B98" s="29"/>
      <c r="C98" s="9"/>
      <c r="D98" s="9"/>
    </row>
    <row r="99" spans="1:4" s="26" customFormat="1">
      <c r="A99" s="10"/>
      <c r="B99" s="29"/>
      <c r="C99" s="9"/>
      <c r="D99" s="9"/>
    </row>
    <row r="100" spans="1:4" s="26" customFormat="1">
      <c r="A100" s="10"/>
      <c r="B100" s="29"/>
      <c r="C100" s="9"/>
      <c r="D100" s="9"/>
    </row>
    <row r="101" spans="1:4" s="26" customFormat="1">
      <c r="A101" s="10"/>
      <c r="B101" s="29"/>
      <c r="C101" s="9"/>
      <c r="D101" s="9"/>
    </row>
    <row r="102" spans="1:4" s="26" customFormat="1">
      <c r="A102" s="10"/>
      <c r="B102" s="29"/>
      <c r="C102" s="9"/>
      <c r="D102" s="9"/>
    </row>
    <row r="103" spans="1:4" s="26" customFormat="1">
      <c r="A103" s="10"/>
      <c r="B103" s="29"/>
      <c r="C103" s="9"/>
      <c r="D103" s="9"/>
    </row>
    <row r="104" spans="1:4" s="26" customFormat="1">
      <c r="A104" s="10"/>
      <c r="B104" s="29"/>
      <c r="C104" s="9"/>
      <c r="D104" s="9"/>
    </row>
    <row r="105" spans="1:4" s="26" customFormat="1">
      <c r="A105" s="10"/>
      <c r="B105" s="29"/>
      <c r="C105" s="9"/>
      <c r="D105" s="9"/>
    </row>
    <row r="106" spans="1:4" s="26" customFormat="1">
      <c r="A106" s="10"/>
      <c r="B106" s="29"/>
      <c r="C106" s="9"/>
      <c r="D106" s="9"/>
    </row>
    <row r="107" spans="1:4" s="26" customFormat="1">
      <c r="A107" s="10"/>
      <c r="B107" s="29"/>
      <c r="C107" s="9"/>
      <c r="D107" s="9"/>
    </row>
    <row r="108" spans="1:4" s="26" customFormat="1">
      <c r="A108" s="10"/>
      <c r="B108" s="29"/>
      <c r="C108" s="9"/>
      <c r="D108" s="9"/>
    </row>
    <row r="109" spans="1:4" s="26" customFormat="1">
      <c r="A109" s="10"/>
      <c r="B109" s="29"/>
      <c r="C109" s="9"/>
      <c r="D109" s="9"/>
    </row>
    <row r="110" spans="1:4" s="26" customFormat="1">
      <c r="A110" s="10"/>
      <c r="B110" s="29"/>
      <c r="C110" s="9"/>
      <c r="D110" s="9"/>
    </row>
  </sheetData>
  <mergeCells count="6">
    <mergeCell ref="A2:D2"/>
    <mergeCell ref="A8:D8"/>
    <mergeCell ref="A26:D26"/>
    <mergeCell ref="A41:D41"/>
    <mergeCell ref="A4:D4"/>
    <mergeCell ref="A5:D5"/>
  </mergeCells>
  <pageMargins left="0.52" right="0.21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selection activeCell="I7" sqref="I7"/>
    </sheetView>
  </sheetViews>
  <sheetFormatPr defaultRowHeight="15"/>
  <cols>
    <col min="1" max="1" width="45.140625" style="2" customWidth="1"/>
    <col min="2" max="2" width="9.140625" style="6"/>
    <col min="3" max="3" width="11.42578125" style="2" customWidth="1"/>
    <col min="4" max="4" width="10.7109375" style="2" customWidth="1"/>
    <col min="5" max="5" width="11.85546875" style="2" customWidth="1"/>
    <col min="6" max="6" width="12.5703125" style="2" customWidth="1"/>
    <col min="7" max="7" width="12.42578125" style="2" customWidth="1"/>
  </cols>
  <sheetData>
    <row r="1" spans="1:7">
      <c r="A1" s="1"/>
    </row>
    <row r="2" spans="1:7">
      <c r="A2" s="15" t="s">
        <v>145</v>
      </c>
      <c r="B2" s="15"/>
      <c r="C2" s="15"/>
      <c r="D2" s="15"/>
    </row>
    <row r="3" spans="1:7">
      <c r="A3" s="5"/>
    </row>
    <row r="4" spans="1:7">
      <c r="A4" s="66" t="s">
        <v>170</v>
      </c>
      <c r="B4" s="66"/>
      <c r="C4" s="66"/>
      <c r="D4" s="66"/>
      <c r="E4" s="66"/>
      <c r="F4" s="66"/>
      <c r="G4" s="66"/>
    </row>
    <row r="5" spans="1:7">
      <c r="A5" s="66" t="s">
        <v>93</v>
      </c>
      <c r="B5" s="66"/>
      <c r="C5" s="66"/>
      <c r="D5" s="66"/>
      <c r="E5" s="66"/>
      <c r="F5" s="66"/>
      <c r="G5" s="66"/>
    </row>
    <row r="6" spans="1:7" ht="15.75" thickBot="1">
      <c r="G6" s="1" t="s">
        <v>0</v>
      </c>
    </row>
    <row r="7" spans="1:7" ht="67.5" customHeight="1" thickBot="1">
      <c r="A7" s="61"/>
      <c r="B7" s="62"/>
      <c r="C7" s="25" t="s">
        <v>171</v>
      </c>
      <c r="D7" s="25" t="s">
        <v>47</v>
      </c>
      <c r="E7" s="25" t="s">
        <v>49</v>
      </c>
      <c r="F7" s="25" t="s">
        <v>133</v>
      </c>
      <c r="G7" s="17" t="s">
        <v>168</v>
      </c>
    </row>
    <row r="8" spans="1:7" s="20" customFormat="1" ht="15.75" thickBot="1">
      <c r="A8" s="30" t="s">
        <v>158</v>
      </c>
      <c r="B8" s="22">
        <v>10</v>
      </c>
      <c r="C8" s="32">
        <v>600000</v>
      </c>
      <c r="D8" s="32">
        <v>19</v>
      </c>
      <c r="E8" s="32">
        <v>181115</v>
      </c>
      <c r="F8" s="32">
        <v>973157</v>
      </c>
      <c r="G8" s="32">
        <f>SUM(C8:F8)</f>
        <v>1754291</v>
      </c>
    </row>
    <row r="9" spans="1:7" s="13" customFormat="1" ht="15.75" thickBot="1">
      <c r="A9" s="12" t="s">
        <v>134</v>
      </c>
      <c r="B9" s="22">
        <v>11</v>
      </c>
      <c r="C9" s="31"/>
      <c r="D9" s="31"/>
      <c r="E9" s="31"/>
      <c r="F9" s="31"/>
      <c r="G9" s="31"/>
    </row>
    <row r="10" spans="1:7" s="13" customFormat="1" ht="30.75" thickBot="1">
      <c r="A10" s="12" t="s">
        <v>135</v>
      </c>
      <c r="B10" s="22">
        <v>100</v>
      </c>
      <c r="C10" s="31"/>
      <c r="D10" s="31"/>
      <c r="E10" s="31"/>
      <c r="F10" s="31"/>
      <c r="G10" s="31"/>
    </row>
    <row r="11" spans="1:7" s="13" customFormat="1" ht="36" customHeight="1" thickBot="1">
      <c r="A11" s="30" t="s">
        <v>161</v>
      </c>
      <c r="B11" s="22">
        <v>200</v>
      </c>
      <c r="C11" s="32">
        <f>C12+C13</f>
        <v>0</v>
      </c>
      <c r="D11" s="32">
        <f t="shared" ref="D11" si="0">D12+D13</f>
        <v>0</v>
      </c>
      <c r="E11" s="32">
        <f>E12+E13</f>
        <v>117806</v>
      </c>
      <c r="F11" s="32">
        <f>F12+F13</f>
        <v>296021</v>
      </c>
      <c r="G11" s="32">
        <f t="shared" ref="G11" si="1">G12+G13</f>
        <v>413827</v>
      </c>
    </row>
    <row r="12" spans="1:7" s="13" customFormat="1" ht="15.75" thickBot="1">
      <c r="A12" s="30" t="s">
        <v>136</v>
      </c>
      <c r="B12" s="22">
        <v>210</v>
      </c>
      <c r="C12" s="31"/>
      <c r="D12" s="31"/>
      <c r="E12" s="31"/>
      <c r="F12" s="31">
        <v>281020</v>
      </c>
      <c r="G12" s="31">
        <f>SUM(F12:F12)</f>
        <v>281020</v>
      </c>
    </row>
    <row r="13" spans="1:7" s="13" customFormat="1" ht="36.75" customHeight="1" thickBot="1">
      <c r="A13" s="30" t="s">
        <v>162</v>
      </c>
      <c r="B13" s="23">
        <v>220</v>
      </c>
      <c r="C13" s="32"/>
      <c r="D13" s="32"/>
      <c r="E13" s="32">
        <f>E15+E16</f>
        <v>117806</v>
      </c>
      <c r="F13" s="32">
        <f t="shared" ref="F13:G13" si="2">F15+F16</f>
        <v>15001</v>
      </c>
      <c r="G13" s="32">
        <f t="shared" si="2"/>
        <v>132807</v>
      </c>
    </row>
    <row r="14" spans="1:7" s="13" customFormat="1" ht="15.75" thickBot="1">
      <c r="A14" s="12" t="s">
        <v>75</v>
      </c>
      <c r="B14" s="22"/>
      <c r="C14" s="31"/>
      <c r="D14" s="31"/>
      <c r="E14" s="31"/>
      <c r="F14" s="31"/>
      <c r="G14" s="31"/>
    </row>
    <row r="15" spans="1:7" s="13" customFormat="1" ht="30.75" thickBot="1">
      <c r="A15" s="12" t="s">
        <v>137</v>
      </c>
      <c r="B15" s="22">
        <v>221</v>
      </c>
      <c r="C15" s="31"/>
      <c r="D15" s="31"/>
      <c r="E15" s="31">
        <v>132807</v>
      </c>
      <c r="F15" s="31"/>
      <c r="G15" s="31">
        <f>SUM(E15:F15)</f>
        <v>132807</v>
      </c>
    </row>
    <row r="16" spans="1:7" s="13" customFormat="1" ht="33" customHeight="1" thickBot="1">
      <c r="A16" s="60" t="s">
        <v>157</v>
      </c>
      <c r="B16" s="22">
        <v>222</v>
      </c>
      <c r="C16" s="31"/>
      <c r="D16" s="31"/>
      <c r="E16" s="31">
        <v>-15001</v>
      </c>
      <c r="F16" s="31">
        <v>15001</v>
      </c>
      <c r="G16" s="31">
        <f>SUM(E16:F16)</f>
        <v>0</v>
      </c>
    </row>
    <row r="17" spans="1:7" s="20" customFormat="1" ht="32.25" customHeight="1" thickBot="1">
      <c r="A17" s="30" t="s">
        <v>159</v>
      </c>
      <c r="B17" s="23">
        <v>400</v>
      </c>
      <c r="C17" s="32">
        <f>C8+C11</f>
        <v>600000</v>
      </c>
      <c r="D17" s="32">
        <f t="shared" ref="D17:G17" si="3">D8+D11</f>
        <v>19</v>
      </c>
      <c r="E17" s="32">
        <f t="shared" si="3"/>
        <v>298921</v>
      </c>
      <c r="F17" s="32">
        <f t="shared" si="3"/>
        <v>1269178</v>
      </c>
      <c r="G17" s="32">
        <f t="shared" si="3"/>
        <v>2168118</v>
      </c>
    </row>
    <row r="18" spans="1:7" s="13" customFormat="1" ht="15.75" thickBot="1">
      <c r="A18" s="12" t="s">
        <v>134</v>
      </c>
      <c r="B18" s="22">
        <v>401</v>
      </c>
      <c r="C18" s="31"/>
      <c r="D18" s="31"/>
      <c r="E18" s="31"/>
      <c r="F18" s="31"/>
      <c r="G18" s="31"/>
    </row>
    <row r="19" spans="1:7" s="13" customFormat="1" ht="30.75" thickBot="1">
      <c r="A19" s="12" t="s">
        <v>138</v>
      </c>
      <c r="B19" s="22">
        <v>500</v>
      </c>
      <c r="C19" s="31"/>
      <c r="D19" s="31"/>
      <c r="E19" s="31"/>
      <c r="F19" s="31"/>
      <c r="G19" s="31"/>
    </row>
    <row r="20" spans="1:7" s="20" customFormat="1" ht="34.5" customHeight="1" thickBot="1">
      <c r="A20" s="14" t="s">
        <v>139</v>
      </c>
      <c r="B20" s="23">
        <v>600</v>
      </c>
      <c r="C20" s="32">
        <f>C21+C22</f>
        <v>0</v>
      </c>
      <c r="D20" s="32">
        <f t="shared" ref="D20:G20" si="4">D21+D22</f>
        <v>0</v>
      </c>
      <c r="E20" s="32">
        <f t="shared" si="4"/>
        <v>-20931</v>
      </c>
      <c r="F20" s="32">
        <f t="shared" si="4"/>
        <v>119693</v>
      </c>
      <c r="G20" s="32">
        <f t="shared" si="4"/>
        <v>98762</v>
      </c>
    </row>
    <row r="21" spans="1:7" s="20" customFormat="1" ht="15.75" thickBot="1">
      <c r="A21" s="14" t="s">
        <v>136</v>
      </c>
      <c r="B21" s="23">
        <v>610</v>
      </c>
      <c r="C21" s="32"/>
      <c r="D21" s="32"/>
      <c r="E21" s="32"/>
      <c r="F21" s="32">
        <v>98762</v>
      </c>
      <c r="G21" s="32">
        <f>SUM(F21:F21)</f>
        <v>98762</v>
      </c>
    </row>
    <row r="22" spans="1:7" s="20" customFormat="1" ht="30" customHeight="1" thickBot="1">
      <c r="A22" s="14" t="s">
        <v>140</v>
      </c>
      <c r="B22" s="23">
        <v>620</v>
      </c>
      <c r="C22" s="32">
        <f>C24+C25</f>
        <v>0</v>
      </c>
      <c r="D22" s="32">
        <f t="shared" ref="D22:G22" si="5">D24+D25</f>
        <v>0</v>
      </c>
      <c r="E22" s="32">
        <f t="shared" si="5"/>
        <v>-20931</v>
      </c>
      <c r="F22" s="32">
        <f t="shared" si="5"/>
        <v>20931</v>
      </c>
      <c r="G22" s="32">
        <f t="shared" si="5"/>
        <v>0</v>
      </c>
    </row>
    <row r="23" spans="1:7" s="13" customFormat="1" ht="15.75" thickBot="1">
      <c r="A23" s="12" t="s">
        <v>75</v>
      </c>
      <c r="B23" s="22"/>
      <c r="C23" s="31"/>
      <c r="D23" s="31"/>
      <c r="E23" s="31"/>
      <c r="F23" s="31"/>
      <c r="G23" s="31"/>
    </row>
    <row r="24" spans="1:7" s="13" customFormat="1" ht="30.75" thickBot="1">
      <c r="A24" s="12" t="s">
        <v>137</v>
      </c>
      <c r="B24" s="22">
        <v>621</v>
      </c>
      <c r="C24" s="31"/>
      <c r="D24" s="31"/>
      <c r="E24" s="31"/>
      <c r="F24" s="31"/>
      <c r="G24" s="31"/>
    </row>
    <row r="25" spans="1:7" s="13" customFormat="1" ht="33.75" customHeight="1" thickBot="1">
      <c r="A25" s="60" t="s">
        <v>157</v>
      </c>
      <c r="B25" s="22">
        <v>622</v>
      </c>
      <c r="C25" s="31"/>
      <c r="D25" s="31"/>
      <c r="E25" s="31">
        <v>-20931</v>
      </c>
      <c r="F25" s="31">
        <v>20931</v>
      </c>
      <c r="G25" s="31">
        <f>SUM(E25:F25)</f>
        <v>0</v>
      </c>
    </row>
    <row r="26" spans="1:7" s="20" customFormat="1" ht="30.75" thickBot="1">
      <c r="A26" s="30" t="s">
        <v>160</v>
      </c>
      <c r="B26" s="22">
        <v>800</v>
      </c>
      <c r="C26" s="32">
        <f>C17+C20</f>
        <v>600000</v>
      </c>
      <c r="D26" s="32">
        <f t="shared" ref="D26:G26" si="6">D17+D20</f>
        <v>19</v>
      </c>
      <c r="E26" s="32">
        <f t="shared" si="6"/>
        <v>277990</v>
      </c>
      <c r="F26" s="32">
        <f t="shared" si="6"/>
        <v>1388871</v>
      </c>
      <c r="G26" s="32">
        <f t="shared" si="6"/>
        <v>2266880</v>
      </c>
    </row>
    <row r="27" spans="1:7" s="13" customFormat="1">
      <c r="A27" s="15"/>
      <c r="B27" s="24"/>
      <c r="C27" s="16"/>
      <c r="D27" s="16"/>
      <c r="E27" s="16"/>
      <c r="F27" s="16"/>
      <c r="G27" s="16"/>
    </row>
    <row r="28" spans="1:7" s="13" customFormat="1">
      <c r="A28" s="15"/>
      <c r="B28" s="24"/>
      <c r="C28" s="16"/>
      <c r="D28" s="16"/>
      <c r="E28" s="16"/>
      <c r="F28" s="16"/>
      <c r="G28" s="16"/>
    </row>
    <row r="29" spans="1:7" s="20" customFormat="1">
      <c r="A29" s="33" t="s">
        <v>143</v>
      </c>
      <c r="B29" s="34"/>
    </row>
    <row r="30" spans="1:7" s="24" customFormat="1" ht="12.75">
      <c r="A30" s="36" t="s">
        <v>151</v>
      </c>
    </row>
    <row r="31" spans="1:7" s="20" customFormat="1">
      <c r="A31" s="33" t="s">
        <v>144</v>
      </c>
      <c r="B31" s="34"/>
    </row>
    <row r="32" spans="1:7" s="24" customFormat="1" ht="12.75">
      <c r="A32" s="36" t="s">
        <v>152</v>
      </c>
    </row>
    <row r="33" spans="1:7" s="20" customFormat="1">
      <c r="A33" s="33"/>
      <c r="B33" s="34"/>
    </row>
    <row r="34" spans="1:7" s="20" customFormat="1">
      <c r="A34" s="15" t="s">
        <v>55</v>
      </c>
      <c r="B34" s="34"/>
    </row>
    <row r="35" spans="1:7" s="13" customFormat="1">
      <c r="A35" s="16"/>
      <c r="B35" s="24"/>
      <c r="C35" s="16"/>
      <c r="D35" s="16"/>
      <c r="E35" s="16"/>
      <c r="F35" s="16"/>
      <c r="G35" s="16"/>
    </row>
    <row r="36" spans="1:7" s="13" customFormat="1">
      <c r="A36" s="16"/>
      <c r="B36" s="24"/>
      <c r="C36" s="16"/>
      <c r="D36" s="16"/>
      <c r="E36" s="16"/>
      <c r="F36" s="16"/>
      <c r="G36" s="16"/>
    </row>
    <row r="37" spans="1:7" s="13" customFormat="1">
      <c r="A37" s="16"/>
      <c r="B37" s="24"/>
      <c r="C37" s="16"/>
      <c r="D37" s="16"/>
      <c r="E37" s="16"/>
      <c r="F37" s="16"/>
      <c r="G37" s="16"/>
    </row>
    <row r="38" spans="1:7" s="13" customFormat="1">
      <c r="A38" s="16"/>
      <c r="B38" s="24"/>
      <c r="C38" s="16"/>
      <c r="D38" s="16"/>
      <c r="E38" s="16"/>
      <c r="F38" s="16"/>
      <c r="G38" s="16"/>
    </row>
  </sheetData>
  <mergeCells count="2">
    <mergeCell ref="A4:G4"/>
    <mergeCell ref="A5:G5"/>
  </mergeCells>
  <pageMargins left="0.43307086614173229" right="0.23622047244094491" top="0.31496062992125984" bottom="0.31496062992125984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ф.2</vt:lpstr>
      <vt:lpstr>ф 3</vt:lpstr>
      <vt:lpstr>ф.4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2014-07-30T10:46:40Z</dcterms:modified>
</cp:coreProperties>
</file>