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4" sheetId="1" r:id="rId1"/>
    <sheet name="форма 3" sheetId="2" r:id="rId2"/>
    <sheet name="форма 2" sheetId="3" r:id="rId3"/>
    <sheet name="баланс" sheetId="4" r:id="rId4"/>
  </sheets>
  <definedNames/>
  <calcPr fullCalcOnLoad="1"/>
</workbook>
</file>

<file path=xl/sharedStrings.xml><?xml version="1.0" encoding="utf-8"?>
<sst xmlns="http://schemas.openxmlformats.org/spreadsheetml/2006/main" count="194" uniqueCount="148">
  <si>
    <t>Наименование показателей</t>
  </si>
  <si>
    <t>Прочие доходы</t>
  </si>
  <si>
    <t>Административные расходы</t>
  </si>
  <si>
    <t>Прочие расходы</t>
  </si>
  <si>
    <t>Запасы</t>
  </si>
  <si>
    <t>013</t>
  </si>
  <si>
    <t>014</t>
  </si>
  <si>
    <t>015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</si>
  <si>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</si>
  <si>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</si>
  <si>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</si>
  <si>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</si>
  <si>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</si>
  <si>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</si>
  <si>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</si>
  <si>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</si>
  <si>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</si>
  <si>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 xml:space="preserve">   АО "Актюбинский завод нефтяного оборудования"</t>
  </si>
  <si>
    <t>Расходы по реализации</t>
  </si>
  <si>
    <t>Расходы по подоходному налогу</t>
  </si>
  <si>
    <t/>
  </si>
  <si>
    <t>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</si>
  <si>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</si>
  <si>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</si>
  <si>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</si>
  <si>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</si>
  <si>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</si>
  <si>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Прочие долгосрочные финансовые активы</t>
  </si>
  <si>
    <t>Обязательство и капитал</t>
  </si>
  <si>
    <t>Краткосрочные резервы</t>
  </si>
  <si>
    <t>Вознаграждения работникам</t>
  </si>
  <si>
    <t>Резервы</t>
  </si>
  <si>
    <t>Место печати</t>
  </si>
  <si>
    <t>Выручка</t>
  </si>
  <si>
    <t>Себестоимость реализованных товаров и услуг</t>
  </si>
  <si>
    <t xml:space="preserve">Отчет о движении денег </t>
  </si>
  <si>
    <t xml:space="preserve">                       Отчет об изменениях в капитале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</si>
  <si>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</si>
  <si>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</si>
  <si>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</si>
  <si>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Выплата дивидендов</t>
  </si>
  <si>
    <t>Займы выданные</t>
  </si>
  <si>
    <t>Предоставление займов сторонним организациям и физ.лицам</t>
  </si>
  <si>
    <t>Пополнение депозита</t>
  </si>
  <si>
    <t>6</t>
  </si>
  <si>
    <t>7</t>
  </si>
  <si>
    <t>9</t>
  </si>
  <si>
    <t>8</t>
  </si>
  <si>
    <t>10</t>
  </si>
  <si>
    <t>11</t>
  </si>
  <si>
    <t>Задолженность по  дивидендам</t>
  </si>
  <si>
    <t>Торговая кредиторская задолженность</t>
  </si>
  <si>
    <t>Торговая дебиторская  задолженность</t>
  </si>
  <si>
    <t>Текущий корпоративный подоходный налог</t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</si>
  <si>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</t>
    </r>
  </si>
  <si>
    <t xml:space="preserve">Денежные средства </t>
  </si>
  <si>
    <t>Долгосрочные активы</t>
  </si>
  <si>
    <t>Итого долгосрочных активов</t>
  </si>
  <si>
    <t>Итого активы</t>
  </si>
  <si>
    <t>Краткосрочные обязательства</t>
  </si>
  <si>
    <t>Займы краткосрочные</t>
  </si>
  <si>
    <t>Итого краткосрочные обязательства</t>
  </si>
  <si>
    <t>Долгосрочные обязательства</t>
  </si>
  <si>
    <t>Займы долгосрочные</t>
  </si>
  <si>
    <t>Итого долгосрочные обязательства</t>
  </si>
  <si>
    <t>Капитал</t>
  </si>
  <si>
    <t>Уставный капитал</t>
  </si>
  <si>
    <t>Резерв переоценки</t>
  </si>
  <si>
    <t xml:space="preserve">Нераспределенная прибыль </t>
  </si>
  <si>
    <t>Итого обязательства и капитал</t>
  </si>
  <si>
    <t>Примечание</t>
  </si>
  <si>
    <r>
      <t xml:space="preserve">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</si>
  <si>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</si>
  <si>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>Отчет о прибылях и убытках и прочем совокупном доходе</t>
  </si>
  <si>
    <t xml:space="preserve">Валовая прибыль </t>
  </si>
  <si>
    <t xml:space="preserve">Операционная прибыль </t>
  </si>
  <si>
    <t>Финансовые доходы</t>
  </si>
  <si>
    <t>Финансовые расходы</t>
  </si>
  <si>
    <t>23</t>
  </si>
  <si>
    <t>24</t>
  </si>
  <si>
    <t>25</t>
  </si>
  <si>
    <t>26</t>
  </si>
  <si>
    <t>27</t>
  </si>
  <si>
    <t>28</t>
  </si>
  <si>
    <t>Прибыль до налогообложения</t>
  </si>
  <si>
    <t xml:space="preserve">Прибыль после налогообложения </t>
  </si>
  <si>
    <t>Прочий совокупный доход</t>
  </si>
  <si>
    <t>Прибыль на акцию (тенге)</t>
  </si>
  <si>
    <t>(в тысячах казахстанских тенге)</t>
  </si>
  <si>
    <t>( в тысячах  казахстанских тенге)</t>
  </si>
  <si>
    <t>Перенос на нераспределенную прибыль</t>
  </si>
  <si>
    <t>Прибыль  за отчетный период</t>
  </si>
  <si>
    <t xml:space="preserve"> Мусин Гасал Гадильбекович</t>
  </si>
  <si>
    <t>Генеральный директор</t>
  </si>
  <si>
    <t>Главный бухгалтер</t>
  </si>
  <si>
    <t xml:space="preserve"> Утениязова Фатима Куанышевна</t>
  </si>
  <si>
    <t>Утениязова Фатима Куанышевна</t>
  </si>
  <si>
    <t>Операционная деятельность</t>
  </si>
  <si>
    <t>Реализация товаров и услуг</t>
  </si>
  <si>
    <t xml:space="preserve">Авансы полученные </t>
  </si>
  <si>
    <t>Вознаграждение по депозиту</t>
  </si>
  <si>
    <t>Прочие поступления</t>
  </si>
  <si>
    <t>2. Выбытие денежных средств, в том числе:</t>
  </si>
  <si>
    <t>1. Поступление денежных средств, в том числе:</t>
  </si>
  <si>
    <t>Платежи поставщикам и подрядчикам</t>
  </si>
  <si>
    <t xml:space="preserve">Авансы выданные </t>
  </si>
  <si>
    <t>Выплаты по заработной плате</t>
  </si>
  <si>
    <t xml:space="preserve">Выплата вознаграждения 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</si>
  <si>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</si>
  <si>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</si>
  <si>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</si>
  <si>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Реализация основных средств</t>
  </si>
  <si>
    <t>Возврат денежных средств с депозита</t>
  </si>
  <si>
    <t>Приобретение основных средств</t>
  </si>
  <si>
    <t>Приобретение прочих долгосрочных активов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</si>
  <si>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</si>
  <si>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</si>
  <si>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</si>
  <si>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</si>
  <si>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Погашение обязательств по аренде</t>
  </si>
  <si>
    <t>Чистые  денежные потоки, полученные от финансовой деятельности</t>
  </si>
  <si>
    <t>Чистый прирост (уменьшение) денежных средств и их эквивалентов</t>
  </si>
  <si>
    <t>Влияние обменных курсов валют к тенге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</si>
  <si>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</si>
  <si>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</si>
  <si>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Генеральный директор   _____________________   </t>
  </si>
  <si>
    <t>Главный бухгалтер    ______________________</t>
  </si>
  <si>
    <t>Сальдо на отчетную дату</t>
  </si>
  <si>
    <t>Долгосрочная дебиторская задолженность</t>
  </si>
  <si>
    <t>Займы сотрудникам</t>
  </si>
  <si>
    <t xml:space="preserve">Прочие обязательные  платежи </t>
  </si>
  <si>
    <t>Налоги и платежи в бюджет</t>
  </si>
  <si>
    <t>Переоценка ОС</t>
  </si>
  <si>
    <t>на</t>
  </si>
  <si>
    <t>Прочие поступления (погашение займов)</t>
  </si>
  <si>
    <t>Балансовая стоимость одной простой акции, в тенге*</t>
  </si>
  <si>
    <t>Погашение банковских займов</t>
  </si>
  <si>
    <t>На 31 декабря 2022 г.</t>
  </si>
  <si>
    <t>На 31 декабря 2023 года</t>
  </si>
  <si>
    <t>Прочие операции с собственниками</t>
  </si>
  <si>
    <t xml:space="preserve">Генеральный директор   _________________   </t>
  </si>
  <si>
    <t xml:space="preserve">Отчет о финансовом положении </t>
  </si>
  <si>
    <t xml:space="preserve"> за период, закончившийся  31 марта 2024  года</t>
  </si>
  <si>
    <t>31.03.2024 года</t>
  </si>
  <si>
    <t>Главный бухгалтер       ____________________</t>
  </si>
  <si>
    <t>21</t>
  </si>
  <si>
    <t>22</t>
  </si>
  <si>
    <t>Дивиденды (Примечание 20)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</si>
</sst>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#,##0.00;[Red]\-#,##0.00"/>
    <numFmt numFmtId="183" formatCode="0.00;[Red]\-0.00"/>
    <numFmt numFmtId="184" formatCode="_-* #,##0_р_._-;\-* #,##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000"/>
    <numFmt numFmtId="191" formatCode="0.0000"/>
    <numFmt numFmtId="192" formatCode="0.000"/>
    <numFmt numFmtId="193" formatCode="#,##0_ ;\-#,##0\ "/>
    <numFmt numFmtId="194" formatCode="[$-FC19]d\ mmmm\ yyyy\ &quot;г.&quot;"/>
    <numFmt numFmtId="195" formatCode="0.0"/>
    <numFmt numFmtId="196" formatCode="_-* #,##0.0_р_._-;\-* #,##0.0_р_._-;_-* &quot;-&quot;_р_._-;_-@_-"/>
    <numFmt numFmtId="197" formatCode="_-* #,##0.00_р_._-;\-* #,##0.00_р_._-;_-* &quot;-&quot;_р_._-;_-@_-"/>
    <numFmt numFmtId="198" formatCode="_-* #,##0.000_р_._-;\-* #,##0.000_р_._-;_-* &quot;-&quot;_р_._-;_-@_-"/>
    <numFmt numFmtId="199" formatCode="0.0000000"/>
    <numFmt numFmtId="200" formatCode="0.00000000"/>
    <numFmt numFmtId="201" formatCode="dd/mm/yy;@"/>
    <numFmt numFmtId="202" formatCode="000"/>
    <numFmt numFmtId="203" formatCode="_*\ #,##0;_*\ \(#,##0\);_-* &quot;-&quot;??_р_._-;_-@_-"/>
    <numFmt numFmtId="204" formatCode="_(* #,##0.0_);_(* \(#,##0.0\);_(* &quot;-&quot;??_);_(@_)"/>
    <numFmt numFmtId="205" formatCode="_(* #,##0_);_(* \(#,##0\);_(* &quot;-&quot;??_);_(@_)"/>
    <numFmt numFmtId="206" formatCode="_-* #,##0.0_р_._-;\-* #,##0.0_р_._-;_-* &quot;-&quot;??_р_._-;_-@_-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3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>
      <alignment/>
      <protection/>
    </xf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" fontId="12" fillId="33" borderId="0" xfId="0" applyNumberFormat="1" applyFont="1" applyFill="1" applyAlignment="1">
      <alignment horizont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wrapText="1"/>
    </xf>
    <xf numFmtId="169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5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77" fontId="5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3" fontId="5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2" fillId="33" borderId="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18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177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13" fillId="0" borderId="0" xfId="0" applyNumberFormat="1" applyFont="1" applyAlignment="1">
      <alignment/>
    </xf>
    <xf numFmtId="179" fontId="6" fillId="0" borderId="0" xfId="67" applyFont="1" applyAlignment="1">
      <alignment/>
    </xf>
    <xf numFmtId="14" fontId="9" fillId="33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center" wrapText="1"/>
    </xf>
    <xf numFmtId="3" fontId="12" fillId="33" borderId="13" xfId="0" applyNumberFormat="1" applyFont="1" applyFill="1" applyBorder="1" applyAlignment="1">
      <alignment horizontal="center" wrapText="1"/>
    </xf>
    <xf numFmtId="3" fontId="9" fillId="33" borderId="20" xfId="0" applyNumberFormat="1" applyFont="1" applyFill="1" applyBorder="1" applyAlignment="1">
      <alignment horizontal="center" wrapText="1"/>
    </xf>
    <xf numFmtId="3" fontId="9" fillId="33" borderId="14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5" fillId="0" borderId="2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7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right" vertical="center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3" borderId="0" xfId="0" applyFont="1" applyFill="1" applyAlignment="1">
      <alignment horizontal="left" vertical="center" wrapText="1"/>
    </xf>
    <xf numFmtId="0" fontId="12" fillId="33" borderId="18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4">
      <selection activeCell="I21" sqref="I21"/>
    </sheetView>
  </sheetViews>
  <sheetFormatPr defaultColWidth="9.140625" defaultRowHeight="12.75"/>
  <cols>
    <col min="1" max="1" width="35.7109375" style="1" customWidth="1"/>
    <col min="2" max="2" width="9.8515625" style="1" customWidth="1"/>
    <col min="3" max="3" width="9.28125" style="17" customWidth="1"/>
    <col min="4" max="4" width="10.28125" style="17" customWidth="1"/>
    <col min="5" max="5" width="9.8515625" style="17" customWidth="1"/>
    <col min="6" max="6" width="11.28125" style="0" customWidth="1"/>
    <col min="7" max="7" width="11.421875" style="0" customWidth="1"/>
  </cols>
  <sheetData>
    <row r="1" spans="2:4" ht="13.5">
      <c r="B1" s="33"/>
      <c r="C1" s="33"/>
      <c r="D1" s="33"/>
    </row>
    <row r="2" ht="13.5">
      <c r="A2" s="57" t="s">
        <v>17</v>
      </c>
    </row>
    <row r="3" spans="1:7" ht="21.75" customHeight="1">
      <c r="A3" s="113" t="s">
        <v>36</v>
      </c>
      <c r="B3" s="113"/>
      <c r="C3" s="113"/>
      <c r="D3" s="113"/>
      <c r="E3" s="113"/>
      <c r="F3" s="113"/>
      <c r="G3" s="113"/>
    </row>
    <row r="4" spans="1:7" ht="13.5">
      <c r="A4" s="113" t="str">
        <f>'форма 2'!A4:D4</f>
        <v> за период, закончившийся  31 марта 2024  года</v>
      </c>
      <c r="B4" s="113"/>
      <c r="C4" s="113"/>
      <c r="D4" s="113"/>
      <c r="E4" s="113"/>
      <c r="F4" s="113"/>
      <c r="G4" s="113"/>
    </row>
    <row r="5" ht="13.5">
      <c r="A5" s="83" t="s">
        <v>88</v>
      </c>
    </row>
    <row r="6" spans="1:7" ht="102" customHeight="1">
      <c r="A6" s="21"/>
      <c r="B6" s="91" t="s">
        <v>66</v>
      </c>
      <c r="C6" s="91" t="s">
        <v>15</v>
      </c>
      <c r="D6" s="91" t="s">
        <v>38</v>
      </c>
      <c r="E6" s="67" t="s">
        <v>31</v>
      </c>
      <c r="F6" s="91" t="s">
        <v>39</v>
      </c>
      <c r="G6" s="91" t="s">
        <v>37</v>
      </c>
    </row>
    <row r="7" spans="1:7" s="26" customFormat="1" ht="14.25" customHeight="1">
      <c r="A7" s="19" t="s">
        <v>137</v>
      </c>
      <c r="B7" s="20">
        <v>600190</v>
      </c>
      <c r="C7" s="20">
        <v>19</v>
      </c>
      <c r="D7" s="20">
        <v>-190</v>
      </c>
      <c r="E7" s="20">
        <v>1090677</v>
      </c>
      <c r="F7" s="37">
        <v>2115590</v>
      </c>
      <c r="G7" s="37">
        <f>SUM(B7:F7)</f>
        <v>3806286</v>
      </c>
    </row>
    <row r="8" spans="1:7" ht="15" customHeight="1">
      <c r="A8" s="21" t="s">
        <v>91</v>
      </c>
      <c r="B8" s="20"/>
      <c r="C8" s="20"/>
      <c r="D8" s="20"/>
      <c r="E8" s="20"/>
      <c r="F8" s="37">
        <f>509749-18020</f>
        <v>491729</v>
      </c>
      <c r="G8" s="37">
        <f>SUM(E8:F8)</f>
        <v>491729</v>
      </c>
    </row>
    <row r="9" spans="1:7" ht="12.75" customHeight="1">
      <c r="A9" s="18" t="s">
        <v>90</v>
      </c>
      <c r="B9" s="22"/>
      <c r="C9" s="22"/>
      <c r="D9" s="22"/>
      <c r="E9" s="22">
        <v>-68957</v>
      </c>
      <c r="F9" s="22">
        <v>68957</v>
      </c>
      <c r="G9" s="37">
        <f>SUM(B9:F9)</f>
        <v>0</v>
      </c>
    </row>
    <row r="10" spans="1:7" ht="12.75" customHeight="1">
      <c r="A10" s="18" t="s">
        <v>139</v>
      </c>
      <c r="B10" s="20"/>
      <c r="C10" s="20"/>
      <c r="D10" s="20"/>
      <c r="E10" s="20"/>
      <c r="F10" s="20">
        <v>-31312</v>
      </c>
      <c r="G10" s="37">
        <f>SUM(B10:F10)</f>
        <v>-31312</v>
      </c>
    </row>
    <row r="11" spans="1:7" ht="15" customHeight="1">
      <c r="A11" s="18" t="s">
        <v>147</v>
      </c>
      <c r="B11" s="22"/>
      <c r="C11" s="22"/>
      <c r="D11" s="22"/>
      <c r="E11" s="22"/>
      <c r="F11" s="38"/>
      <c r="G11" s="37">
        <f>SUM(B11:F11)</f>
        <v>0</v>
      </c>
    </row>
    <row r="12" spans="1:7" ht="12" customHeight="1">
      <c r="A12" s="19" t="s">
        <v>138</v>
      </c>
      <c r="B12" s="20">
        <f aca="true" t="shared" si="0" ref="B12:G12">SUM(B7:B11)</f>
        <v>600190</v>
      </c>
      <c r="C12" s="20">
        <f t="shared" si="0"/>
        <v>19</v>
      </c>
      <c r="D12" s="20">
        <f t="shared" si="0"/>
        <v>-190</v>
      </c>
      <c r="E12" s="20">
        <f t="shared" si="0"/>
        <v>1021720</v>
      </c>
      <c r="F12" s="20">
        <f t="shared" si="0"/>
        <v>2644964</v>
      </c>
      <c r="G12" s="20">
        <f t="shared" si="0"/>
        <v>4266703</v>
      </c>
    </row>
    <row r="13" spans="1:7" ht="13.5">
      <c r="A13" s="21" t="s">
        <v>91</v>
      </c>
      <c r="B13" s="22"/>
      <c r="C13" s="22"/>
      <c r="D13" s="22"/>
      <c r="E13" s="22"/>
      <c r="F13" s="38">
        <f>'форма 2'!C19</f>
        <v>48805.6</v>
      </c>
      <c r="G13" s="37">
        <f>SUM(B13:F13)</f>
        <v>48805.6</v>
      </c>
    </row>
    <row r="14" spans="1:7" ht="15" customHeight="1">
      <c r="A14" s="18" t="s">
        <v>90</v>
      </c>
      <c r="B14" s="20"/>
      <c r="C14" s="20"/>
      <c r="D14" s="20"/>
      <c r="E14" s="20">
        <f>-F14</f>
        <v>0</v>
      </c>
      <c r="F14" s="20">
        <f>баланс!E47</f>
        <v>0</v>
      </c>
      <c r="G14" s="37">
        <f>SUM(B14:F14)</f>
        <v>0</v>
      </c>
    </row>
    <row r="15" spans="1:7" ht="15" customHeight="1">
      <c r="A15" s="18" t="s">
        <v>132</v>
      </c>
      <c r="B15" s="20"/>
      <c r="C15" s="20"/>
      <c r="D15" s="20"/>
      <c r="E15" s="20"/>
      <c r="F15" s="20"/>
      <c r="G15" s="37">
        <f>SUM(B15:F15)</f>
        <v>0</v>
      </c>
    </row>
    <row r="16" spans="1:7" ht="15" customHeight="1">
      <c r="A16" s="18" t="s">
        <v>147</v>
      </c>
      <c r="B16" s="20"/>
      <c r="C16" s="20"/>
      <c r="D16" s="20"/>
      <c r="E16" s="20"/>
      <c r="F16" s="20"/>
      <c r="G16" s="37">
        <f>SUM(B16:F16)</f>
        <v>0</v>
      </c>
    </row>
    <row r="17" spans="1:7" ht="18" customHeight="1">
      <c r="A17" s="19" t="s">
        <v>127</v>
      </c>
      <c r="B17" s="20">
        <f aca="true" t="shared" si="1" ref="B17:G17">SUM(B12:B16)</f>
        <v>600190</v>
      </c>
      <c r="C17" s="20">
        <f t="shared" si="1"/>
        <v>19</v>
      </c>
      <c r="D17" s="20">
        <f t="shared" si="1"/>
        <v>-190</v>
      </c>
      <c r="E17" s="20">
        <f t="shared" si="1"/>
        <v>1021720</v>
      </c>
      <c r="F17" s="20">
        <f t="shared" si="1"/>
        <v>2693769.6</v>
      </c>
      <c r="G17" s="20">
        <f t="shared" si="1"/>
        <v>4315508.6</v>
      </c>
    </row>
    <row r="18" spans="5:7" ht="27" customHeight="1">
      <c r="E18" s="59"/>
      <c r="G18" s="61"/>
    </row>
    <row r="19" spans="1:8" ht="13.5">
      <c r="A19" s="69" t="s">
        <v>93</v>
      </c>
      <c r="B19" s="115" t="s">
        <v>20</v>
      </c>
      <c r="C19" s="115"/>
      <c r="D19" s="85" t="s">
        <v>92</v>
      </c>
      <c r="E19" s="68"/>
      <c r="F19" s="26"/>
      <c r="G19" s="26"/>
      <c r="H19" s="26"/>
    </row>
    <row r="20" spans="2:8" ht="12" customHeight="1">
      <c r="B20" s="112"/>
      <c r="C20" s="112"/>
      <c r="D20" s="68"/>
      <c r="E20" s="68"/>
      <c r="F20" s="111"/>
      <c r="G20" s="111"/>
      <c r="H20" s="111"/>
    </row>
    <row r="21" spans="1:8" ht="18" customHeight="1">
      <c r="A21" s="24" t="s">
        <v>94</v>
      </c>
      <c r="B21" s="115" t="s">
        <v>20</v>
      </c>
      <c r="C21" s="115"/>
      <c r="D21" s="111" t="s">
        <v>95</v>
      </c>
      <c r="E21" s="111"/>
      <c r="F21" s="111"/>
      <c r="G21" s="111"/>
      <c r="H21" s="26"/>
    </row>
    <row r="22" spans="1:3" ht="12.75" customHeight="1">
      <c r="A22" s="84"/>
      <c r="B22" s="112"/>
      <c r="C22" s="112"/>
    </row>
    <row r="23" spans="1:6" ht="13.5">
      <c r="A23" s="114" t="s">
        <v>32</v>
      </c>
      <c r="B23" s="114"/>
      <c r="C23" s="114"/>
      <c r="D23" s="114"/>
      <c r="F23" s="35"/>
    </row>
    <row r="24" spans="5:6" ht="13.5">
      <c r="E24" s="59"/>
      <c r="F24" s="36"/>
    </row>
    <row r="25" ht="13.5">
      <c r="E25" s="59"/>
    </row>
  </sheetData>
  <sheetProtection/>
  <mergeCells count="9">
    <mergeCell ref="D21:G21"/>
    <mergeCell ref="B22:C22"/>
    <mergeCell ref="A3:G3"/>
    <mergeCell ref="A4:G4"/>
    <mergeCell ref="A23:D23"/>
    <mergeCell ref="F20:H20"/>
    <mergeCell ref="B19:C19"/>
    <mergeCell ref="B20:C20"/>
    <mergeCell ref="B21:C21"/>
  </mergeCells>
  <printOptions/>
  <pageMargins left="0.7874015748031497" right="0" top="0" bottom="0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58">
      <selection activeCell="B40" sqref="B40"/>
    </sheetView>
  </sheetViews>
  <sheetFormatPr defaultColWidth="9.140625" defaultRowHeight="12.75"/>
  <cols>
    <col min="1" max="1" width="47.140625" style="1" customWidth="1"/>
    <col min="2" max="2" width="6.140625" style="3" customWidth="1"/>
    <col min="3" max="4" width="17.140625" style="1" customWidth="1"/>
  </cols>
  <sheetData>
    <row r="1" spans="1:4" ht="12.75" customHeight="1">
      <c r="A1" s="116" t="s">
        <v>17</v>
      </c>
      <c r="B1" s="116"/>
      <c r="C1" s="116"/>
      <c r="D1" s="116"/>
    </row>
    <row r="2" spans="1:4" ht="23.25" customHeight="1">
      <c r="A2" s="117" t="s">
        <v>35</v>
      </c>
      <c r="B2" s="117"/>
      <c r="C2" s="117"/>
      <c r="D2" s="117"/>
    </row>
    <row r="3" spans="1:4" ht="12.75" customHeight="1">
      <c r="A3" s="113" t="str">
        <f>'форма 2'!A4:D4</f>
        <v> за период, закончившийся  31 марта 2024  года</v>
      </c>
      <c r="B3" s="113"/>
      <c r="C3" s="113"/>
      <c r="D3" s="113"/>
    </row>
    <row r="4" spans="1:4" ht="12.75" customHeight="1">
      <c r="A4" s="2"/>
      <c r="B4" s="118" t="s">
        <v>89</v>
      </c>
      <c r="C4" s="118"/>
      <c r="D4" s="118"/>
    </row>
    <row r="5" spans="1:4" ht="34.5" customHeight="1">
      <c r="A5" s="54" t="s">
        <v>0</v>
      </c>
      <c r="B5" s="88" t="s">
        <v>70</v>
      </c>
      <c r="C5" s="12">
        <f>'форма 2'!C6</f>
        <v>45382</v>
      </c>
      <c r="D5" s="12">
        <f>'форма 2'!D6</f>
        <v>45016</v>
      </c>
    </row>
    <row r="6" spans="1:4" ht="12.75" customHeight="1">
      <c r="A6" s="28" t="s">
        <v>97</v>
      </c>
      <c r="B6" s="31"/>
      <c r="C6" s="25"/>
      <c r="D6" s="25"/>
    </row>
    <row r="7" spans="1:4" ht="12.75" customHeight="1">
      <c r="A7" s="28" t="s">
        <v>103</v>
      </c>
      <c r="B7" s="30"/>
      <c r="C7" s="20">
        <f>SUM(C8:C11)</f>
        <v>623684</v>
      </c>
      <c r="D7" s="20">
        <f>SUM(D8:D11)</f>
        <v>3130557</v>
      </c>
    </row>
    <row r="8" spans="1:4" ht="14.25" customHeight="1">
      <c r="A8" s="29" t="s">
        <v>98</v>
      </c>
      <c r="B8" s="32"/>
      <c r="C8" s="22">
        <f>211174+490032-83000+497-C9-C23</f>
        <v>603712</v>
      </c>
      <c r="D8" s="22">
        <v>2228800</v>
      </c>
    </row>
    <row r="9" spans="1:4" ht="14.25" customHeight="1">
      <c r="A9" s="29" t="s">
        <v>99</v>
      </c>
      <c r="B9" s="30"/>
      <c r="C9" s="22">
        <v>14991</v>
      </c>
      <c r="D9" s="22">
        <v>899341</v>
      </c>
    </row>
    <row r="10" spans="1:4" ht="14.25" customHeight="1">
      <c r="A10" s="21" t="s">
        <v>100</v>
      </c>
      <c r="B10" s="87">
        <v>6.27</v>
      </c>
      <c r="C10" s="22">
        <v>1260</v>
      </c>
      <c r="D10" s="22">
        <v>1088</v>
      </c>
    </row>
    <row r="11" spans="1:4" ht="14.25" customHeight="1">
      <c r="A11" s="21" t="s">
        <v>101</v>
      </c>
      <c r="B11" s="30"/>
      <c r="C11" s="22">
        <f>562+3073+86</f>
        <v>3721</v>
      </c>
      <c r="D11" s="22">
        <v>1328</v>
      </c>
    </row>
    <row r="12" spans="1:4" ht="14.25" customHeight="1">
      <c r="A12" s="27" t="s">
        <v>102</v>
      </c>
      <c r="B12" s="30"/>
      <c r="C12" s="20">
        <f>SUM(C13:C19)</f>
        <v>697577</v>
      </c>
      <c r="D12" s="20">
        <f>SUM(D13:D19)</f>
        <v>2978035</v>
      </c>
    </row>
    <row r="13" spans="1:4" ht="14.25" customHeight="1">
      <c r="A13" s="21" t="s">
        <v>104</v>
      </c>
      <c r="B13" s="30"/>
      <c r="C13" s="22">
        <f>220132+230484-C14-C27</f>
        <v>405892</v>
      </c>
      <c r="D13" s="22">
        <v>1074181</v>
      </c>
    </row>
    <row r="14" spans="1:4" ht="14.25" customHeight="1">
      <c r="A14" s="21" t="s">
        <v>105</v>
      </c>
      <c r="B14" s="30"/>
      <c r="C14" s="22">
        <v>44724</v>
      </c>
      <c r="D14" s="22">
        <v>868949</v>
      </c>
    </row>
    <row r="15" spans="1:4" ht="14.25" customHeight="1">
      <c r="A15" s="21" t="s">
        <v>106</v>
      </c>
      <c r="B15" s="30"/>
      <c r="C15" s="22">
        <f>126406-2</f>
        <v>126404</v>
      </c>
      <c r="D15" s="22">
        <v>572290</v>
      </c>
    </row>
    <row r="16" spans="1:4" ht="14.25" customHeight="1">
      <c r="A16" s="21" t="s">
        <v>107</v>
      </c>
      <c r="B16" s="87">
        <v>28</v>
      </c>
      <c r="C16" s="22">
        <v>26665</v>
      </c>
      <c r="D16" s="22">
        <v>544</v>
      </c>
    </row>
    <row r="17" spans="1:4" ht="14.25" customHeight="1">
      <c r="A17" s="21" t="s">
        <v>131</v>
      </c>
      <c r="B17" s="30"/>
      <c r="C17" s="22">
        <f>21523+40569</f>
        <v>62092</v>
      </c>
      <c r="D17" s="22">
        <v>405552</v>
      </c>
    </row>
    <row r="18" spans="1:4" ht="14.25" customHeight="1">
      <c r="A18" s="21" t="s">
        <v>130</v>
      </c>
      <c r="B18" s="30"/>
      <c r="C18" s="22">
        <v>26760</v>
      </c>
      <c r="D18" s="22">
        <v>50354</v>
      </c>
    </row>
    <row r="19" spans="1:4" ht="14.25" customHeight="1">
      <c r="A19" s="21" t="s">
        <v>108</v>
      </c>
      <c r="B19" s="30"/>
      <c r="C19" s="22">
        <f>3026+1606+266+142</f>
        <v>5040</v>
      </c>
      <c r="D19" s="22">
        <v>6165</v>
      </c>
    </row>
    <row r="20" spans="1:4" ht="30" customHeight="1">
      <c r="A20" s="19" t="s">
        <v>109</v>
      </c>
      <c r="B20" s="30"/>
      <c r="C20" s="60">
        <f>C7-C12</f>
        <v>-73893</v>
      </c>
      <c r="D20" s="60">
        <f>D7-D12</f>
        <v>152522</v>
      </c>
    </row>
    <row r="21" spans="1:4" ht="14.25" customHeight="1">
      <c r="A21" s="27" t="s">
        <v>110</v>
      </c>
      <c r="B21" s="30"/>
      <c r="C21" s="20"/>
      <c r="D21" s="20"/>
    </row>
    <row r="22" spans="1:4" ht="18" customHeight="1">
      <c r="A22" s="19" t="s">
        <v>103</v>
      </c>
      <c r="B22" s="30"/>
      <c r="C22" s="20">
        <f>C23+C24+C25</f>
        <v>0</v>
      </c>
      <c r="D22" s="20">
        <f>D23+D24+D25</f>
        <v>660800</v>
      </c>
    </row>
    <row r="23" spans="1:4" ht="14.25" customHeight="1">
      <c r="A23" s="21" t="s">
        <v>111</v>
      </c>
      <c r="B23" s="30"/>
      <c r="C23" s="22"/>
      <c r="D23" s="22"/>
    </row>
    <row r="24" spans="1:4" ht="14.25" customHeight="1">
      <c r="A24" s="21" t="s">
        <v>112</v>
      </c>
      <c r="B24" s="30"/>
      <c r="C24" s="22"/>
      <c r="D24" s="22">
        <v>660800</v>
      </c>
    </row>
    <row r="25" spans="1:4" ht="14.25" customHeight="1">
      <c r="A25" s="89" t="s">
        <v>134</v>
      </c>
      <c r="B25" s="30"/>
      <c r="C25" s="22"/>
      <c r="D25" s="22"/>
    </row>
    <row r="26" spans="1:4" ht="18" customHeight="1">
      <c r="A26" s="19" t="s">
        <v>102</v>
      </c>
      <c r="B26" s="30"/>
      <c r="C26" s="20">
        <f>SUM(C27:C30)</f>
        <v>1400</v>
      </c>
      <c r="D26" s="20">
        <f>SUM(D27:D30)</f>
        <v>853400</v>
      </c>
    </row>
    <row r="27" spans="1:4" ht="14.25" customHeight="1">
      <c r="A27" s="21" t="s">
        <v>113</v>
      </c>
      <c r="B27" s="30"/>
      <c r="C27" s="22"/>
      <c r="D27" s="22"/>
    </row>
    <row r="28" spans="1:4" ht="14.25" customHeight="1">
      <c r="A28" s="18" t="s">
        <v>114</v>
      </c>
      <c r="B28" s="30"/>
      <c r="C28" s="22"/>
      <c r="D28" s="22"/>
    </row>
    <row r="29" spans="1:4" ht="27" customHeight="1">
      <c r="A29" s="18" t="s">
        <v>42</v>
      </c>
      <c r="B29" s="87">
        <v>9</v>
      </c>
      <c r="C29" s="22">
        <v>1400</v>
      </c>
      <c r="D29" s="22"/>
    </row>
    <row r="30" spans="1:4" ht="16.5" customHeight="1">
      <c r="A30" s="18" t="s">
        <v>43</v>
      </c>
      <c r="B30" s="30"/>
      <c r="C30" s="22"/>
      <c r="D30" s="22">
        <v>853400</v>
      </c>
    </row>
    <row r="31" spans="1:4" ht="30" customHeight="1">
      <c r="A31" s="19" t="s">
        <v>115</v>
      </c>
      <c r="B31" s="30"/>
      <c r="C31" s="20">
        <f>C22-C26</f>
        <v>-1400</v>
      </c>
      <c r="D31" s="20">
        <f>D22-D26</f>
        <v>-192600</v>
      </c>
    </row>
    <row r="32" spans="1:4" ht="18" customHeight="1">
      <c r="A32" s="27" t="s">
        <v>116</v>
      </c>
      <c r="B32" s="30"/>
      <c r="C32" s="20"/>
      <c r="D32" s="20"/>
    </row>
    <row r="33" spans="1:4" ht="18" customHeight="1">
      <c r="A33" s="19" t="s">
        <v>103</v>
      </c>
      <c r="B33" s="30"/>
      <c r="C33" s="20">
        <f>SUM(C34:C35)</f>
        <v>0</v>
      </c>
      <c r="D33" s="20">
        <f>SUM(D34:D35)</f>
        <v>0</v>
      </c>
    </row>
    <row r="34" spans="1:4" ht="12.75" customHeight="1">
      <c r="A34" s="21" t="s">
        <v>117</v>
      </c>
      <c r="B34" s="87">
        <v>14</v>
      </c>
      <c r="C34" s="22"/>
      <c r="D34" s="22"/>
    </row>
    <row r="35" spans="1:4" ht="12.75" customHeight="1">
      <c r="A35" s="21" t="s">
        <v>101</v>
      </c>
      <c r="B35" s="87"/>
      <c r="C35" s="22"/>
      <c r="D35" s="22"/>
    </row>
    <row r="36" spans="1:4" ht="18" customHeight="1">
      <c r="A36" s="27" t="s">
        <v>102</v>
      </c>
      <c r="B36" s="87"/>
      <c r="C36" s="20">
        <f>SUM(C37:C41)</f>
        <v>103376</v>
      </c>
      <c r="D36" s="20">
        <f>SUM(D37:D41)</f>
        <v>76368</v>
      </c>
    </row>
    <row r="37" spans="1:4" ht="12.75" customHeight="1">
      <c r="A37" s="21" t="s">
        <v>136</v>
      </c>
      <c r="B37" s="87">
        <v>14</v>
      </c>
      <c r="C37" s="22">
        <v>103376</v>
      </c>
      <c r="D37" s="22">
        <v>55743</v>
      </c>
    </row>
    <row r="38" spans="1:4" ht="12.75" customHeight="1">
      <c r="A38" s="21" t="s">
        <v>119</v>
      </c>
      <c r="B38" s="87"/>
      <c r="C38" s="22"/>
      <c r="D38" s="22">
        <v>20625</v>
      </c>
    </row>
    <row r="39" spans="1:4" ht="12.75" customHeight="1">
      <c r="A39" s="21" t="s">
        <v>118</v>
      </c>
      <c r="B39" s="87"/>
      <c r="C39" s="22"/>
      <c r="D39" s="22"/>
    </row>
    <row r="40" spans="1:4" ht="12.75" customHeight="1">
      <c r="A40" s="21" t="s">
        <v>129</v>
      </c>
      <c r="B40" s="87">
        <v>8</v>
      </c>
      <c r="C40" s="22"/>
      <c r="D40" s="22"/>
    </row>
    <row r="41" spans="1:4" ht="12.75" customHeight="1">
      <c r="A41" s="21" t="s">
        <v>40</v>
      </c>
      <c r="B41" s="87">
        <v>20</v>
      </c>
      <c r="C41" s="22"/>
      <c r="D41" s="22"/>
    </row>
    <row r="42" spans="1:4" ht="27">
      <c r="A42" s="19" t="s">
        <v>120</v>
      </c>
      <c r="B42" s="87"/>
      <c r="C42" s="20">
        <f>C33-C36</f>
        <v>-103376</v>
      </c>
      <c r="D42" s="20">
        <f>D33-D36</f>
        <v>-76368</v>
      </c>
    </row>
    <row r="43" spans="1:4" ht="27">
      <c r="A43" s="19" t="s">
        <v>121</v>
      </c>
      <c r="B43" s="87"/>
      <c r="C43" s="20">
        <f>C20+C31+C42</f>
        <v>-178669</v>
      </c>
      <c r="D43" s="20">
        <f>D20+D31+D42</f>
        <v>-116446</v>
      </c>
    </row>
    <row r="44" spans="1:4" ht="13.5">
      <c r="A44" s="27" t="s">
        <v>122</v>
      </c>
      <c r="B44" s="87"/>
      <c r="C44" s="58">
        <f>-677</f>
        <v>-677</v>
      </c>
      <c r="D44" s="58">
        <v>-4545</v>
      </c>
    </row>
    <row r="45" spans="1:4" ht="25.5" customHeight="1">
      <c r="A45" s="19" t="s">
        <v>123</v>
      </c>
      <c r="B45" s="87">
        <v>6</v>
      </c>
      <c r="C45" s="20">
        <v>189218</v>
      </c>
      <c r="D45" s="20">
        <v>131293</v>
      </c>
    </row>
    <row r="46" spans="1:4" ht="30.75" customHeight="1">
      <c r="A46" s="19" t="s">
        <v>124</v>
      </c>
      <c r="B46" s="87">
        <v>6</v>
      </c>
      <c r="C46" s="20">
        <f>баланс!C7</f>
        <v>9872</v>
      </c>
      <c r="D46" s="20">
        <v>10302</v>
      </c>
    </row>
    <row r="47" spans="1:4" ht="13.5">
      <c r="A47" s="15"/>
      <c r="B47" s="23"/>
      <c r="C47" s="16"/>
      <c r="D47" s="16"/>
    </row>
    <row r="48" spans="1:4" ht="13.5">
      <c r="A48" s="109" t="s">
        <v>125</v>
      </c>
      <c r="B48" s="116" t="s">
        <v>92</v>
      </c>
      <c r="C48" s="116"/>
      <c r="D48" s="116"/>
    </row>
    <row r="49" spans="2:4" ht="13.5">
      <c r="B49" s="86"/>
      <c r="C49" s="86"/>
      <c r="D49" s="68"/>
    </row>
    <row r="50" spans="1:4" ht="13.5" customHeight="1">
      <c r="A50" s="24" t="s">
        <v>126</v>
      </c>
      <c r="B50" s="111" t="s">
        <v>96</v>
      </c>
      <c r="C50" s="111"/>
      <c r="D50" s="111"/>
    </row>
    <row r="51" spans="1:4" ht="13.5">
      <c r="A51" s="84"/>
      <c r="B51" s="17"/>
      <c r="C51" s="17"/>
      <c r="D51"/>
    </row>
    <row r="52" spans="1:4" ht="13.5">
      <c r="A52" s="110" t="s">
        <v>32</v>
      </c>
      <c r="B52" s="110"/>
      <c r="C52" s="110"/>
      <c r="D52" s="110"/>
    </row>
    <row r="53" spans="3:4" ht="13.5">
      <c r="C53" s="90">
        <f>C43+C44+C45-C46</f>
        <v>0</v>
      </c>
      <c r="D53" s="90">
        <f>D43+D44+D45-D46</f>
        <v>0</v>
      </c>
    </row>
    <row r="74" ht="13.5">
      <c r="C74" s="94"/>
    </row>
    <row r="75" ht="13.5">
      <c r="C75" s="94"/>
    </row>
    <row r="76" ht="13.5">
      <c r="C76" s="94"/>
    </row>
    <row r="77" ht="13.5">
      <c r="C77" s="94"/>
    </row>
    <row r="78" ht="13.5">
      <c r="C78" s="94"/>
    </row>
    <row r="79" ht="13.5">
      <c r="C79" s="94"/>
    </row>
    <row r="80" ht="13.5">
      <c r="C80" s="94"/>
    </row>
    <row r="81" ht="13.5">
      <c r="C81" s="94"/>
    </row>
    <row r="82" ht="13.5">
      <c r="C82" s="94"/>
    </row>
  </sheetData>
  <sheetProtection/>
  <mergeCells count="6">
    <mergeCell ref="A1:D1"/>
    <mergeCell ref="A3:D3"/>
    <mergeCell ref="A2:D2"/>
    <mergeCell ref="B4:D4"/>
    <mergeCell ref="B48:D48"/>
    <mergeCell ref="B50:D50"/>
  </mergeCells>
  <printOptions/>
  <pageMargins left="0.4330708661417323" right="0.31496062992125984" top="0.2362204724409449" bottom="0.35433070866141736" header="0.2755905511811024" footer="0.196850393700787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4">
      <selection activeCell="B7" sqref="B7:B21"/>
    </sheetView>
  </sheetViews>
  <sheetFormatPr defaultColWidth="9.140625" defaultRowHeight="12.75"/>
  <cols>
    <col min="1" max="1" width="46.28125" style="1" customWidth="1"/>
    <col min="2" max="2" width="8.00390625" style="1" customWidth="1"/>
    <col min="3" max="3" width="17.28125" style="1" customWidth="1"/>
    <col min="4" max="4" width="17.7109375" style="1" customWidth="1"/>
    <col min="5" max="5" width="12.57421875" style="0" customWidth="1"/>
  </cols>
  <sheetData>
    <row r="1" ht="13.5">
      <c r="A1" s="1" t="s">
        <v>72</v>
      </c>
    </row>
    <row r="3" spans="1:4" ht="13.5">
      <c r="A3" s="116" t="s">
        <v>73</v>
      </c>
      <c r="B3" s="116"/>
      <c r="C3" s="116"/>
      <c r="D3" s="116"/>
    </row>
    <row r="4" spans="1:4" ht="13.5">
      <c r="A4" s="33" t="s">
        <v>142</v>
      </c>
      <c r="B4" s="33"/>
      <c r="C4" s="33"/>
      <c r="D4" s="33"/>
    </row>
    <row r="5" spans="1:2" ht="13.5">
      <c r="A5" s="119" t="s">
        <v>88</v>
      </c>
      <c r="B5" s="119"/>
    </row>
    <row r="6" spans="1:4" ht="35.25" customHeight="1">
      <c r="A6" s="10"/>
      <c r="B6" s="4" t="s">
        <v>70</v>
      </c>
      <c r="C6" s="12">
        <v>45382</v>
      </c>
      <c r="D6" s="12">
        <v>45016</v>
      </c>
    </row>
    <row r="7" spans="1:5" ht="13.5">
      <c r="A7" s="13" t="s">
        <v>33</v>
      </c>
      <c r="B7" s="45" t="s">
        <v>145</v>
      </c>
      <c r="C7" s="41">
        <v>1265868</v>
      </c>
      <c r="D7" s="41">
        <v>2161008</v>
      </c>
      <c r="E7" s="61"/>
    </row>
    <row r="8" spans="1:5" ht="13.5">
      <c r="A8" s="13" t="s">
        <v>34</v>
      </c>
      <c r="B8" s="45" t="s">
        <v>146</v>
      </c>
      <c r="C8" s="41">
        <v>1042081</v>
      </c>
      <c r="D8" s="41">
        <v>1470928</v>
      </c>
      <c r="E8" s="61"/>
    </row>
    <row r="9" spans="1:5" ht="13.5">
      <c r="A9" s="14" t="s">
        <v>74</v>
      </c>
      <c r="B9" s="121"/>
      <c r="C9" s="42">
        <f>C7-C8</f>
        <v>223787</v>
      </c>
      <c r="D9" s="42">
        <f>D7-D8</f>
        <v>690080</v>
      </c>
      <c r="E9" s="61"/>
    </row>
    <row r="10" spans="1:5" ht="13.5">
      <c r="A10" s="13" t="s">
        <v>18</v>
      </c>
      <c r="B10" s="45" t="s">
        <v>78</v>
      </c>
      <c r="C10" s="41">
        <v>35686</v>
      </c>
      <c r="D10" s="41">
        <v>63977</v>
      </c>
      <c r="E10" s="61"/>
    </row>
    <row r="11" spans="1:5" ht="13.5">
      <c r="A11" s="13" t="s">
        <v>2</v>
      </c>
      <c r="B11" s="45" t="s">
        <v>79</v>
      </c>
      <c r="C11" s="41">
        <v>139850</v>
      </c>
      <c r="D11" s="41">
        <v>421127</v>
      </c>
      <c r="E11" s="61"/>
    </row>
    <row r="12" spans="1:5" ht="13.5">
      <c r="A12" s="13" t="s">
        <v>1</v>
      </c>
      <c r="B12" s="45" t="s">
        <v>80</v>
      </c>
      <c r="C12" s="41">
        <f>4054-1415</f>
        <v>2639</v>
      </c>
      <c r="D12" s="41">
        <v>4048</v>
      </c>
      <c r="E12" s="61"/>
    </row>
    <row r="13" spans="1:5" ht="13.5">
      <c r="A13" s="13" t="s">
        <v>3</v>
      </c>
      <c r="B13" s="45" t="s">
        <v>81</v>
      </c>
      <c r="C13" s="41">
        <f>3229-1415</f>
        <v>1814</v>
      </c>
      <c r="D13" s="41">
        <v>6860</v>
      </c>
      <c r="E13" s="61"/>
    </row>
    <row r="14" spans="1:5" ht="13.5">
      <c r="A14" s="14" t="s">
        <v>75</v>
      </c>
      <c r="B14" s="121"/>
      <c r="C14" s="42">
        <f>C9-C10-C11-C13+C12</f>
        <v>49076</v>
      </c>
      <c r="D14" s="42">
        <f>D9-D10-D11-D13+D12</f>
        <v>202164</v>
      </c>
      <c r="E14" s="61"/>
    </row>
    <row r="15" spans="1:5" ht="13.5">
      <c r="A15" s="13" t="s">
        <v>76</v>
      </c>
      <c r="B15" s="45" t="s">
        <v>82</v>
      </c>
      <c r="C15" s="55">
        <v>33818</v>
      </c>
      <c r="D15" s="55">
        <v>35288</v>
      </c>
      <c r="E15" s="61"/>
    </row>
    <row r="16" spans="1:5" ht="13.5">
      <c r="A16" s="13" t="s">
        <v>77</v>
      </c>
      <c r="B16" s="45" t="s">
        <v>83</v>
      </c>
      <c r="C16" s="55">
        <v>21887</v>
      </c>
      <c r="D16" s="55">
        <v>2288</v>
      </c>
      <c r="E16" s="61"/>
    </row>
    <row r="17" spans="1:5" ht="13.5">
      <c r="A17" s="14" t="s">
        <v>84</v>
      </c>
      <c r="B17" s="47"/>
      <c r="C17" s="42">
        <f>C14-C16+C15</f>
        <v>61007</v>
      </c>
      <c r="D17" s="42">
        <f>D14-D16+D15</f>
        <v>235164</v>
      </c>
      <c r="E17" s="61"/>
    </row>
    <row r="18" spans="1:5" ht="13.5">
      <c r="A18" s="13" t="s">
        <v>19</v>
      </c>
      <c r="B18" s="48">
        <v>29</v>
      </c>
      <c r="C18" s="41">
        <f>C17*20%</f>
        <v>12201.400000000001</v>
      </c>
      <c r="D18" s="41">
        <v>47033</v>
      </c>
      <c r="E18" s="61"/>
    </row>
    <row r="19" spans="1:5" ht="13.5">
      <c r="A19" s="14" t="s">
        <v>85</v>
      </c>
      <c r="B19" s="47"/>
      <c r="C19" s="42">
        <f>C17-C18</f>
        <v>48805.6</v>
      </c>
      <c r="D19" s="42">
        <f>D17-D18</f>
        <v>188131</v>
      </c>
      <c r="E19" s="61"/>
    </row>
    <row r="20" spans="1:4" ht="19.5" customHeight="1">
      <c r="A20" s="13" t="s">
        <v>86</v>
      </c>
      <c r="B20" s="47"/>
      <c r="C20" s="42"/>
      <c r="D20" s="42"/>
    </row>
    <row r="21" spans="1:4" ht="13.5">
      <c r="A21" s="14" t="s">
        <v>87</v>
      </c>
      <c r="B21" s="48">
        <v>30</v>
      </c>
      <c r="C21" s="82">
        <f>C19/600</f>
        <v>81.34266666666666</v>
      </c>
      <c r="D21" s="82">
        <f>D19/600</f>
        <v>313.5516666666667</v>
      </c>
    </row>
    <row r="22" spans="1:4" ht="33" customHeight="1">
      <c r="A22" s="24" t="s">
        <v>140</v>
      </c>
      <c r="B22" s="116" t="s">
        <v>92</v>
      </c>
      <c r="C22" s="116"/>
      <c r="D22" s="116"/>
    </row>
    <row r="23" spans="1:4" ht="13.5">
      <c r="A23" s="24" t="s">
        <v>144</v>
      </c>
      <c r="B23" s="111" t="s">
        <v>96</v>
      </c>
      <c r="C23" s="111"/>
      <c r="D23" s="111"/>
    </row>
    <row r="24" spans="3:4" ht="13.5">
      <c r="C24" s="62"/>
      <c r="D24" s="64"/>
    </row>
    <row r="25" spans="1:4" ht="13.5">
      <c r="A25" s="110" t="s">
        <v>32</v>
      </c>
      <c r="B25" s="110"/>
      <c r="C25" s="110"/>
      <c r="D25" s="110"/>
    </row>
    <row r="26" spans="3:4" ht="10.5" customHeight="1">
      <c r="C26" s="62"/>
      <c r="D26" s="64"/>
    </row>
    <row r="27" spans="3:4" ht="13.5">
      <c r="C27" s="62"/>
      <c r="D27" s="64"/>
    </row>
    <row r="28" spans="3:4" ht="13.5">
      <c r="C28" s="65"/>
      <c r="D28" s="63"/>
    </row>
    <row r="29" spans="3:4" ht="13.5">
      <c r="C29" s="62"/>
      <c r="D29" s="64"/>
    </row>
    <row r="30" spans="3:4" ht="13.5">
      <c r="C30" s="108"/>
      <c r="D30" s="108"/>
    </row>
    <row r="31" spans="3:4" ht="13.5">
      <c r="C31" s="65"/>
      <c r="D31" s="63"/>
    </row>
    <row r="32" spans="3:4" ht="13.5">
      <c r="C32" s="65"/>
      <c r="D32" s="63"/>
    </row>
    <row r="33" spans="3:4" ht="13.5">
      <c r="C33" s="62"/>
      <c r="D33" s="64"/>
    </row>
    <row r="34" spans="3:4" ht="13.5">
      <c r="C34" s="62"/>
      <c r="D34" s="64"/>
    </row>
    <row r="35" spans="3:4" ht="13.5">
      <c r="C35" s="62"/>
      <c r="D35" s="63"/>
    </row>
    <row r="36" spans="3:4" ht="13.5">
      <c r="C36" s="65"/>
      <c r="D36" s="63"/>
    </row>
    <row r="37" spans="3:4" ht="13.5">
      <c r="C37" s="65"/>
      <c r="D37" s="64"/>
    </row>
    <row r="38" spans="3:4" ht="13.5">
      <c r="C38" s="62"/>
      <c r="D38" s="63"/>
    </row>
    <row r="39" spans="3:4" ht="13.5">
      <c r="C39" s="62"/>
      <c r="D39" s="64"/>
    </row>
    <row r="40" spans="3:4" ht="13.5">
      <c r="C40" s="66"/>
      <c r="D40" s="66"/>
    </row>
  </sheetData>
  <sheetProtection/>
  <mergeCells count="4">
    <mergeCell ref="A3:D3"/>
    <mergeCell ref="A5:B5"/>
    <mergeCell ref="B22:D22"/>
    <mergeCell ref="B23:D23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35">
      <selection activeCell="B45" sqref="B45"/>
    </sheetView>
  </sheetViews>
  <sheetFormatPr defaultColWidth="9.140625" defaultRowHeight="12.75"/>
  <cols>
    <col min="1" max="1" width="46.57421875" style="1" customWidth="1"/>
    <col min="2" max="2" width="6.28125" style="40" customWidth="1"/>
    <col min="3" max="4" width="13.7109375" style="1" customWidth="1"/>
    <col min="6" max="6" width="9.8515625" style="0" bestFit="1" customWidth="1"/>
  </cols>
  <sheetData>
    <row r="1" spans="1:2" ht="13.5">
      <c r="A1" s="1" t="s">
        <v>71</v>
      </c>
      <c r="B1" s="39"/>
    </row>
    <row r="2" spans="2:4" ht="13.5">
      <c r="B2" s="33"/>
      <c r="C2" s="33"/>
      <c r="D2" s="92"/>
    </row>
    <row r="3" spans="1:3" s="26" customFormat="1" ht="13.5">
      <c r="A3" s="68" t="s">
        <v>141</v>
      </c>
      <c r="B3" s="26" t="s">
        <v>133</v>
      </c>
      <c r="C3" s="93" t="s">
        <v>143</v>
      </c>
    </row>
    <row r="4" spans="1:2" ht="15" customHeight="1">
      <c r="A4" s="120" t="s">
        <v>88</v>
      </c>
      <c r="B4" s="120"/>
    </row>
    <row r="5" spans="1:4" ht="27.75" customHeight="1">
      <c r="A5" s="34"/>
      <c r="B5" s="4" t="s">
        <v>70</v>
      </c>
      <c r="C5" s="95">
        <f>'форма 2'!C6</f>
        <v>45382</v>
      </c>
      <c r="D5" s="12">
        <v>45291</v>
      </c>
    </row>
    <row r="6" spans="1:4" s="9" customFormat="1" ht="15.75" customHeight="1">
      <c r="A6" s="7" t="s">
        <v>21</v>
      </c>
      <c r="B6" s="5" t="s">
        <v>20</v>
      </c>
      <c r="C6" s="96" t="s">
        <v>20</v>
      </c>
      <c r="D6" s="8" t="s">
        <v>20</v>
      </c>
    </row>
    <row r="7" spans="1:4" s="9" customFormat="1" ht="13.5">
      <c r="A7" s="44" t="s">
        <v>55</v>
      </c>
      <c r="B7" s="45" t="s">
        <v>44</v>
      </c>
      <c r="C7" s="97">
        <v>9872</v>
      </c>
      <c r="D7" s="43">
        <f>221+1138+187859</f>
        <v>189218</v>
      </c>
    </row>
    <row r="8" spans="1:4" s="9" customFormat="1" ht="30" customHeight="1" hidden="1">
      <c r="A8" s="44" t="s">
        <v>24</v>
      </c>
      <c r="B8" s="45" t="s">
        <v>5</v>
      </c>
      <c r="C8" s="97"/>
      <c r="D8" s="43"/>
    </row>
    <row r="9" spans="1:4" s="9" customFormat="1" ht="15" customHeight="1" hidden="1">
      <c r="A9" s="44" t="s">
        <v>25</v>
      </c>
      <c r="B9" s="45" t="s">
        <v>6</v>
      </c>
      <c r="C9" s="97"/>
      <c r="D9" s="43"/>
    </row>
    <row r="10" spans="1:4" s="9" customFormat="1" ht="15" customHeight="1" hidden="1">
      <c r="A10" s="44" t="s">
        <v>26</v>
      </c>
      <c r="B10" s="45" t="s">
        <v>7</v>
      </c>
      <c r="C10" s="97"/>
      <c r="D10" s="43"/>
    </row>
    <row r="11" spans="1:6" s="9" customFormat="1" ht="15" customHeight="1">
      <c r="A11" s="44" t="s">
        <v>52</v>
      </c>
      <c r="B11" s="45" t="s">
        <v>45</v>
      </c>
      <c r="C11" s="97">
        <f>324798+9675-8842</f>
        <v>325631</v>
      </c>
      <c r="D11" s="43">
        <f>42330+8996-8842</f>
        <v>42484</v>
      </c>
      <c r="F11" s="106"/>
    </row>
    <row r="12" spans="1:4" s="9" customFormat="1" ht="13.5">
      <c r="A12" s="44" t="s">
        <v>41</v>
      </c>
      <c r="B12" s="45" t="s">
        <v>47</v>
      </c>
      <c r="C12" s="97">
        <f>693558+6293</f>
        <v>699851</v>
      </c>
      <c r="D12" s="43">
        <f>887080-225915+7217</f>
        <v>668382</v>
      </c>
    </row>
    <row r="13" spans="1:4" s="9" customFormat="1" ht="15" customHeight="1">
      <c r="A13" s="44" t="s">
        <v>4</v>
      </c>
      <c r="B13" s="45" t="s">
        <v>46</v>
      </c>
      <c r="C13" s="97">
        <v>1247304</v>
      </c>
      <c r="D13" s="43">
        <v>1638206</v>
      </c>
    </row>
    <row r="14" spans="1:4" s="9" customFormat="1" ht="15" customHeight="1">
      <c r="A14" s="44" t="s">
        <v>53</v>
      </c>
      <c r="B14" s="45" t="s">
        <v>48</v>
      </c>
      <c r="C14" s="97">
        <f>40230-18020</f>
        <v>22210</v>
      </c>
      <c r="D14" s="43">
        <f>30708-18020</f>
        <v>12688</v>
      </c>
    </row>
    <row r="15" spans="1:4" s="9" customFormat="1" ht="15" customHeight="1" thickBot="1">
      <c r="A15" s="70" t="s">
        <v>8</v>
      </c>
      <c r="B15" s="80" t="s">
        <v>49</v>
      </c>
      <c r="C15" s="98">
        <f>187+615+476+459+49010</f>
        <v>50747</v>
      </c>
      <c r="D15" s="43">
        <f>530+2085+1282+610+990+46294</f>
        <v>51791</v>
      </c>
    </row>
    <row r="16" spans="1:4" s="9" customFormat="1" ht="19.5" customHeight="1" thickBot="1">
      <c r="A16" s="74" t="s">
        <v>54</v>
      </c>
      <c r="B16" s="75"/>
      <c r="C16" s="104">
        <f>SUM(C7:C15)</f>
        <v>2355615</v>
      </c>
      <c r="D16" s="104">
        <f>SUM(D7:D15)</f>
        <v>2602769</v>
      </c>
    </row>
    <row r="17" spans="1:4" s="9" customFormat="1" ht="19.5" customHeight="1">
      <c r="A17" s="72" t="s">
        <v>56</v>
      </c>
      <c r="B17" s="73" t="s">
        <v>20</v>
      </c>
      <c r="C17" s="100" t="s">
        <v>20</v>
      </c>
      <c r="D17" s="104" t="s">
        <v>20</v>
      </c>
    </row>
    <row r="18" spans="1:4" s="9" customFormat="1" ht="15" customHeight="1" hidden="1">
      <c r="A18" s="44" t="s">
        <v>22</v>
      </c>
      <c r="B18" s="48">
        <v>110</v>
      </c>
      <c r="C18" s="97"/>
      <c r="D18" s="43"/>
    </row>
    <row r="19" spans="1:4" s="9" customFormat="1" ht="13.5" customHeight="1" hidden="1">
      <c r="A19" s="44" t="s">
        <v>23</v>
      </c>
      <c r="B19" s="48">
        <v>111</v>
      </c>
      <c r="C19" s="97"/>
      <c r="D19" s="43"/>
    </row>
    <row r="20" spans="1:4" s="9" customFormat="1" ht="28.5" customHeight="1" hidden="1">
      <c r="A20" s="44" t="s">
        <v>24</v>
      </c>
      <c r="B20" s="48">
        <v>112</v>
      </c>
      <c r="C20" s="97"/>
      <c r="D20" s="43"/>
    </row>
    <row r="21" spans="1:4" s="9" customFormat="1" ht="15" customHeight="1" hidden="1">
      <c r="A21" s="44" t="s">
        <v>25</v>
      </c>
      <c r="B21" s="48">
        <v>113</v>
      </c>
      <c r="C21" s="97"/>
      <c r="D21" s="43"/>
    </row>
    <row r="22" spans="1:4" s="9" customFormat="1" ht="15" customHeight="1" hidden="1">
      <c r="A22" s="44" t="s">
        <v>27</v>
      </c>
      <c r="B22" s="48">
        <v>114</v>
      </c>
      <c r="C22" s="97"/>
      <c r="D22" s="43"/>
    </row>
    <row r="23" spans="1:4" s="9" customFormat="1" ht="15" customHeight="1">
      <c r="A23" s="44" t="s">
        <v>128</v>
      </c>
      <c r="B23" s="48">
        <v>8</v>
      </c>
      <c r="C23" s="97">
        <v>2011</v>
      </c>
      <c r="D23" s="43">
        <v>2011</v>
      </c>
    </row>
    <row r="24" spans="1:4" s="9" customFormat="1" ht="15" customHeight="1">
      <c r="A24" s="44" t="s">
        <v>9</v>
      </c>
      <c r="B24" s="48">
        <v>12</v>
      </c>
      <c r="C24" s="97">
        <v>5099569</v>
      </c>
      <c r="D24" s="43">
        <f>5443854-254353</f>
        <v>5189501</v>
      </c>
    </row>
    <row r="25" spans="1:4" s="9" customFormat="1" ht="15" customHeight="1">
      <c r="A25" s="44" t="s">
        <v>10</v>
      </c>
      <c r="B25" s="48">
        <v>13</v>
      </c>
      <c r="C25" s="97">
        <v>3617</v>
      </c>
      <c r="D25" s="43">
        <v>3814</v>
      </c>
    </row>
    <row r="26" spans="1:4" s="9" customFormat="1" ht="15" customHeight="1">
      <c r="A26" s="44" t="s">
        <v>11</v>
      </c>
      <c r="B26" s="48"/>
      <c r="C26" s="97"/>
      <c r="D26" s="43"/>
    </row>
    <row r="27" spans="1:4" s="9" customFormat="1" ht="19.5" customHeight="1" thickBot="1">
      <c r="A27" s="76" t="s">
        <v>57</v>
      </c>
      <c r="B27" s="77"/>
      <c r="C27" s="104">
        <f>SUM(C23:C26)</f>
        <v>5105197</v>
      </c>
      <c r="D27" s="104">
        <f>SUM(D23:D26)</f>
        <v>5195326</v>
      </c>
    </row>
    <row r="28" spans="1:4" s="9" customFormat="1" ht="19.5" customHeight="1" thickBot="1">
      <c r="A28" s="74" t="s">
        <v>58</v>
      </c>
      <c r="B28" s="75" t="s">
        <v>20</v>
      </c>
      <c r="C28" s="99">
        <f>C27+C16</f>
        <v>7460812</v>
      </c>
      <c r="D28" s="104">
        <f>D27+D16</f>
        <v>7798095</v>
      </c>
    </row>
    <row r="29" spans="1:4" s="9" customFormat="1" ht="19.5" customHeight="1">
      <c r="A29" s="78" t="s">
        <v>28</v>
      </c>
      <c r="B29" s="79"/>
      <c r="C29" s="79"/>
      <c r="D29" s="105"/>
    </row>
    <row r="30" spans="1:4" s="9" customFormat="1" ht="19.5" customHeight="1">
      <c r="A30" s="46" t="s">
        <v>59</v>
      </c>
      <c r="B30" s="47" t="s">
        <v>20</v>
      </c>
      <c r="C30" s="101" t="s">
        <v>20</v>
      </c>
      <c r="D30" s="49" t="s">
        <v>20</v>
      </c>
    </row>
    <row r="31" spans="1:4" s="9" customFormat="1" ht="15" customHeight="1">
      <c r="A31" s="44" t="s">
        <v>60</v>
      </c>
      <c r="B31" s="48">
        <v>14</v>
      </c>
      <c r="C31" s="97">
        <f>310128+1550</f>
        <v>311678</v>
      </c>
      <c r="D31" s="43">
        <f>413504+1550+4778</f>
        <v>419832</v>
      </c>
    </row>
    <row r="32" spans="1:4" s="9" customFormat="1" ht="15" customHeight="1">
      <c r="A32" s="44" t="s">
        <v>30</v>
      </c>
      <c r="B32" s="48">
        <v>15</v>
      </c>
      <c r="C32" s="97">
        <v>86470</v>
      </c>
      <c r="D32" s="43">
        <v>70713</v>
      </c>
    </row>
    <row r="33" spans="1:4" s="9" customFormat="1" ht="15" customHeight="1">
      <c r="A33" s="44" t="s">
        <v>51</v>
      </c>
      <c r="B33" s="48">
        <v>16</v>
      </c>
      <c r="C33" s="97">
        <v>327758</v>
      </c>
      <c r="D33" s="43">
        <v>204212</v>
      </c>
    </row>
    <row r="34" spans="1:4" s="9" customFormat="1" ht="15" customHeight="1">
      <c r="A34" s="44" t="s">
        <v>50</v>
      </c>
      <c r="B34" s="48">
        <v>20</v>
      </c>
      <c r="C34" s="97">
        <v>210730</v>
      </c>
      <c r="D34" s="43">
        <v>210730</v>
      </c>
    </row>
    <row r="35" spans="1:4" s="9" customFormat="1" ht="15" customHeight="1">
      <c r="A35" s="44" t="s">
        <v>29</v>
      </c>
      <c r="B35" s="48">
        <v>17</v>
      </c>
      <c r="C35" s="97">
        <v>77107</v>
      </c>
      <c r="D35" s="43">
        <v>66460</v>
      </c>
    </row>
    <row r="36" spans="1:4" s="9" customFormat="1" ht="15" customHeight="1" thickBot="1">
      <c r="A36" s="70" t="s">
        <v>12</v>
      </c>
      <c r="B36" s="71">
        <v>18</v>
      </c>
      <c r="C36" s="98">
        <f>4878+14991+92495+10762</f>
        <v>123126</v>
      </c>
      <c r="D36" s="43">
        <f>6670+7185+5066+532090</f>
        <v>551011</v>
      </c>
    </row>
    <row r="37" spans="1:4" s="9" customFormat="1" ht="19.5" customHeight="1" thickBot="1">
      <c r="A37" s="74" t="s">
        <v>61</v>
      </c>
      <c r="B37" s="75"/>
      <c r="C37" s="99">
        <f>SUM(C31:C36)</f>
        <v>1136869</v>
      </c>
      <c r="D37" s="104">
        <f>SUM(D31:D36)</f>
        <v>1522958</v>
      </c>
    </row>
    <row r="38" spans="1:4" s="9" customFormat="1" ht="19.5" customHeight="1">
      <c r="A38" s="72" t="s">
        <v>62</v>
      </c>
      <c r="B38" s="73" t="s">
        <v>20</v>
      </c>
      <c r="C38" s="100" t="s">
        <v>20</v>
      </c>
      <c r="D38" s="104" t="s">
        <v>20</v>
      </c>
    </row>
    <row r="39" spans="1:6" s="9" customFormat="1" ht="15" customHeight="1">
      <c r="A39" s="44" t="s">
        <v>63</v>
      </c>
      <c r="B39" s="48">
        <v>14</v>
      </c>
      <c r="C39" s="97">
        <v>1378347</v>
      </c>
      <c r="D39" s="43">
        <v>1378347</v>
      </c>
      <c r="F39" s="106"/>
    </row>
    <row r="40" spans="1:4" s="9" customFormat="1" ht="13.5">
      <c r="A40" s="44" t="s">
        <v>13</v>
      </c>
      <c r="B40" s="48"/>
      <c r="C40" s="97">
        <v>615115</v>
      </c>
      <c r="D40" s="43">
        <v>615115</v>
      </c>
    </row>
    <row r="41" spans="1:4" s="9" customFormat="1" ht="14.25" thickBot="1">
      <c r="A41" s="70" t="s">
        <v>14</v>
      </c>
      <c r="B41" s="71">
        <v>19</v>
      </c>
      <c r="C41" s="98">
        <v>14972</v>
      </c>
      <c r="D41" s="43">
        <v>14972</v>
      </c>
    </row>
    <row r="42" spans="1:4" s="9" customFormat="1" ht="19.5" customHeight="1" thickBot="1">
      <c r="A42" s="74" t="s">
        <v>64</v>
      </c>
      <c r="B42" s="75"/>
      <c r="C42" s="99">
        <f>SUM(C39:C41)</f>
        <v>2008434</v>
      </c>
      <c r="D42" s="104">
        <f>SUM(D39:D41)</f>
        <v>2008434</v>
      </c>
    </row>
    <row r="43" spans="1:4" s="9" customFormat="1" ht="19.5" customHeight="1">
      <c r="A43" s="72" t="s">
        <v>65</v>
      </c>
      <c r="B43" s="73"/>
      <c r="C43" s="100" t="s">
        <v>20</v>
      </c>
      <c r="D43" s="104" t="s">
        <v>20</v>
      </c>
    </row>
    <row r="44" spans="1:4" s="9" customFormat="1" ht="15" customHeight="1">
      <c r="A44" s="44" t="s">
        <v>66</v>
      </c>
      <c r="B44" s="48">
        <v>20</v>
      </c>
      <c r="C44" s="97">
        <v>600190</v>
      </c>
      <c r="D44" s="43">
        <v>600190</v>
      </c>
    </row>
    <row r="45" spans="1:4" s="9" customFormat="1" ht="15" customHeight="1">
      <c r="A45" s="44" t="s">
        <v>15</v>
      </c>
      <c r="B45" s="48"/>
      <c r="C45" s="97">
        <v>19</v>
      </c>
      <c r="D45" s="43">
        <v>19</v>
      </c>
    </row>
    <row r="46" spans="1:4" s="9" customFormat="1" ht="15" customHeight="1">
      <c r="A46" s="44" t="s">
        <v>16</v>
      </c>
      <c r="B46" s="48"/>
      <c r="C46" s="97">
        <v>-190</v>
      </c>
      <c r="D46" s="43">
        <v>-190</v>
      </c>
    </row>
    <row r="47" spans="1:5" s="9" customFormat="1" ht="15" customHeight="1">
      <c r="A47" s="44" t="s">
        <v>67</v>
      </c>
      <c r="B47" s="48"/>
      <c r="C47" s="102">
        <v>1000313</v>
      </c>
      <c r="D47" s="56">
        <v>1021720</v>
      </c>
      <c r="E47" s="106"/>
    </row>
    <row r="48" spans="1:5" s="9" customFormat="1" ht="15" customHeight="1" thickBot="1">
      <c r="A48" s="44" t="s">
        <v>68</v>
      </c>
      <c r="B48" s="71"/>
      <c r="C48" s="98">
        <f>D48+'форма 2'!C19+21407</f>
        <v>2715176.6</v>
      </c>
      <c r="D48" s="43">
        <f>2662985-18021</f>
        <v>2644964</v>
      </c>
      <c r="E48" s="106"/>
    </row>
    <row r="49" spans="1:4" s="9" customFormat="1" ht="16.5" customHeight="1" thickBot="1">
      <c r="A49" s="76" t="s">
        <v>37</v>
      </c>
      <c r="B49" s="81"/>
      <c r="C49" s="103">
        <f>SUM(C44:C48)</f>
        <v>4315508.6</v>
      </c>
      <c r="D49" s="20">
        <f>SUM(D44:D48)</f>
        <v>4266703</v>
      </c>
    </row>
    <row r="50" spans="1:4" s="9" customFormat="1" ht="19.5" customHeight="1" thickBot="1">
      <c r="A50" s="74" t="s">
        <v>69</v>
      </c>
      <c r="B50" s="75" t="s">
        <v>20</v>
      </c>
      <c r="C50" s="99">
        <f>C49+C42+C37</f>
        <v>7460811.6</v>
      </c>
      <c r="D50" s="104">
        <f>D49+D42+D37</f>
        <v>7798095</v>
      </c>
    </row>
    <row r="51" spans="1:4" s="9" customFormat="1" ht="13.5">
      <c r="A51" s="107" t="s">
        <v>135</v>
      </c>
      <c r="B51" s="6" t="s">
        <v>20</v>
      </c>
      <c r="C51" s="11">
        <v>7186</v>
      </c>
      <c r="D51" s="11">
        <v>7111</v>
      </c>
    </row>
    <row r="52" spans="1:4" s="9" customFormat="1" ht="13.5">
      <c r="A52" s="50"/>
      <c r="B52" s="6"/>
      <c r="C52" s="51"/>
      <c r="D52" s="51"/>
    </row>
    <row r="53" spans="1:2" ht="13.5">
      <c r="A53" s="52"/>
      <c r="B53" s="53"/>
    </row>
    <row r="54" spans="1:4" ht="13.5">
      <c r="A54" s="69" t="s">
        <v>125</v>
      </c>
      <c r="B54" s="116" t="s">
        <v>92</v>
      </c>
      <c r="C54" s="116"/>
      <c r="D54" s="116"/>
    </row>
    <row r="55" spans="2:4" ht="13.5">
      <c r="B55" s="86"/>
      <c r="C55" s="86"/>
      <c r="D55" s="68"/>
    </row>
    <row r="56" spans="1:4" ht="13.5">
      <c r="A56" s="24" t="s">
        <v>126</v>
      </c>
      <c r="B56" s="111" t="s">
        <v>96</v>
      </c>
      <c r="C56" s="111"/>
      <c r="D56" s="111"/>
    </row>
    <row r="57" spans="1:4" ht="13.5">
      <c r="A57" s="84"/>
      <c r="B57" s="17"/>
      <c r="C57" s="17"/>
      <c r="D57"/>
    </row>
    <row r="58" spans="1:4" ht="13.5">
      <c r="A58" s="110" t="s">
        <v>32</v>
      </c>
      <c r="B58" s="17"/>
      <c r="C58" s="17"/>
      <c r="D58"/>
    </row>
    <row r="59" spans="1:4" ht="13.5">
      <c r="A59" s="84"/>
      <c r="B59" s="17"/>
      <c r="C59" s="17"/>
      <c r="D59"/>
    </row>
    <row r="60" spans="3:4" ht="13.5">
      <c r="C60" s="66"/>
      <c r="D60" s="66"/>
    </row>
    <row r="61" spans="3:4" ht="13.5">
      <c r="C61" s="66"/>
      <c r="D61" s="66"/>
    </row>
  </sheetData>
  <sheetProtection/>
  <mergeCells count="3">
    <mergeCell ref="A4:B4"/>
    <mergeCell ref="B56:D56"/>
    <mergeCell ref="B54:D54"/>
  </mergeCells>
  <printOptions/>
  <pageMargins left="0.7086614173228347" right="0.3937007874015748" top="0.1968503937007874" bottom="0.31496062992125984" header="0.2362204724409449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2024-04-30T04:49:59Z</cp:lastPrinted>
  <dcterms:created xsi:type="dcterms:W3CDTF">1996-10-08T23:32:33Z</dcterms:created>
  <dcterms:modified xsi:type="dcterms:W3CDTF">2024-04-30T04:50:03Z</dcterms:modified>
  <cp:category/>
  <cp:version/>
  <cp:contentType/>
  <cp:contentStatus/>
</cp:coreProperties>
</file>