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4" sheetId="1" r:id="rId1"/>
    <sheet name="форма 3" sheetId="2" r:id="rId2"/>
    <sheet name="форма 2" sheetId="3" r:id="rId3"/>
    <sheet name="баланс" sheetId="4" r:id="rId4"/>
  </sheets>
  <definedNames/>
  <calcPr fullCalcOnLoad="1"/>
</workbook>
</file>

<file path=xl/sharedStrings.xml><?xml version="1.0" encoding="utf-8"?>
<sst xmlns="http://schemas.openxmlformats.org/spreadsheetml/2006/main" count="196" uniqueCount="148">
  <si>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</si>
  <si>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</si>
  <si>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</si>
  <si>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</si>
  <si>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</si>
  <si>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</si>
  <si>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</si>
  <si>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</si>
  <si>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</si>
  <si>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</si>
  <si>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</si>
  <si>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</si>
  <si>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</si>
  <si>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</si>
  <si>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</si>
  <si>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</si>
  <si>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</si>
  <si>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</si>
  <si>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</si>
  <si>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</si>
  <si>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</si>
  <si>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</si>
  <si>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</si>
  <si>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</si>
  <si>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</si>
  <si>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</si>
  <si>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</si>
  <si>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</si>
  <si>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</si>
  <si>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</si>
  <si>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</si>
  <si>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</si>
  <si>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</si>
  <si>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</si>
  <si>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</si>
  <si>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</si>
  <si>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</si>
  <si>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</si>
  <si>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</si>
  <si>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</si>
  <si>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</si>
  <si>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</si>
  <si>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</si>
  <si>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</si>
  <si>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</si>
  <si>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</si>
  <si>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</si>
  <si>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</si>
  <si>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</si>
  <si>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</si>
  <si>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</si>
  <si>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</si>
  <si>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</si>
  <si>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</si>
  <si>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</si>
  <si>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</si>
  <si>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</si>
  <si>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</si>
  <si>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</si>
  <si>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</si>
  <si>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</si>
  <si>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</si>
  <si>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</si>
  <si>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</si>
  <si>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</si>
  <si>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</si>
  <si>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</si>
  <si>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</si>
  <si>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</si>
  <si>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</si>
  <si>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</si>
  <si>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</si>
  <si>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</si>
  <si>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</si>
  <si>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</si>
  <si>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</si>
  <si>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</si>
  <si>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</si>
  <si>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</si>
  <si>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</si>
  <si>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</si>
  <si>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</si>
  <si>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</si>
  <si>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</si>
  <si>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</si>
  <si>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</si>
  <si>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</si>
  <si>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</si>
  <si>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</si>
  <si>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</si>
  <si>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Прибыль до налогообложения</t>
  </si>
  <si>
    <t xml:space="preserve">Прибыль после налогообложения 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</si>
  <si>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</si>
  <si>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</si>
  <si>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</si>
  <si>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</si>
  <si>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</si>
  <si>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</si>
  <si>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</si>
  <si>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</si>
  <si>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</si>
  <si>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</si>
  <si>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</si>
  <si>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</si>
  <si>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</si>
  <si>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</si>
  <si>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</si>
  <si>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</si>
  <si>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</si>
  <si>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</si>
  <si>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</si>
  <si>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</si>
  <si>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</si>
  <si>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</si>
  <si>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</si>
  <si>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</si>
  <si>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</si>
  <si>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</si>
  <si>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</si>
  <si>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</si>
  <si>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</si>
  <si>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</si>
  <si>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</si>
  <si>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</si>
  <si>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</si>
  <si>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</si>
  <si>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</si>
  <si>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</si>
  <si>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Главный бухгалтер         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</si>
  <si>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</si>
  <si>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</si>
  <si>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</si>
  <si>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</si>
  <si>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</si>
  <si>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Дивиденды (Примечание 22)</t>
  </si>
  <si>
    <t>Долгосрочная дебиторская задолженность</t>
  </si>
  <si>
    <t xml:space="preserve">Прочие обязательные  платежи </t>
  </si>
  <si>
    <t>Налоги и платежи в бюджет</t>
  </si>
  <si>
    <t>Переоценка ОС</t>
  </si>
  <si>
    <t xml:space="preserve">Генеральный директор    </t>
  </si>
  <si>
    <t>__________</t>
  </si>
  <si>
    <t>На 31 декабря 2022 года</t>
  </si>
  <si>
    <t xml:space="preserve"> за период, закончившийся 31 марта 2023  года</t>
  </si>
  <si>
    <t>Прочие поступления (погашение займов)</t>
  </si>
  <si>
    <t>Сальдо на 31 марта 2023 года</t>
  </si>
  <si>
    <t>На 31 декабря 2021 года</t>
  </si>
  <si>
    <t>Отчет о финансовом состоянии на</t>
  </si>
  <si>
    <t>22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</si>
</sst>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1" fillId="0" borderId="0">
      <alignment/>
      <protection/>
    </xf>
    <xf numFmtId="0" fontId="4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8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19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69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14" fillId="0" borderId="0" xfId="0" applyNumberFormat="1" applyFont="1" applyAlignment="1">
      <alignment/>
    </xf>
    <xf numFmtId="171" fontId="6" fillId="0" borderId="0" xfId="67" applyFont="1" applyAlignment="1">
      <alignment/>
    </xf>
    <xf numFmtId="14" fontId="9" fillId="33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center" wrapText="1"/>
    </xf>
    <xf numFmtId="3" fontId="12" fillId="33" borderId="13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3" fontId="9" fillId="33" borderId="14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197" fontId="22" fillId="0" borderId="0" xfId="67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97" fontId="23" fillId="35" borderId="0" xfId="67" applyNumberFormat="1" applyFont="1" applyFill="1" applyBorder="1" applyAlignment="1">
      <alignment horizontal="right" vertical="top" wrapText="1"/>
    </xf>
    <xf numFmtId="197" fontId="0" fillId="0" borderId="0" xfId="0" applyNumberFormat="1" applyBorder="1" applyAlignment="1">
      <alignment/>
    </xf>
    <xf numFmtId="3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9" fontId="5" fillId="0" borderId="10" xfId="0" applyNumberFormat="1" applyFont="1" applyBorder="1" applyAlignment="1">
      <alignment/>
    </xf>
    <xf numFmtId="3" fontId="58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3" fontId="5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 vertical="center" wrapText="1"/>
    </xf>
    <xf numFmtId="0" fontId="12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4">
      <selection activeCell="E14" sqref="E14"/>
    </sheetView>
  </sheetViews>
  <sheetFormatPr defaultColWidth="9.140625" defaultRowHeight="12.75"/>
  <cols>
    <col min="1" max="1" width="35.7109375" style="1" customWidth="1"/>
    <col min="2" max="2" width="10.7109375" style="1" customWidth="1"/>
    <col min="3" max="3" width="9.28125" style="18" customWidth="1"/>
    <col min="4" max="4" width="10.28125" style="18" customWidth="1"/>
    <col min="5" max="5" width="9.8515625" style="18" customWidth="1"/>
    <col min="6" max="6" width="11.28125" style="0" customWidth="1"/>
    <col min="7" max="7" width="11.421875" style="0" customWidth="1"/>
  </cols>
  <sheetData>
    <row r="1" spans="2:4" ht="13.5">
      <c r="B1" s="34"/>
      <c r="C1" s="34"/>
      <c r="D1" s="34"/>
    </row>
    <row r="2" ht="13.5">
      <c r="A2" s="59" t="s">
        <v>18</v>
      </c>
    </row>
    <row r="3" spans="1:7" ht="21.75" customHeight="1">
      <c r="A3" s="120" t="s">
        <v>37</v>
      </c>
      <c r="B3" s="120"/>
      <c r="C3" s="120"/>
      <c r="D3" s="120"/>
      <c r="E3" s="120"/>
      <c r="F3" s="120"/>
      <c r="G3" s="120"/>
    </row>
    <row r="4" spans="1:7" ht="13.5">
      <c r="A4" s="120" t="str">
        <f>'форма 2'!A4:D4</f>
        <v> за период, закончившийся 31 марта 2023  года</v>
      </c>
      <c r="B4" s="120"/>
      <c r="C4" s="120"/>
      <c r="D4" s="120"/>
      <c r="E4" s="120"/>
      <c r="F4" s="120"/>
      <c r="G4" s="120"/>
    </row>
    <row r="5" ht="13.5">
      <c r="A5" s="83" t="s">
        <v>93</v>
      </c>
    </row>
    <row r="6" spans="1:7" ht="102" customHeight="1">
      <c r="A6" s="22"/>
      <c r="B6" s="93" t="s">
        <v>71</v>
      </c>
      <c r="C6" s="93" t="s">
        <v>15</v>
      </c>
      <c r="D6" s="93" t="s">
        <v>39</v>
      </c>
      <c r="E6" s="67" t="s">
        <v>32</v>
      </c>
      <c r="F6" s="93" t="s">
        <v>40</v>
      </c>
      <c r="G6" s="93" t="s">
        <v>38</v>
      </c>
    </row>
    <row r="7" spans="1:7" s="27" customFormat="1" ht="14.25" customHeight="1">
      <c r="A7" s="20" t="s">
        <v>145</v>
      </c>
      <c r="B7" s="21">
        <v>600190</v>
      </c>
      <c r="C7" s="21">
        <v>19</v>
      </c>
      <c r="D7" s="21">
        <v>-190</v>
      </c>
      <c r="E7" s="21">
        <v>391003</v>
      </c>
      <c r="F7" s="38">
        <v>2232160</v>
      </c>
      <c r="G7" s="38">
        <f>SUM(B7:F7)</f>
        <v>3223182</v>
      </c>
    </row>
    <row r="8" spans="1:7" ht="15" customHeight="1">
      <c r="A8" s="22" t="s">
        <v>96</v>
      </c>
      <c r="B8" s="21"/>
      <c r="C8" s="21"/>
      <c r="D8" s="21"/>
      <c r="E8" s="21"/>
      <c r="F8" s="38">
        <v>47241</v>
      </c>
      <c r="G8" s="38">
        <f>SUM(E8:F8)</f>
        <v>47241</v>
      </c>
    </row>
    <row r="9" spans="1:7" ht="12.75" customHeight="1">
      <c r="A9" s="19" t="s">
        <v>95</v>
      </c>
      <c r="B9" s="23"/>
      <c r="C9" s="23"/>
      <c r="D9" s="23"/>
      <c r="E9" s="23">
        <v>-47189</v>
      </c>
      <c r="F9" s="23">
        <v>47189</v>
      </c>
      <c r="G9" s="38">
        <f>SUM(B9:F9)</f>
        <v>0</v>
      </c>
    </row>
    <row r="10" spans="1:7" ht="12.75" customHeight="1">
      <c r="A10" s="19" t="s">
        <v>138</v>
      </c>
      <c r="B10" s="21"/>
      <c r="C10" s="21"/>
      <c r="D10" s="21"/>
      <c r="E10" s="21">
        <v>746863</v>
      </c>
      <c r="F10" s="21"/>
      <c r="G10" s="38">
        <f>SUM(B10:F10)</f>
        <v>746863</v>
      </c>
    </row>
    <row r="11" spans="1:7" ht="15" customHeight="1">
      <c r="A11" s="19" t="s">
        <v>134</v>
      </c>
      <c r="B11" s="23"/>
      <c r="C11" s="23"/>
      <c r="D11" s="23"/>
      <c r="E11" s="23"/>
      <c r="F11" s="39">
        <v>-211000</v>
      </c>
      <c r="G11" s="38">
        <f>SUM(B11:F11)</f>
        <v>-211000</v>
      </c>
    </row>
    <row r="12" spans="1:7" ht="12" customHeight="1">
      <c r="A12" s="20" t="s">
        <v>141</v>
      </c>
      <c r="B12" s="21">
        <f aca="true" t="shared" si="0" ref="B12:G12">SUM(B7:B11)</f>
        <v>600190</v>
      </c>
      <c r="C12" s="21">
        <f t="shared" si="0"/>
        <v>19</v>
      </c>
      <c r="D12" s="21">
        <f t="shared" si="0"/>
        <v>-190</v>
      </c>
      <c r="E12" s="21">
        <f t="shared" si="0"/>
        <v>1090677</v>
      </c>
      <c r="F12" s="21">
        <f t="shared" si="0"/>
        <v>2115590</v>
      </c>
      <c r="G12" s="21">
        <f t="shared" si="0"/>
        <v>3806286</v>
      </c>
    </row>
    <row r="13" spans="1:7" ht="13.5">
      <c r="A13" s="22" t="s">
        <v>96</v>
      </c>
      <c r="B13" s="23"/>
      <c r="C13" s="23"/>
      <c r="D13" s="23"/>
      <c r="E13" s="23"/>
      <c r="F13" s="39">
        <f>'форма 2'!C19</f>
        <v>188131.2</v>
      </c>
      <c r="G13" s="38">
        <f>SUM(B13:F13)</f>
        <v>188131.2</v>
      </c>
    </row>
    <row r="14" spans="1:7" ht="15" customHeight="1">
      <c r="A14" s="19" t="s">
        <v>95</v>
      </c>
      <c r="B14" s="21"/>
      <c r="C14" s="21"/>
      <c r="D14" s="21"/>
      <c r="E14" s="21">
        <v>-21399</v>
      </c>
      <c r="F14" s="21">
        <v>21399</v>
      </c>
      <c r="G14" s="38">
        <f>SUM(B14:F14)</f>
        <v>0</v>
      </c>
    </row>
    <row r="15" spans="1:7" ht="15" customHeight="1">
      <c r="A15" s="19" t="s">
        <v>138</v>
      </c>
      <c r="B15" s="21"/>
      <c r="C15" s="21"/>
      <c r="D15" s="21"/>
      <c r="E15" s="21"/>
      <c r="F15" s="21"/>
      <c r="G15" s="38">
        <f>SUM(B15:F15)</f>
        <v>0</v>
      </c>
    </row>
    <row r="16" spans="1:7" ht="15" customHeight="1">
      <c r="A16" s="19" t="s">
        <v>134</v>
      </c>
      <c r="B16" s="21"/>
      <c r="C16" s="21"/>
      <c r="D16" s="21"/>
      <c r="E16" s="21"/>
      <c r="F16" s="21"/>
      <c r="G16" s="38">
        <f>SUM(B16:F16)</f>
        <v>0</v>
      </c>
    </row>
    <row r="17" spans="1:7" ht="18" customHeight="1">
      <c r="A17" s="20" t="s">
        <v>144</v>
      </c>
      <c r="B17" s="21">
        <f aca="true" t="shared" si="1" ref="B17:G17">SUM(B12:B16)</f>
        <v>600190</v>
      </c>
      <c r="C17" s="21">
        <f t="shared" si="1"/>
        <v>19</v>
      </c>
      <c r="D17" s="21">
        <f t="shared" si="1"/>
        <v>-190</v>
      </c>
      <c r="E17" s="21">
        <f t="shared" si="1"/>
        <v>1069278</v>
      </c>
      <c r="F17" s="21">
        <f t="shared" si="1"/>
        <v>2325120.2</v>
      </c>
      <c r="G17" s="21">
        <f t="shared" si="1"/>
        <v>3994417.2</v>
      </c>
    </row>
    <row r="18" spans="5:7" ht="27" customHeight="1">
      <c r="E18" s="60"/>
      <c r="G18" s="61"/>
    </row>
    <row r="19" spans="1:8" ht="13.5">
      <c r="A19" s="69" t="s">
        <v>98</v>
      </c>
      <c r="B19" s="122" t="s">
        <v>21</v>
      </c>
      <c r="C19" s="122"/>
      <c r="D19" s="85" t="s">
        <v>97</v>
      </c>
      <c r="E19" s="68"/>
      <c r="F19" s="27"/>
      <c r="G19" s="27"/>
      <c r="H19" s="27"/>
    </row>
    <row r="20" spans="2:8" ht="12" customHeight="1">
      <c r="B20" s="119"/>
      <c r="C20" s="119"/>
      <c r="D20" s="68"/>
      <c r="E20" s="68"/>
      <c r="F20" s="118"/>
      <c r="G20" s="118"/>
      <c r="H20" s="118"/>
    </row>
    <row r="21" spans="1:8" ht="18" customHeight="1">
      <c r="A21" s="25" t="s">
        <v>99</v>
      </c>
      <c r="B21" s="122" t="s">
        <v>21</v>
      </c>
      <c r="C21" s="122"/>
      <c r="D21" s="118" t="s">
        <v>100</v>
      </c>
      <c r="E21" s="118"/>
      <c r="F21" s="118"/>
      <c r="G21" s="118"/>
      <c r="H21" s="27"/>
    </row>
    <row r="22" spans="1:3" ht="12.75" customHeight="1">
      <c r="A22" s="84"/>
      <c r="B22" s="119"/>
      <c r="C22" s="119"/>
    </row>
    <row r="23" spans="1:6" ht="13.5">
      <c r="A23" s="121" t="s">
        <v>33</v>
      </c>
      <c r="B23" s="121"/>
      <c r="C23" s="121"/>
      <c r="D23" s="121"/>
      <c r="F23" s="36"/>
    </row>
    <row r="24" spans="5:6" ht="13.5">
      <c r="E24" s="60"/>
      <c r="F24" s="37"/>
    </row>
    <row r="25" ht="13.5">
      <c r="E25" s="60"/>
    </row>
  </sheetData>
  <sheetProtection/>
  <mergeCells count="9">
    <mergeCell ref="D21:G21"/>
    <mergeCell ref="B22:C22"/>
    <mergeCell ref="A3:G3"/>
    <mergeCell ref="A4:G4"/>
    <mergeCell ref="A23:D23"/>
    <mergeCell ref="F20:H20"/>
    <mergeCell ref="B19:C19"/>
    <mergeCell ref="B20:C20"/>
    <mergeCell ref="B21:C21"/>
  </mergeCells>
  <printOptions/>
  <pageMargins left="0.7874015748031497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4">
      <selection activeCell="G31" sqref="G31"/>
    </sheetView>
  </sheetViews>
  <sheetFormatPr defaultColWidth="9.140625" defaultRowHeight="12.75"/>
  <cols>
    <col min="1" max="1" width="47.140625" style="1" customWidth="1"/>
    <col min="2" max="2" width="6.140625" style="3" customWidth="1"/>
    <col min="3" max="4" width="17.140625" style="1" customWidth="1"/>
  </cols>
  <sheetData>
    <row r="1" spans="1:4" ht="12.75" customHeight="1">
      <c r="A1" s="123" t="s">
        <v>18</v>
      </c>
      <c r="B1" s="123"/>
      <c r="C1" s="123"/>
      <c r="D1" s="123"/>
    </row>
    <row r="2" spans="1:4" ht="23.25" customHeight="1">
      <c r="A2" s="124" t="s">
        <v>36</v>
      </c>
      <c r="B2" s="124"/>
      <c r="C2" s="124"/>
      <c r="D2" s="124"/>
    </row>
    <row r="3" spans="1:4" ht="12.75" customHeight="1">
      <c r="A3" s="120" t="str">
        <f>'форма 2'!A4:D4</f>
        <v> за период, закончившийся 31 марта 2023  года</v>
      </c>
      <c r="B3" s="120"/>
      <c r="C3" s="120"/>
      <c r="D3" s="120"/>
    </row>
    <row r="4" spans="1:4" ht="12.75" customHeight="1">
      <c r="A4" s="2"/>
      <c r="B4" s="125" t="s">
        <v>94</v>
      </c>
      <c r="C4" s="125"/>
      <c r="D4" s="125"/>
    </row>
    <row r="5" spans="1:4" ht="34.5" customHeight="1">
      <c r="A5" s="56" t="s">
        <v>0</v>
      </c>
      <c r="B5" s="88" t="s">
        <v>75</v>
      </c>
      <c r="C5" s="12">
        <f>'форма 2'!C6</f>
        <v>45016</v>
      </c>
      <c r="D5" s="12">
        <f>'форма 2'!D6</f>
        <v>44651</v>
      </c>
    </row>
    <row r="6" spans="1:4" ht="12.75" customHeight="1">
      <c r="A6" s="29" t="s">
        <v>102</v>
      </c>
      <c r="B6" s="32"/>
      <c r="C6" s="26"/>
      <c r="D6" s="26"/>
    </row>
    <row r="7" spans="1:4" ht="12.75" customHeight="1">
      <c r="A7" s="29" t="s">
        <v>108</v>
      </c>
      <c r="B7" s="31"/>
      <c r="C7" s="21">
        <f>SUM(C8:C11)</f>
        <v>3130557</v>
      </c>
      <c r="D7" s="21">
        <f>SUM(D8:D11)</f>
        <v>2277031</v>
      </c>
    </row>
    <row r="8" spans="1:4" ht="14.25" customHeight="1">
      <c r="A8" s="30" t="s">
        <v>103</v>
      </c>
      <c r="B8" s="33"/>
      <c r="C8" s="23">
        <f>786132+2359786-17777-C9</f>
        <v>2228800</v>
      </c>
      <c r="D8" s="23">
        <v>2230896</v>
      </c>
    </row>
    <row r="9" spans="1:4" ht="14.25" customHeight="1">
      <c r="A9" s="30" t="s">
        <v>104</v>
      </c>
      <c r="B9" s="31"/>
      <c r="C9" s="23">
        <v>899341</v>
      </c>
      <c r="D9" s="23">
        <v>29861</v>
      </c>
    </row>
    <row r="10" spans="1:4" ht="14.25" customHeight="1">
      <c r="A10" s="22" t="s">
        <v>105</v>
      </c>
      <c r="B10" s="31">
        <v>7.28</v>
      </c>
      <c r="C10" s="23">
        <v>1088</v>
      </c>
      <c r="D10" s="23">
        <v>483</v>
      </c>
    </row>
    <row r="11" spans="1:4" ht="14.25" customHeight="1">
      <c r="A11" s="22" t="s">
        <v>106</v>
      </c>
      <c r="B11" s="31"/>
      <c r="C11" s="23">
        <f>100+1228</f>
        <v>1328</v>
      </c>
      <c r="D11" s="23">
        <v>15791</v>
      </c>
    </row>
    <row r="12" spans="1:4" ht="14.25" customHeight="1">
      <c r="A12" s="28" t="s">
        <v>107</v>
      </c>
      <c r="B12" s="31"/>
      <c r="C12" s="21">
        <f>SUM(C13:C19)</f>
        <v>2978035</v>
      </c>
      <c r="D12" s="21">
        <f>SUM(D13:D19)</f>
        <v>2195163</v>
      </c>
    </row>
    <row r="13" spans="1:4" ht="14.25" customHeight="1">
      <c r="A13" s="22" t="s">
        <v>109</v>
      </c>
      <c r="B13" s="31"/>
      <c r="C13" s="23">
        <f>1532004-608+432359-C14-C27-C28-C38</f>
        <v>1074181</v>
      </c>
      <c r="D13" s="23">
        <v>811897</v>
      </c>
    </row>
    <row r="14" spans="1:4" ht="14.25" customHeight="1">
      <c r="A14" s="22" t="s">
        <v>110</v>
      </c>
      <c r="B14" s="31"/>
      <c r="C14" s="23">
        <v>868949</v>
      </c>
      <c r="D14" s="23">
        <v>914363</v>
      </c>
    </row>
    <row r="15" spans="1:4" ht="14.25" customHeight="1">
      <c r="A15" s="22" t="s">
        <v>111</v>
      </c>
      <c r="B15" s="31"/>
      <c r="C15" s="23">
        <f>572395-105</f>
        <v>572290</v>
      </c>
      <c r="D15" s="23">
        <v>198814</v>
      </c>
    </row>
    <row r="16" spans="1:4" ht="14.25" customHeight="1">
      <c r="A16" s="22" t="s">
        <v>112</v>
      </c>
      <c r="B16" s="31"/>
      <c r="C16" s="23">
        <v>544</v>
      </c>
      <c r="D16" s="23">
        <v>33230</v>
      </c>
    </row>
    <row r="17" spans="1:4" ht="14.25" customHeight="1">
      <c r="A17" s="22" t="s">
        <v>137</v>
      </c>
      <c r="B17" s="31"/>
      <c r="C17" s="23">
        <f>107152+298400</f>
        <v>405552</v>
      </c>
      <c r="D17" s="23">
        <v>187375</v>
      </c>
    </row>
    <row r="18" spans="1:4" ht="14.25" customHeight="1">
      <c r="A18" s="22" t="s">
        <v>136</v>
      </c>
      <c r="B18" s="31"/>
      <c r="C18" s="23">
        <f>50585-231</f>
        <v>50354</v>
      </c>
      <c r="D18" s="23">
        <v>41545</v>
      </c>
    </row>
    <row r="19" spans="1:4" ht="14.25" customHeight="1">
      <c r="A19" s="22" t="s">
        <v>113</v>
      </c>
      <c r="B19" s="31"/>
      <c r="C19" s="23">
        <f>4448-77+1768+26</f>
        <v>6165</v>
      </c>
      <c r="D19" s="23">
        <v>7939</v>
      </c>
    </row>
    <row r="20" spans="1:4" ht="30" customHeight="1">
      <c r="A20" s="20" t="s">
        <v>114</v>
      </c>
      <c r="B20" s="31"/>
      <c r="C20" s="21">
        <f>C7-C12</f>
        <v>152522</v>
      </c>
      <c r="D20" s="21">
        <f>D7-D12</f>
        <v>81868</v>
      </c>
    </row>
    <row r="21" spans="1:4" ht="14.25" customHeight="1">
      <c r="A21" s="28" t="s">
        <v>115</v>
      </c>
      <c r="B21" s="31"/>
      <c r="C21" s="21"/>
      <c r="D21" s="21"/>
    </row>
    <row r="22" spans="1:4" ht="18" customHeight="1">
      <c r="A22" s="20" t="s">
        <v>108</v>
      </c>
      <c r="B22" s="31"/>
      <c r="C22" s="21">
        <f>C23+C24+C25</f>
        <v>660800</v>
      </c>
      <c r="D22" s="21">
        <f>D23+D24+D25</f>
        <v>419400</v>
      </c>
    </row>
    <row r="23" spans="1:4" ht="14.25" customHeight="1">
      <c r="A23" s="22" t="s">
        <v>116</v>
      </c>
      <c r="B23" s="31"/>
      <c r="C23" s="23"/>
      <c r="D23" s="23"/>
    </row>
    <row r="24" spans="1:4" ht="14.25" customHeight="1">
      <c r="A24" s="22" t="s">
        <v>117</v>
      </c>
      <c r="B24" s="31"/>
      <c r="C24" s="23">
        <v>660800</v>
      </c>
      <c r="D24" s="23">
        <v>419400</v>
      </c>
    </row>
    <row r="25" spans="1:4" ht="14.25" customHeight="1">
      <c r="A25" s="91" t="s">
        <v>143</v>
      </c>
      <c r="B25" s="31">
        <v>9</v>
      </c>
      <c r="C25" s="23"/>
      <c r="D25" s="23"/>
    </row>
    <row r="26" spans="1:4" ht="18" customHeight="1">
      <c r="A26" s="20" t="s">
        <v>107</v>
      </c>
      <c r="B26" s="31"/>
      <c r="C26" s="21">
        <f>SUM(C27:C30)</f>
        <v>853400</v>
      </c>
      <c r="D26" s="21">
        <f>SUM(D27:D30)</f>
        <v>471000</v>
      </c>
    </row>
    <row r="27" spans="1:4" ht="14.25" customHeight="1">
      <c r="A27" s="22" t="s">
        <v>118</v>
      </c>
      <c r="B27" s="31">
        <v>12</v>
      </c>
      <c r="C27" s="23"/>
      <c r="D27" s="23"/>
    </row>
    <row r="28" spans="1:4" ht="14.25" customHeight="1">
      <c r="A28" s="19" t="s">
        <v>119</v>
      </c>
      <c r="B28" s="31">
        <v>14</v>
      </c>
      <c r="C28" s="23"/>
      <c r="D28" s="23"/>
    </row>
    <row r="29" spans="1:4" ht="27" customHeight="1">
      <c r="A29" s="19" t="s">
        <v>45</v>
      </c>
      <c r="B29" s="31">
        <v>9</v>
      </c>
      <c r="C29" s="23"/>
      <c r="D29" s="23"/>
    </row>
    <row r="30" spans="1:4" ht="16.5" customHeight="1">
      <c r="A30" s="19" t="s">
        <v>46</v>
      </c>
      <c r="B30" s="31"/>
      <c r="C30" s="23">
        <v>853400</v>
      </c>
      <c r="D30" s="23">
        <v>471000</v>
      </c>
    </row>
    <row r="31" spans="1:4" ht="30" customHeight="1">
      <c r="A31" s="20" t="s">
        <v>120</v>
      </c>
      <c r="B31" s="31"/>
      <c r="C31" s="21">
        <f>C22-C26</f>
        <v>-192600</v>
      </c>
      <c r="D31" s="21">
        <f>D22-D26</f>
        <v>-51600</v>
      </c>
    </row>
    <row r="32" spans="1:4" ht="18" customHeight="1">
      <c r="A32" s="28" t="s">
        <v>121</v>
      </c>
      <c r="B32" s="31"/>
      <c r="C32" s="21"/>
      <c r="D32" s="21"/>
    </row>
    <row r="33" spans="1:4" ht="18" customHeight="1">
      <c r="A33" s="20" t="s">
        <v>108</v>
      </c>
      <c r="B33" s="31"/>
      <c r="C33" s="21">
        <f>SUM(C34:C35)</f>
        <v>0</v>
      </c>
      <c r="D33" s="21">
        <f>SUM(D34:D35)</f>
        <v>45576</v>
      </c>
    </row>
    <row r="34" spans="1:4" ht="12.75" customHeight="1">
      <c r="A34" s="22" t="s">
        <v>122</v>
      </c>
      <c r="B34" s="87">
        <v>15</v>
      </c>
      <c r="C34" s="23"/>
      <c r="D34" s="23">
        <v>45576</v>
      </c>
    </row>
    <row r="35" spans="1:4" ht="12.75" customHeight="1">
      <c r="A35" s="22" t="s">
        <v>106</v>
      </c>
      <c r="B35" s="87"/>
      <c r="C35" s="23"/>
      <c r="D35" s="23"/>
    </row>
    <row r="36" spans="1:4" ht="18" customHeight="1">
      <c r="A36" s="28" t="s">
        <v>107</v>
      </c>
      <c r="B36" s="87"/>
      <c r="C36" s="21">
        <f>SUM(C37:C39)</f>
        <v>76368</v>
      </c>
      <c r="D36" s="21">
        <f>SUM(D37:D39)</f>
        <v>15725</v>
      </c>
    </row>
    <row r="37" spans="1:4" ht="12.75" customHeight="1">
      <c r="A37" s="22" t="s">
        <v>123</v>
      </c>
      <c r="B37" s="87">
        <v>15</v>
      </c>
      <c r="C37" s="23">
        <v>55743</v>
      </c>
      <c r="D37" s="23">
        <v>15725</v>
      </c>
    </row>
    <row r="38" spans="1:4" ht="12.75" customHeight="1">
      <c r="A38" s="22" t="s">
        <v>124</v>
      </c>
      <c r="B38" s="87">
        <v>13</v>
      </c>
      <c r="C38" s="23">
        <v>20625</v>
      </c>
      <c r="D38" s="23"/>
    </row>
    <row r="39" spans="1:4" ht="12.75" customHeight="1">
      <c r="A39" s="22" t="s">
        <v>41</v>
      </c>
      <c r="B39" s="87">
        <v>22</v>
      </c>
      <c r="C39" s="23"/>
      <c r="D39" s="23"/>
    </row>
    <row r="40" spans="1:4" ht="27">
      <c r="A40" s="20" t="s">
        <v>125</v>
      </c>
      <c r="B40" s="31"/>
      <c r="C40" s="21">
        <f>C33-C36</f>
        <v>-76368</v>
      </c>
      <c r="D40" s="21">
        <f>D33-D36</f>
        <v>29851</v>
      </c>
    </row>
    <row r="41" spans="1:4" ht="27">
      <c r="A41" s="20" t="s">
        <v>126</v>
      </c>
      <c r="B41" s="31"/>
      <c r="C41" s="21">
        <f>C20+C31+C40</f>
        <v>-116446</v>
      </c>
      <c r="D41" s="21">
        <f>D20+D31+D40</f>
        <v>60119</v>
      </c>
    </row>
    <row r="42" spans="1:4" ht="13.5">
      <c r="A42" s="28" t="s">
        <v>127</v>
      </c>
      <c r="B42" s="31"/>
      <c r="C42" s="114">
        <f>1976-6521</f>
        <v>-4545</v>
      </c>
      <c r="D42" s="114">
        <v>-32587</v>
      </c>
    </row>
    <row r="43" spans="1:4" ht="25.5" customHeight="1">
      <c r="A43" s="20" t="s">
        <v>130</v>
      </c>
      <c r="B43" s="87">
        <v>6</v>
      </c>
      <c r="C43" s="21">
        <v>131293</v>
      </c>
      <c r="D43" s="21">
        <v>7210</v>
      </c>
    </row>
    <row r="44" spans="1:4" ht="30.75" customHeight="1">
      <c r="A44" s="20" t="s">
        <v>131</v>
      </c>
      <c r="B44" s="87">
        <v>6</v>
      </c>
      <c r="C44" s="21">
        <f>баланс!C7</f>
        <v>10302</v>
      </c>
      <c r="D44" s="21">
        <f>SUM(D41:D43)</f>
        <v>34742</v>
      </c>
    </row>
    <row r="45" spans="1:4" ht="13.5">
      <c r="A45" s="16"/>
      <c r="B45" s="24"/>
      <c r="C45" s="17"/>
      <c r="D45" s="17"/>
    </row>
    <row r="46" spans="1:4" ht="13.5">
      <c r="A46" s="25" t="s">
        <v>139</v>
      </c>
      <c r="B46" s="1" t="s">
        <v>140</v>
      </c>
      <c r="C46" s="34" t="s">
        <v>97</v>
      </c>
      <c r="D46" s="54"/>
    </row>
    <row r="47" spans="2:4" ht="13.5">
      <c r="B47" s="86"/>
      <c r="C47" s="86"/>
      <c r="D47" s="68"/>
    </row>
    <row r="48" spans="1:4" ht="13.5" customHeight="1">
      <c r="A48" s="25" t="s">
        <v>128</v>
      </c>
      <c r="B48" s="1" t="s">
        <v>129</v>
      </c>
      <c r="C48" s="118" t="s">
        <v>101</v>
      </c>
      <c r="D48" s="118"/>
    </row>
    <row r="49" spans="1:4" ht="13.5">
      <c r="A49" s="84"/>
      <c r="B49" s="18"/>
      <c r="C49" s="18"/>
      <c r="D49"/>
    </row>
    <row r="50" spans="1:4" ht="13.5">
      <c r="A50" s="121" t="s">
        <v>33</v>
      </c>
      <c r="B50" s="121"/>
      <c r="C50" s="121"/>
      <c r="D50" s="121"/>
    </row>
    <row r="51" spans="3:4" ht="13.5">
      <c r="C51" s="92">
        <f>C41+C42+C43-C44</f>
        <v>0</v>
      </c>
      <c r="D51" s="92">
        <f>D41+D42+D43-D44</f>
        <v>0</v>
      </c>
    </row>
    <row r="72" ht="13.5">
      <c r="C72" s="96"/>
    </row>
    <row r="73" ht="13.5">
      <c r="C73" s="96"/>
    </row>
    <row r="74" ht="13.5">
      <c r="C74" s="96"/>
    </row>
    <row r="75" ht="13.5">
      <c r="C75" s="96"/>
    </row>
    <row r="76" ht="13.5">
      <c r="C76" s="96"/>
    </row>
    <row r="77" ht="13.5">
      <c r="C77" s="96"/>
    </row>
    <row r="78" ht="13.5">
      <c r="C78" s="96"/>
    </row>
    <row r="79" ht="13.5">
      <c r="C79" s="96"/>
    </row>
    <row r="80" ht="13.5">
      <c r="C80" s="96"/>
    </row>
  </sheetData>
  <sheetProtection/>
  <mergeCells count="6">
    <mergeCell ref="A1:D1"/>
    <mergeCell ref="A3:D3"/>
    <mergeCell ref="A2:D2"/>
    <mergeCell ref="A50:D50"/>
    <mergeCell ref="B4:D4"/>
    <mergeCell ref="C48:D48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2.8515625" style="1" customWidth="1"/>
    <col min="2" max="2" width="11.140625" style="1" customWidth="1"/>
    <col min="3" max="3" width="17.28125" style="1" customWidth="1"/>
    <col min="4" max="4" width="17.7109375" style="1" customWidth="1"/>
    <col min="5" max="5" width="15.140625" style="0" bestFit="1" customWidth="1"/>
  </cols>
  <sheetData>
    <row r="1" ht="13.5">
      <c r="A1" s="1" t="s">
        <v>77</v>
      </c>
    </row>
    <row r="3" spans="1:4" ht="13.5">
      <c r="A3" s="123" t="s">
        <v>78</v>
      </c>
      <c r="B3" s="123"/>
      <c r="C3" s="123"/>
      <c r="D3" s="123"/>
    </row>
    <row r="4" spans="1:4" ht="13.5">
      <c r="A4" s="34" t="s">
        <v>142</v>
      </c>
      <c r="B4" s="34"/>
      <c r="C4" s="34"/>
      <c r="D4" s="34"/>
    </row>
    <row r="5" spans="1:2" ht="13.5">
      <c r="A5" s="126" t="s">
        <v>93</v>
      </c>
      <c r="B5" s="126"/>
    </row>
    <row r="6" spans="1:4" ht="35.25" customHeight="1">
      <c r="A6" s="10"/>
      <c r="B6" s="4" t="s">
        <v>75</v>
      </c>
      <c r="C6" s="12">
        <v>45016</v>
      </c>
      <c r="D6" s="12">
        <v>44651</v>
      </c>
    </row>
    <row r="7" spans="1:4" ht="13.5">
      <c r="A7" s="13" t="s">
        <v>34</v>
      </c>
      <c r="B7" s="89" t="s">
        <v>147</v>
      </c>
      <c r="C7" s="42">
        <v>2161008</v>
      </c>
      <c r="D7" s="42">
        <v>2028941</v>
      </c>
    </row>
    <row r="8" spans="1:4" ht="13.5">
      <c r="A8" s="13" t="s">
        <v>35</v>
      </c>
      <c r="B8" s="89" t="s">
        <v>83</v>
      </c>
      <c r="C8" s="42">
        <v>1470928</v>
      </c>
      <c r="D8" s="42">
        <v>1440133</v>
      </c>
    </row>
    <row r="9" spans="1:4" ht="13.5">
      <c r="A9" s="14" t="s">
        <v>79</v>
      </c>
      <c r="B9" s="90"/>
      <c r="C9" s="43">
        <f>C7-C8</f>
        <v>690080</v>
      </c>
      <c r="D9" s="43">
        <f>D7-D8</f>
        <v>588808</v>
      </c>
    </row>
    <row r="10" spans="1:4" ht="13.5">
      <c r="A10" s="13" t="s">
        <v>19</v>
      </c>
      <c r="B10" s="89" t="s">
        <v>84</v>
      </c>
      <c r="C10" s="42">
        <v>63977</v>
      </c>
      <c r="D10" s="42">
        <v>56594</v>
      </c>
    </row>
    <row r="11" spans="1:4" ht="13.5">
      <c r="A11" s="13" t="s">
        <v>2</v>
      </c>
      <c r="B11" s="89" t="s">
        <v>85</v>
      </c>
      <c r="C11" s="42">
        <v>421127</v>
      </c>
      <c r="D11" s="42">
        <v>257529</v>
      </c>
    </row>
    <row r="12" spans="1:4" ht="13.5">
      <c r="A12" s="13" t="s">
        <v>1</v>
      </c>
      <c r="B12" s="89" t="s">
        <v>86</v>
      </c>
      <c r="C12" s="42">
        <v>4048</v>
      </c>
      <c r="D12" s="42">
        <v>27192</v>
      </c>
    </row>
    <row r="13" spans="1:4" ht="13.5">
      <c r="A13" s="13" t="s">
        <v>3</v>
      </c>
      <c r="B13" s="89" t="s">
        <v>87</v>
      </c>
      <c r="C13" s="42">
        <v>6860</v>
      </c>
      <c r="D13" s="42">
        <v>34171</v>
      </c>
    </row>
    <row r="14" spans="1:4" ht="13.5">
      <c r="A14" s="14" t="s">
        <v>80</v>
      </c>
      <c r="B14" s="90"/>
      <c r="C14" s="43">
        <f>C9-C10-C11-C13+C12</f>
        <v>202164</v>
      </c>
      <c r="D14" s="43">
        <f>D9-D10-D11-D13+D12</f>
        <v>267706</v>
      </c>
    </row>
    <row r="15" spans="1:5" ht="13.5">
      <c r="A15" s="13" t="s">
        <v>81</v>
      </c>
      <c r="B15" s="89" t="s">
        <v>88</v>
      </c>
      <c r="C15" s="57">
        <v>35288</v>
      </c>
      <c r="D15" s="57">
        <v>27593</v>
      </c>
      <c r="E15" s="106"/>
    </row>
    <row r="16" spans="1:5" ht="13.5">
      <c r="A16" s="13" t="s">
        <v>82</v>
      </c>
      <c r="B16" s="89" t="s">
        <v>89</v>
      </c>
      <c r="C16" s="57">
        <v>2288</v>
      </c>
      <c r="D16" s="57">
        <v>35692</v>
      </c>
      <c r="E16" s="106"/>
    </row>
    <row r="17" spans="1:5" ht="13.5">
      <c r="A17" s="14" t="s">
        <v>90</v>
      </c>
      <c r="B17" s="4"/>
      <c r="C17" s="43">
        <f>C14-C16+C15</f>
        <v>235164</v>
      </c>
      <c r="D17" s="43">
        <f>D14-D16+D15</f>
        <v>259607</v>
      </c>
      <c r="E17" s="106"/>
    </row>
    <row r="18" spans="1:5" ht="13.5">
      <c r="A18" s="13" t="s">
        <v>20</v>
      </c>
      <c r="B18" s="5">
        <v>30</v>
      </c>
      <c r="C18" s="42">
        <f>C17*20%</f>
        <v>47032.8</v>
      </c>
      <c r="D18" s="42">
        <v>51921</v>
      </c>
      <c r="E18" s="106"/>
    </row>
    <row r="19" spans="1:5" ht="13.5">
      <c r="A19" s="14" t="s">
        <v>91</v>
      </c>
      <c r="B19" s="15"/>
      <c r="C19" s="43">
        <f>C17-C18</f>
        <v>188131.2</v>
      </c>
      <c r="D19" s="43">
        <f>D17-D18</f>
        <v>207686</v>
      </c>
      <c r="E19" s="106"/>
    </row>
    <row r="20" spans="1:5" ht="13.5">
      <c r="A20" s="14" t="s">
        <v>92</v>
      </c>
      <c r="B20" s="5">
        <v>31</v>
      </c>
      <c r="C20" s="82">
        <f>C19/600</f>
        <v>313.552</v>
      </c>
      <c r="D20" s="82">
        <f>D19/600</f>
        <v>346.1433333333333</v>
      </c>
      <c r="E20" s="106"/>
    </row>
    <row r="21" spans="1:5" ht="33" customHeight="1">
      <c r="A21" s="25" t="s">
        <v>139</v>
      </c>
      <c r="B21" s="1" t="s">
        <v>140</v>
      </c>
      <c r="C21" s="34" t="s">
        <v>97</v>
      </c>
      <c r="D21" s="54"/>
      <c r="E21" s="106"/>
    </row>
    <row r="22" spans="1:5" ht="27" customHeight="1">
      <c r="A22" s="25" t="s">
        <v>128</v>
      </c>
      <c r="B22" s="1" t="s">
        <v>129</v>
      </c>
      <c r="C22" s="118" t="s">
        <v>101</v>
      </c>
      <c r="D22" s="118"/>
      <c r="E22" s="106"/>
    </row>
    <row r="23" spans="1:5" ht="13.5">
      <c r="A23" s="121" t="s">
        <v>33</v>
      </c>
      <c r="B23" s="121"/>
      <c r="C23" s="121"/>
      <c r="D23" s="121"/>
      <c r="E23" s="108"/>
    </row>
    <row r="24" spans="3:5" ht="13.5">
      <c r="C24" s="62"/>
      <c r="D24" s="64"/>
      <c r="E24" s="108"/>
    </row>
    <row r="25" spans="3:5" ht="13.5">
      <c r="C25" s="65"/>
      <c r="D25" s="63"/>
      <c r="E25" s="109"/>
    </row>
    <row r="26" spans="3:5" ht="10.5" customHeight="1">
      <c r="C26" s="62"/>
      <c r="D26" s="64"/>
      <c r="E26" s="107"/>
    </row>
    <row r="27" spans="3:5" ht="13.5">
      <c r="C27" s="62"/>
      <c r="D27" s="64"/>
      <c r="E27" s="107"/>
    </row>
    <row r="28" spans="3:4" ht="13.5">
      <c r="C28" s="65"/>
      <c r="D28" s="63"/>
    </row>
    <row r="29" spans="3:4" ht="13.5">
      <c r="C29" s="62"/>
      <c r="D29" s="64"/>
    </row>
    <row r="30" spans="3:4" ht="13.5">
      <c r="C30" s="65"/>
      <c r="D30" s="63"/>
    </row>
    <row r="31" spans="3:4" ht="13.5">
      <c r="C31" s="65"/>
      <c r="D31" s="63"/>
    </row>
    <row r="32" spans="3:4" ht="13.5">
      <c r="C32" s="65"/>
      <c r="D32" s="63"/>
    </row>
    <row r="33" spans="3:4" ht="13.5">
      <c r="C33" s="62"/>
      <c r="D33" s="64"/>
    </row>
    <row r="34" spans="3:4" ht="13.5">
      <c r="C34" s="62"/>
      <c r="D34" s="64"/>
    </row>
    <row r="35" spans="3:4" ht="13.5">
      <c r="C35" s="62"/>
      <c r="D35" s="63"/>
    </row>
    <row r="36" spans="3:4" ht="13.5">
      <c r="C36" s="65"/>
      <c r="D36" s="63"/>
    </row>
    <row r="37" spans="3:4" ht="13.5">
      <c r="C37" s="65"/>
      <c r="D37" s="64"/>
    </row>
    <row r="38" spans="3:4" ht="13.5">
      <c r="C38" s="62"/>
      <c r="D38" s="63"/>
    </row>
    <row r="39" spans="3:4" ht="13.5">
      <c r="C39" s="62"/>
      <c r="D39" s="64"/>
    </row>
    <row r="40" spans="3:4" ht="13.5">
      <c r="C40" s="66"/>
      <c r="D40" s="66"/>
    </row>
  </sheetData>
  <sheetProtection/>
  <mergeCells count="4">
    <mergeCell ref="A3:D3"/>
    <mergeCell ref="A5:B5"/>
    <mergeCell ref="A23:D23"/>
    <mergeCell ref="C22:D22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42">
      <selection activeCell="C54" sqref="C54"/>
    </sheetView>
  </sheetViews>
  <sheetFormatPr defaultColWidth="9.140625" defaultRowHeight="12.75"/>
  <cols>
    <col min="1" max="1" width="46.140625" style="1" customWidth="1"/>
    <col min="2" max="2" width="6.28125" style="41" customWidth="1"/>
    <col min="3" max="4" width="13.7109375" style="1" customWidth="1"/>
    <col min="8" max="8" width="10.7109375" style="0" customWidth="1"/>
  </cols>
  <sheetData>
    <row r="1" spans="1:2" ht="13.5">
      <c r="A1" s="1" t="s">
        <v>76</v>
      </c>
      <c r="B1" s="40"/>
    </row>
    <row r="2" spans="2:4" ht="13.5">
      <c r="B2" s="34"/>
      <c r="C2" s="34"/>
      <c r="D2" s="94"/>
    </row>
    <row r="3" spans="1:3" s="27" customFormat="1" ht="13.5">
      <c r="A3" s="113" t="s">
        <v>146</v>
      </c>
      <c r="C3" s="95">
        <f>C5</f>
        <v>45016</v>
      </c>
    </row>
    <row r="4" spans="1:2" ht="15" customHeight="1">
      <c r="A4" s="127" t="s">
        <v>93</v>
      </c>
      <c r="B4" s="127"/>
    </row>
    <row r="5" spans="1:4" ht="27.75" customHeight="1">
      <c r="A5" s="35"/>
      <c r="B5" s="4" t="s">
        <v>75</v>
      </c>
      <c r="C5" s="97">
        <f>'форма 2'!C6</f>
        <v>45016</v>
      </c>
      <c r="D5" s="12">
        <v>44926</v>
      </c>
    </row>
    <row r="6" spans="1:4" s="9" customFormat="1" ht="19.5" customHeight="1">
      <c r="A6" s="7" t="s">
        <v>22</v>
      </c>
      <c r="B6" s="5" t="s">
        <v>21</v>
      </c>
      <c r="C6" s="98" t="s">
        <v>21</v>
      </c>
      <c r="D6" s="8" t="s">
        <v>21</v>
      </c>
    </row>
    <row r="7" spans="1:4" s="9" customFormat="1" ht="13.5">
      <c r="A7" s="45" t="s">
        <v>59</v>
      </c>
      <c r="B7" s="46" t="s">
        <v>48</v>
      </c>
      <c r="C7" s="99">
        <f>421+9881</f>
        <v>10302</v>
      </c>
      <c r="D7" s="44">
        <v>131293</v>
      </c>
    </row>
    <row r="8" spans="1:4" s="9" customFormat="1" ht="15" customHeight="1">
      <c r="A8" s="45" t="s">
        <v>42</v>
      </c>
      <c r="B8" s="46" t="s">
        <v>49</v>
      </c>
      <c r="C8" s="99">
        <v>227500</v>
      </c>
      <c r="D8" s="44">
        <v>34900</v>
      </c>
    </row>
    <row r="9" spans="1:4" s="9" customFormat="1" ht="30" customHeight="1" hidden="1">
      <c r="A9" s="45" t="s">
        <v>25</v>
      </c>
      <c r="B9" s="46" t="s">
        <v>5</v>
      </c>
      <c r="C9" s="99"/>
      <c r="D9" s="44"/>
    </row>
    <row r="10" spans="1:4" s="9" customFormat="1" ht="15" customHeight="1" hidden="1">
      <c r="A10" s="45" t="s">
        <v>26</v>
      </c>
      <c r="B10" s="46" t="s">
        <v>6</v>
      </c>
      <c r="C10" s="99"/>
      <c r="D10" s="44"/>
    </row>
    <row r="11" spans="1:4" s="9" customFormat="1" ht="15" customHeight="1" hidden="1">
      <c r="A11" s="45" t="s">
        <v>27</v>
      </c>
      <c r="B11" s="46" t="s">
        <v>7</v>
      </c>
      <c r="C11" s="99"/>
      <c r="D11" s="44"/>
    </row>
    <row r="12" spans="1:4" s="9" customFormat="1" ht="15" customHeight="1">
      <c r="A12" s="45" t="s">
        <v>56</v>
      </c>
      <c r="B12" s="46" t="s">
        <v>51</v>
      </c>
      <c r="C12" s="99">
        <v>41844</v>
      </c>
      <c r="D12" s="44">
        <v>117990</v>
      </c>
    </row>
    <row r="13" spans="1:4" s="9" customFormat="1" ht="13.5">
      <c r="A13" s="45" t="s">
        <v>44</v>
      </c>
      <c r="B13" s="46" t="s">
        <v>50</v>
      </c>
      <c r="C13" s="99">
        <f>884162+10158</f>
        <v>894320</v>
      </c>
      <c r="D13" s="44">
        <v>864262</v>
      </c>
    </row>
    <row r="14" spans="1:4" s="9" customFormat="1" ht="15" customHeight="1">
      <c r="A14" s="45" t="s">
        <v>4</v>
      </c>
      <c r="B14" s="46" t="s">
        <v>52</v>
      </c>
      <c r="C14" s="99">
        <v>706635</v>
      </c>
      <c r="D14" s="44">
        <v>654609</v>
      </c>
    </row>
    <row r="15" spans="1:4" s="9" customFormat="1" ht="15" customHeight="1">
      <c r="A15" s="45" t="s">
        <v>57</v>
      </c>
      <c r="B15" s="46"/>
      <c r="C15" s="99">
        <v>38152</v>
      </c>
      <c r="D15" s="44">
        <v>59921</v>
      </c>
    </row>
    <row r="16" spans="1:4" s="9" customFormat="1" ht="15" customHeight="1" thickBot="1">
      <c r="A16" s="70" t="s">
        <v>8</v>
      </c>
      <c r="B16" s="80" t="s">
        <v>53</v>
      </c>
      <c r="C16" s="100">
        <v>916113</v>
      </c>
      <c r="D16" s="44">
        <v>909076</v>
      </c>
    </row>
    <row r="17" spans="1:4" s="9" customFormat="1" ht="19.5" customHeight="1" thickBot="1">
      <c r="A17" s="74" t="s">
        <v>58</v>
      </c>
      <c r="B17" s="75"/>
      <c r="C17" s="110">
        <f>SUM(C7:C16)</f>
        <v>2834866</v>
      </c>
      <c r="D17" s="110">
        <f>SUM(D7:D16)</f>
        <v>2772051</v>
      </c>
    </row>
    <row r="18" spans="1:4" s="9" customFormat="1" ht="19.5" customHeight="1">
      <c r="A18" s="72" t="s">
        <v>60</v>
      </c>
      <c r="B18" s="73" t="s">
        <v>21</v>
      </c>
      <c r="C18" s="102" t="s">
        <v>21</v>
      </c>
      <c r="D18" s="110" t="s">
        <v>21</v>
      </c>
    </row>
    <row r="19" spans="1:4" s="9" customFormat="1" ht="15" customHeight="1" hidden="1">
      <c r="A19" s="45" t="s">
        <v>23</v>
      </c>
      <c r="B19" s="49">
        <v>110</v>
      </c>
      <c r="C19" s="99"/>
      <c r="D19" s="44"/>
    </row>
    <row r="20" spans="1:4" s="9" customFormat="1" ht="13.5" hidden="1">
      <c r="A20" s="45" t="s">
        <v>24</v>
      </c>
      <c r="B20" s="49">
        <v>111</v>
      </c>
      <c r="C20" s="99"/>
      <c r="D20" s="44"/>
    </row>
    <row r="21" spans="1:4" s="9" customFormat="1" ht="28.5" customHeight="1" hidden="1">
      <c r="A21" s="45" t="s">
        <v>25</v>
      </c>
      <c r="B21" s="49">
        <v>112</v>
      </c>
      <c r="C21" s="99"/>
      <c r="D21" s="44"/>
    </row>
    <row r="22" spans="1:4" s="9" customFormat="1" ht="15" customHeight="1" hidden="1">
      <c r="A22" s="45" t="s">
        <v>26</v>
      </c>
      <c r="B22" s="49">
        <v>113</v>
      </c>
      <c r="C22" s="99"/>
      <c r="D22" s="44"/>
    </row>
    <row r="23" spans="1:4" s="9" customFormat="1" ht="15" customHeight="1" hidden="1">
      <c r="A23" s="45" t="s">
        <v>28</v>
      </c>
      <c r="B23" s="49">
        <v>114</v>
      </c>
      <c r="C23" s="99"/>
      <c r="D23" s="44"/>
    </row>
    <row r="24" spans="1:4" s="9" customFormat="1" ht="15" customHeight="1">
      <c r="A24" s="45" t="s">
        <v>135</v>
      </c>
      <c r="B24" s="49">
        <v>9</v>
      </c>
      <c r="C24" s="99">
        <v>6350</v>
      </c>
      <c r="D24" s="44">
        <v>6350</v>
      </c>
    </row>
    <row r="25" spans="1:4" s="9" customFormat="1" ht="15" customHeight="1">
      <c r="A25" s="45" t="s">
        <v>9</v>
      </c>
      <c r="B25" s="49">
        <v>12</v>
      </c>
      <c r="C25" s="99">
        <f>3351928-63508</f>
        <v>3288420</v>
      </c>
      <c r="D25" s="44">
        <v>3346312</v>
      </c>
    </row>
    <row r="26" spans="1:4" s="9" customFormat="1" ht="15" customHeight="1">
      <c r="A26" s="45" t="s">
        <v>43</v>
      </c>
      <c r="B26" s="49">
        <v>13</v>
      </c>
      <c r="C26" s="99">
        <f>267253-224301</f>
        <v>42952</v>
      </c>
      <c r="D26" s="44">
        <f>267253-209984</f>
        <v>57269</v>
      </c>
    </row>
    <row r="27" spans="1:4" s="9" customFormat="1" ht="15" customHeight="1">
      <c r="A27" s="45" t="s">
        <v>10</v>
      </c>
      <c r="B27" s="49"/>
      <c r="C27" s="99"/>
      <c r="D27" s="44"/>
    </row>
    <row r="28" spans="1:4" s="9" customFormat="1" ht="15" customHeight="1">
      <c r="A28" s="45" t="s">
        <v>11</v>
      </c>
      <c r="B28" s="49">
        <v>14</v>
      </c>
      <c r="C28" s="99">
        <v>2572</v>
      </c>
      <c r="D28" s="44">
        <v>2572</v>
      </c>
    </row>
    <row r="29" spans="1:4" s="9" customFormat="1" ht="19.5" customHeight="1" thickBot="1">
      <c r="A29" s="76" t="s">
        <v>61</v>
      </c>
      <c r="B29" s="77"/>
      <c r="C29" s="110">
        <f>SUM(C24:C28)</f>
        <v>3340294</v>
      </c>
      <c r="D29" s="110">
        <f>SUM(D24:D28)</f>
        <v>3412503</v>
      </c>
    </row>
    <row r="30" spans="1:4" s="9" customFormat="1" ht="19.5" customHeight="1" thickBot="1">
      <c r="A30" s="74" t="s">
        <v>62</v>
      </c>
      <c r="B30" s="75" t="s">
        <v>21</v>
      </c>
      <c r="C30" s="101">
        <f>C29+C17</f>
        <v>6175160</v>
      </c>
      <c r="D30" s="110">
        <f>D29+D17</f>
        <v>6184554</v>
      </c>
    </row>
    <row r="31" spans="1:4" s="9" customFormat="1" ht="19.5" customHeight="1">
      <c r="A31" s="78" t="s">
        <v>29</v>
      </c>
      <c r="B31" s="79"/>
      <c r="C31" s="79"/>
      <c r="D31" s="111"/>
    </row>
    <row r="32" spans="1:4" s="9" customFormat="1" ht="19.5" customHeight="1">
      <c r="A32" s="47" t="s">
        <v>63</v>
      </c>
      <c r="B32" s="48" t="s">
        <v>21</v>
      </c>
      <c r="C32" s="103" t="s">
        <v>21</v>
      </c>
      <c r="D32" s="50" t="s">
        <v>21</v>
      </c>
    </row>
    <row r="33" spans="1:4" s="9" customFormat="1" ht="15" customHeight="1">
      <c r="A33" s="45" t="s">
        <v>64</v>
      </c>
      <c r="B33" s="49">
        <v>15</v>
      </c>
      <c r="C33" s="99"/>
      <c r="D33" s="44">
        <f>195+55743</f>
        <v>55938</v>
      </c>
    </row>
    <row r="34" spans="1:9" s="9" customFormat="1" ht="15" customHeight="1">
      <c r="A34" s="45" t="s">
        <v>31</v>
      </c>
      <c r="B34" s="49"/>
      <c r="C34" s="99">
        <v>102869</v>
      </c>
      <c r="D34" s="44">
        <v>264737</v>
      </c>
      <c r="H34" s="115"/>
      <c r="I34" s="115"/>
    </row>
    <row r="35" spans="1:9" s="9" customFormat="1" ht="15" customHeight="1">
      <c r="A35" s="45" t="s">
        <v>55</v>
      </c>
      <c r="B35" s="49">
        <v>16</v>
      </c>
      <c r="C35" s="99">
        <v>53861</v>
      </c>
      <c r="D35" s="44">
        <v>652255</v>
      </c>
      <c r="H35" s="115"/>
      <c r="I35" s="115"/>
    </row>
    <row r="36" spans="1:9" s="9" customFormat="1" ht="15" customHeight="1">
      <c r="A36" s="45" t="s">
        <v>47</v>
      </c>
      <c r="B36" s="49">
        <v>13</v>
      </c>
      <c r="C36" s="99">
        <v>52539</v>
      </c>
      <c r="D36" s="44">
        <v>69015</v>
      </c>
      <c r="H36" s="115"/>
      <c r="I36" s="115"/>
    </row>
    <row r="37" spans="1:9" s="9" customFormat="1" ht="15" customHeight="1">
      <c r="A37" s="45" t="s">
        <v>54</v>
      </c>
      <c r="B37" s="49">
        <v>21</v>
      </c>
      <c r="C37" s="99">
        <v>211200</v>
      </c>
      <c r="D37" s="44">
        <v>211200</v>
      </c>
      <c r="H37" s="115"/>
      <c r="I37" s="116"/>
    </row>
    <row r="38" spans="1:9" s="9" customFormat="1" ht="15" customHeight="1">
      <c r="A38" s="45" t="s">
        <v>30</v>
      </c>
      <c r="B38" s="49">
        <v>18</v>
      </c>
      <c r="C38" s="99">
        <v>100052</v>
      </c>
      <c r="D38" s="44">
        <v>91262</v>
      </c>
      <c r="H38" s="115"/>
      <c r="I38" s="115"/>
    </row>
    <row r="39" spans="1:9" s="9" customFormat="1" ht="15" customHeight="1" thickBot="1">
      <c r="A39" s="70" t="s">
        <v>12</v>
      </c>
      <c r="B39" s="71">
        <v>19</v>
      </c>
      <c r="C39" s="100">
        <f>904715+196848+21345</f>
        <v>1122908</v>
      </c>
      <c r="D39" s="44">
        <f>273866+27283+195398</f>
        <v>496547</v>
      </c>
      <c r="H39" s="115"/>
      <c r="I39" s="115"/>
    </row>
    <row r="40" spans="1:9" s="9" customFormat="1" ht="19.5" customHeight="1" thickBot="1">
      <c r="A40" s="74" t="s">
        <v>65</v>
      </c>
      <c r="B40" s="75"/>
      <c r="C40" s="101">
        <f>SUM(C33:C39)</f>
        <v>1643429</v>
      </c>
      <c r="D40" s="110">
        <f>SUM(D33:D39)</f>
        <v>1840954</v>
      </c>
      <c r="H40" s="115"/>
      <c r="I40" s="115"/>
    </row>
    <row r="41" spans="1:9" s="9" customFormat="1" ht="19.5" customHeight="1">
      <c r="A41" s="72" t="s">
        <v>66</v>
      </c>
      <c r="B41" s="73" t="s">
        <v>21</v>
      </c>
      <c r="C41" s="102" t="s">
        <v>21</v>
      </c>
      <c r="D41" s="110" t="s">
        <v>21</v>
      </c>
      <c r="H41" s="115"/>
      <c r="I41" s="115"/>
    </row>
    <row r="42" spans="1:9" s="9" customFormat="1" ht="15" customHeight="1">
      <c r="A42" s="45" t="s">
        <v>67</v>
      </c>
      <c r="B42" s="49">
        <v>15</v>
      </c>
      <c r="C42" s="99"/>
      <c r="D42" s="44"/>
      <c r="H42" s="115"/>
      <c r="I42" s="115"/>
    </row>
    <row r="43" spans="1:9" s="9" customFormat="1" ht="15" customHeight="1">
      <c r="A43" s="45" t="s">
        <v>68</v>
      </c>
      <c r="B43" s="49">
        <v>13</v>
      </c>
      <c r="C43" s="99"/>
      <c r="D43" s="44"/>
      <c r="H43" s="115"/>
      <c r="I43" s="115"/>
    </row>
    <row r="44" spans="1:9" s="9" customFormat="1" ht="13.5">
      <c r="A44" s="45" t="s">
        <v>13</v>
      </c>
      <c r="B44" s="49"/>
      <c r="C44" s="99">
        <v>519083</v>
      </c>
      <c r="D44" s="44">
        <v>519083</v>
      </c>
      <c r="H44" s="112"/>
      <c r="I44" s="117"/>
    </row>
    <row r="45" spans="1:4" s="9" customFormat="1" ht="14.25" thickBot="1">
      <c r="A45" s="70" t="s">
        <v>14</v>
      </c>
      <c r="B45" s="71">
        <v>20</v>
      </c>
      <c r="C45" s="100">
        <v>18231</v>
      </c>
      <c r="D45" s="44">
        <v>18231</v>
      </c>
    </row>
    <row r="46" spans="1:4" s="9" customFormat="1" ht="19.5" customHeight="1" thickBot="1">
      <c r="A46" s="74" t="s">
        <v>69</v>
      </c>
      <c r="B46" s="75"/>
      <c r="C46" s="101">
        <f>SUM(C42:C45)</f>
        <v>537314</v>
      </c>
      <c r="D46" s="110">
        <f>SUM(D42:D45)</f>
        <v>537314</v>
      </c>
    </row>
    <row r="47" spans="1:4" s="9" customFormat="1" ht="19.5" customHeight="1">
      <c r="A47" s="72" t="s">
        <v>70</v>
      </c>
      <c r="B47" s="73"/>
      <c r="C47" s="102" t="s">
        <v>21</v>
      </c>
      <c r="D47" s="110" t="s">
        <v>21</v>
      </c>
    </row>
    <row r="48" spans="1:4" s="9" customFormat="1" ht="15" customHeight="1">
      <c r="A48" s="45" t="s">
        <v>71</v>
      </c>
      <c r="B48" s="49">
        <v>21</v>
      </c>
      <c r="C48" s="99">
        <v>600190</v>
      </c>
      <c r="D48" s="44">
        <v>600190</v>
      </c>
    </row>
    <row r="49" spans="1:4" s="9" customFormat="1" ht="15" customHeight="1">
      <c r="A49" s="45" t="s">
        <v>15</v>
      </c>
      <c r="B49" s="49"/>
      <c r="C49" s="99">
        <v>19</v>
      </c>
      <c r="D49" s="44">
        <v>19</v>
      </c>
    </row>
    <row r="50" spans="1:4" s="9" customFormat="1" ht="15" customHeight="1">
      <c r="A50" s="45" t="s">
        <v>16</v>
      </c>
      <c r="B50" s="49"/>
      <c r="C50" s="99">
        <v>-190</v>
      </c>
      <c r="D50" s="44">
        <v>-190</v>
      </c>
    </row>
    <row r="51" spans="1:5" s="9" customFormat="1" ht="15" customHeight="1">
      <c r="A51" s="45" t="s">
        <v>72</v>
      </c>
      <c r="B51" s="49"/>
      <c r="C51" s="104">
        <v>1069278</v>
      </c>
      <c r="D51" s="58">
        <v>1090677</v>
      </c>
      <c r="E51" s="112"/>
    </row>
    <row r="52" spans="1:5" s="9" customFormat="1" ht="15" customHeight="1" thickBot="1">
      <c r="A52" s="45" t="s">
        <v>73</v>
      </c>
      <c r="B52" s="71"/>
      <c r="C52" s="100">
        <f>D52+'форма 2'!C19+21399</f>
        <v>2325120.2</v>
      </c>
      <c r="D52" s="44">
        <v>2115590</v>
      </c>
      <c r="E52" s="112"/>
    </row>
    <row r="53" spans="1:4" s="9" customFormat="1" ht="16.5" customHeight="1" thickBot="1">
      <c r="A53" s="76" t="s">
        <v>38</v>
      </c>
      <c r="B53" s="81"/>
      <c r="C53" s="105">
        <f>SUM(C48:C52)</f>
        <v>3994417.2</v>
      </c>
      <c r="D53" s="21">
        <f>SUM(D48:D52)</f>
        <v>3806286</v>
      </c>
    </row>
    <row r="54" spans="1:4" s="9" customFormat="1" ht="19.5" customHeight="1" thickBot="1">
      <c r="A54" s="74" t="s">
        <v>74</v>
      </c>
      <c r="B54" s="75" t="s">
        <v>21</v>
      </c>
      <c r="C54" s="101">
        <f>C53+C46+C40</f>
        <v>6175160.2</v>
      </c>
      <c r="D54" s="110">
        <f>D53+D46+D40</f>
        <v>6184554</v>
      </c>
    </row>
    <row r="55" spans="1:4" s="9" customFormat="1" ht="13.5">
      <c r="A55" s="51" t="s">
        <v>17</v>
      </c>
      <c r="B55" s="6" t="s">
        <v>21</v>
      </c>
      <c r="C55" s="11">
        <v>6657</v>
      </c>
      <c r="D55" s="11">
        <v>6344</v>
      </c>
    </row>
    <row r="56" spans="1:4" s="9" customFormat="1" ht="13.5">
      <c r="A56" s="52"/>
      <c r="B56" s="6"/>
      <c r="C56" s="53"/>
      <c r="D56" s="53"/>
    </row>
    <row r="57" spans="1:4" ht="13.5">
      <c r="A57" s="54"/>
      <c r="B57" s="55"/>
      <c r="C57" s="54"/>
      <c r="D57" s="54"/>
    </row>
    <row r="58" spans="1:4" ht="13.5">
      <c r="A58" s="69" t="s">
        <v>132</v>
      </c>
      <c r="B58" s="123" t="s">
        <v>97</v>
      </c>
      <c r="C58" s="123"/>
      <c r="D58" s="123"/>
    </row>
    <row r="59" spans="2:4" ht="13.5">
      <c r="B59" s="86"/>
      <c r="C59" s="86"/>
      <c r="D59" s="68"/>
    </row>
    <row r="60" spans="1:4" ht="13.5">
      <c r="A60" s="25" t="s">
        <v>133</v>
      </c>
      <c r="B60" s="118" t="s">
        <v>101</v>
      </c>
      <c r="C60" s="118"/>
      <c r="D60" s="118"/>
    </row>
    <row r="61" spans="1:4" ht="13.5">
      <c r="A61" s="84"/>
      <c r="B61" s="18"/>
      <c r="C61" s="18"/>
      <c r="D61"/>
    </row>
  </sheetData>
  <sheetProtection/>
  <mergeCells count="3">
    <mergeCell ref="A4:B4"/>
    <mergeCell ref="B60:D60"/>
    <mergeCell ref="B58:D58"/>
  </mergeCells>
  <printOptions/>
  <pageMargins left="0.7086614173228347" right="0.3937007874015748" top="0.1968503937007874" bottom="0.31496062992125984" header="0.2362204724409449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2023-04-28T07:03:56Z</cp:lastPrinted>
  <dcterms:created xsi:type="dcterms:W3CDTF">1996-10-08T23:32:33Z</dcterms:created>
  <dcterms:modified xsi:type="dcterms:W3CDTF">2023-04-28T07:04:33Z</dcterms:modified>
  <cp:category/>
  <cp:version/>
  <cp:contentType/>
  <cp:contentStatus/>
</cp:coreProperties>
</file>