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<sst xmlns="http://schemas.openxmlformats.org/spreadsheetml/2006/main" count="207" uniqueCount="160">
  <si>
    <t>Наименование показателей</t>
  </si>
  <si>
    <t>Прочие доходы</t>
  </si>
  <si>
    <t>Административные расходы</t>
  </si>
  <si>
    <t>Прочие расходы</t>
  </si>
  <si>
    <t>Запасы</t>
  </si>
  <si>
    <t>013</t>
  </si>
  <si>
    <t>014</t>
  </si>
  <si>
    <t>015</t>
  </si>
  <si>
    <t>Прочие краткосрочные активы</t>
  </si>
  <si>
    <t>023</t>
  </si>
  <si>
    <t>Основные средства</t>
  </si>
  <si>
    <t>024</t>
  </si>
  <si>
    <t>025</t>
  </si>
  <si>
    <t>Нематериальные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</si>
  <si>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</si>
  <si>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</si>
  <si>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</si>
  <si>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</si>
  <si>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</si>
  <si>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</si>
  <si>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</si>
  <si>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 xml:space="preserve">   АО "Актюбинский завод нефтяного оборудования"</t>
  </si>
  <si>
    <t>Расходы по реализации</t>
  </si>
  <si>
    <t>Расходы по подоходному налогу</t>
  </si>
  <si>
    <t/>
  </si>
  <si>
    <t>Активы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</si>
  <si>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</si>
  <si>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</si>
  <si>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</si>
  <si>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</si>
  <si>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</si>
  <si>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Прочие долгосрочные финансовые активы</t>
  </si>
  <si>
    <t>Обязательство и капитал</t>
  </si>
  <si>
    <t>Краткосрочные резервы</t>
  </si>
  <si>
    <t>Вознаграждения работникам</t>
  </si>
  <si>
    <t>Резервы</t>
  </si>
  <si>
    <t>Место печати</t>
  </si>
  <si>
    <t>Выручка</t>
  </si>
  <si>
    <t>Себестоимость реализованных товаров и услуг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</si>
  <si>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</si>
  <si>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</si>
  <si>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</si>
  <si>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 xml:space="preserve">Отчет о движении денег </t>
  </si>
  <si>
    <t xml:space="preserve">                       Отчет об изменениях в капитале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</si>
  <si>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</si>
  <si>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</si>
  <si>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</si>
  <si>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Выплата дивидендов</t>
  </si>
  <si>
    <t>Вклады размещенные</t>
  </si>
  <si>
    <t>Активы в праве пользования</t>
  </si>
  <si>
    <t>Займы выданные</t>
  </si>
  <si>
    <t>Предоставление займов сторонним организациям и физ.лицам</t>
  </si>
  <si>
    <t>Пополнение депозита</t>
  </si>
  <si>
    <t>Краткосрочная задолженность по аренде</t>
  </si>
  <si>
    <t>6</t>
  </si>
  <si>
    <t>7</t>
  </si>
  <si>
    <t>9</t>
  </si>
  <si>
    <t>8</t>
  </si>
  <si>
    <t>10</t>
  </si>
  <si>
    <t>11</t>
  </si>
  <si>
    <t>Задолженность по  дивидендам</t>
  </si>
  <si>
    <t>Торговая кредиторская задолженность</t>
  </si>
  <si>
    <t>Торговая дебиторская  задолженность</t>
  </si>
  <si>
    <t>Текущий корпоративный подоходный налог</t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</si>
  <si>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</t>
    </r>
  </si>
  <si>
    <t xml:space="preserve">Денежные средства </t>
  </si>
  <si>
    <t>Долгосрочные активы</t>
  </si>
  <si>
    <t>Итого долгосрочных активов</t>
  </si>
  <si>
    <t>Итого активы</t>
  </si>
  <si>
    <t>Краткосрочные обязательства</t>
  </si>
  <si>
    <t>Займы краткосрочные</t>
  </si>
  <si>
    <t>Краткосрочные  лизинговые обязательства</t>
  </si>
  <si>
    <t>Итого краткосрочные обязательства</t>
  </si>
  <si>
    <t>Долгосрочные обязательства</t>
  </si>
  <si>
    <t>Займы долгосрочные</t>
  </si>
  <si>
    <t xml:space="preserve">Долгосрочные обязательства по аренде </t>
  </si>
  <si>
    <t>Долгосрочные лизинговые обязательства</t>
  </si>
  <si>
    <t>Итого долгосрочные обязательства</t>
  </si>
  <si>
    <t>Капитал</t>
  </si>
  <si>
    <t>Уставный капитал</t>
  </si>
  <si>
    <t>Резерв переоценки</t>
  </si>
  <si>
    <t xml:space="preserve">Нераспределенная прибыль </t>
  </si>
  <si>
    <t>Итого обязательства и капитал</t>
  </si>
  <si>
    <t>Примечание</t>
  </si>
  <si>
    <r>
      <t xml:space="preserve">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</si>
  <si>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</si>
  <si>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>Отчет о прибылях и убытках и прочем совокупном доходе</t>
  </si>
  <si>
    <t xml:space="preserve">Валовая прибыль </t>
  </si>
  <si>
    <t xml:space="preserve">Операционная прибыль </t>
  </si>
  <si>
    <t>Финансовые доходы</t>
  </si>
  <si>
    <t>Финансовые расходы</t>
  </si>
  <si>
    <t>23</t>
  </si>
  <si>
    <t>24</t>
  </si>
  <si>
    <t>25</t>
  </si>
  <si>
    <t>26</t>
  </si>
  <si>
    <t>27</t>
  </si>
  <si>
    <t>28</t>
  </si>
  <si>
    <t>29</t>
  </si>
  <si>
    <t>30</t>
  </si>
  <si>
    <t>Прибыль до налогообложения</t>
  </si>
  <si>
    <t xml:space="preserve">Прибыль после налогообложения </t>
  </si>
  <si>
    <t>Прочий совокупный доход</t>
  </si>
  <si>
    <t>Итого совокупный доход</t>
  </si>
  <si>
    <t>Прибыль на акцию (тенге)</t>
  </si>
  <si>
    <t>(в тысячах казахстанских тенге)</t>
  </si>
  <si>
    <t>( в тысячах  казахстанских тенге)</t>
  </si>
  <si>
    <t>Перенос на нераспределенную прибыль</t>
  </si>
  <si>
    <t>Прибыль  за отчетный период</t>
  </si>
  <si>
    <t xml:space="preserve"> Мусин Гасал Гадильбекович</t>
  </si>
  <si>
    <t>Генеральный директор</t>
  </si>
  <si>
    <t>Главный бухгалтер</t>
  </si>
  <si>
    <t xml:space="preserve"> Утениязова Фатима Куанышевна</t>
  </si>
  <si>
    <t>Утениязова Фатима Куанышевна</t>
  </si>
  <si>
    <t xml:space="preserve">Генеральный директор    __________________________   </t>
  </si>
  <si>
    <t>Главный бухгалтер         ____________________________</t>
  </si>
  <si>
    <t>Операционная деятельность</t>
  </si>
  <si>
    <t>Реализация товаров и услуг</t>
  </si>
  <si>
    <t xml:space="preserve">Авансы полученные </t>
  </si>
  <si>
    <t>Вознаграждение по депозиту</t>
  </si>
  <si>
    <t>Прочие поступления</t>
  </si>
  <si>
    <t>2. Выбытие денежных средств, в том числе:</t>
  </si>
  <si>
    <t>1. Поступление денежных средств, в том числе:</t>
  </si>
  <si>
    <t>Платежи поставщикам и подрядчикам</t>
  </si>
  <si>
    <t xml:space="preserve">Авансы выданные </t>
  </si>
  <si>
    <t>Выплаты по заработной плате</t>
  </si>
  <si>
    <t xml:space="preserve">Выплата вознаграждения 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</si>
  <si>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</si>
  <si>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</si>
  <si>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</si>
  <si>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Реализация основных средств</t>
  </si>
  <si>
    <t>Возврат денежных средств с депозита</t>
  </si>
  <si>
    <t>Приобретение основных средств</t>
  </si>
  <si>
    <t>Приобретение прочих долгосрочных активов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</si>
  <si>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</si>
  <si>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</si>
  <si>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</si>
  <si>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</si>
  <si>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Чистые  денежные потоки, полученные от финансовой деятельности</t>
  </si>
  <si>
    <t>Чистый прирост (уменьшение) денежных средств и их эквивалентов</t>
  </si>
  <si>
    <t>Влияние обменных курсов валют к тенге</t>
  </si>
  <si>
    <t xml:space="preserve">Генеральный директор   </t>
  </si>
  <si>
    <t xml:space="preserve">Главный бухгалтер         </t>
  </si>
  <si>
    <t>___________</t>
  </si>
  <si>
    <t>__________________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</si>
  <si>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</si>
  <si>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</si>
  <si>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Генеральный директор   _____________________   </t>
  </si>
  <si>
    <t>Главный бухгалтер    ______________________</t>
  </si>
  <si>
    <t>Корпоративный подоходный налог  и прочие платежи в бюджет</t>
  </si>
  <si>
    <t>Сальдо на отчетную дату</t>
  </si>
  <si>
    <t>Дивиденды (Примечание 22)</t>
  </si>
  <si>
    <t>Налоги</t>
  </si>
  <si>
    <t>Другие обязательные платежи</t>
  </si>
  <si>
    <t>Прочие поступления (погашение ОГ)</t>
  </si>
  <si>
    <t>На 31 декабря 2020 г.</t>
  </si>
  <si>
    <t>На 31 декабря 2021 года</t>
  </si>
  <si>
    <t>Долгосрочная дебиторская задолженность</t>
  </si>
  <si>
    <t>Отчет о финансовом положении по состоянию  на</t>
  </si>
  <si>
    <t xml:space="preserve"> за период, закончившийся 31 марта 2022  года</t>
  </si>
  <si>
    <t>Прочее выбытие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</si>
</sst>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" fontId="12" fillId="33" borderId="0" xfId="0" applyNumberFormat="1" applyFont="1" applyFill="1" applyAlignment="1">
      <alignment horizont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7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69" fontId="5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12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wrapText="1"/>
    </xf>
    <xf numFmtId="3" fontId="12" fillId="33" borderId="12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3" fontId="9" fillId="33" borderId="15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center" wrapText="1"/>
    </xf>
    <xf numFmtId="3" fontId="9" fillId="33" borderId="12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3" fontId="5" fillId="0" borderId="17" xfId="0" applyNumberFormat="1" applyFont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12" fillId="33" borderId="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169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15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3" borderId="0" xfId="0" applyFont="1" applyFill="1" applyAlignment="1">
      <alignment horizontal="left" vertical="center" wrapText="1"/>
    </xf>
    <xf numFmtId="0" fontId="12" fillId="33" borderId="18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7">
      <selection activeCell="O10" sqref="O10"/>
    </sheetView>
  </sheetViews>
  <sheetFormatPr defaultColWidth="9.140625" defaultRowHeight="12.75"/>
  <cols>
    <col min="1" max="1" width="35.7109375" style="1" customWidth="1"/>
    <col min="2" max="2" width="9.8515625" style="1" customWidth="1"/>
    <col min="3" max="3" width="9.28125" style="19" customWidth="1"/>
    <col min="4" max="4" width="10.28125" style="19" customWidth="1"/>
    <col min="5" max="5" width="8.7109375" style="19" customWidth="1"/>
    <col min="6" max="6" width="11.28125" style="0" customWidth="1"/>
    <col min="7" max="7" width="11.421875" style="0" customWidth="1"/>
  </cols>
  <sheetData>
    <row r="1" spans="2:4" ht="13.5">
      <c r="B1" s="37"/>
      <c r="C1" s="37"/>
      <c r="D1" s="37"/>
    </row>
    <row r="2" ht="13.5">
      <c r="A2" s="62" t="s">
        <v>21</v>
      </c>
    </row>
    <row r="3" spans="1:7" ht="21.75" customHeight="1">
      <c r="A3" s="108" t="s">
        <v>43</v>
      </c>
      <c r="B3" s="108"/>
      <c r="C3" s="108"/>
      <c r="D3" s="108"/>
      <c r="E3" s="108"/>
      <c r="F3" s="108"/>
      <c r="G3" s="108"/>
    </row>
    <row r="4" spans="1:7" ht="13.5">
      <c r="A4" s="108" t="str">
        <f>'форма 2'!A4:D4</f>
        <v> за период, закончившийся 31 марта 2022  года</v>
      </c>
      <c r="B4" s="108"/>
      <c r="C4" s="108"/>
      <c r="D4" s="108"/>
      <c r="E4" s="108"/>
      <c r="F4" s="108"/>
      <c r="G4" s="108"/>
    </row>
    <row r="5" ht="13.5">
      <c r="A5" s="94" t="s">
        <v>104</v>
      </c>
    </row>
    <row r="6" spans="1:7" ht="102" customHeight="1">
      <c r="A6" s="23"/>
      <c r="B6" s="104" t="s">
        <v>79</v>
      </c>
      <c r="C6" s="104" t="s">
        <v>18</v>
      </c>
      <c r="D6" s="104" t="s">
        <v>45</v>
      </c>
      <c r="E6" s="72" t="s">
        <v>35</v>
      </c>
      <c r="F6" s="104" t="s">
        <v>46</v>
      </c>
      <c r="G6" s="104" t="s">
        <v>44</v>
      </c>
    </row>
    <row r="7" spans="1:7" s="28" customFormat="1" ht="14.25" customHeight="1">
      <c r="A7" s="21" t="s">
        <v>154</v>
      </c>
      <c r="B7" s="22">
        <v>600190</v>
      </c>
      <c r="C7" s="22">
        <v>19</v>
      </c>
      <c r="D7" s="22">
        <v>-190</v>
      </c>
      <c r="E7" s="22">
        <v>439497</v>
      </c>
      <c r="F7" s="41">
        <v>2177499</v>
      </c>
      <c r="G7" s="41">
        <f>SUM(B7:F7)</f>
        <v>3217015</v>
      </c>
    </row>
    <row r="8" spans="1:7" ht="15" customHeight="1">
      <c r="A8" s="23" t="s">
        <v>107</v>
      </c>
      <c r="B8" s="22"/>
      <c r="C8" s="22"/>
      <c r="D8" s="22"/>
      <c r="E8" s="22"/>
      <c r="F8" s="41">
        <v>6167</v>
      </c>
      <c r="G8" s="41">
        <f>SUM(B8:F8)</f>
        <v>6167</v>
      </c>
    </row>
    <row r="9" spans="1:7" ht="12.75" customHeight="1">
      <c r="A9" s="20" t="s">
        <v>106</v>
      </c>
      <c r="B9" s="24"/>
      <c r="C9" s="24"/>
      <c r="D9" s="24"/>
      <c r="E9" s="24">
        <f>-60617+12123</f>
        <v>-48494</v>
      </c>
      <c r="F9" s="24">
        <v>48494</v>
      </c>
      <c r="G9" s="41">
        <f>SUM(B9:F9)</f>
        <v>0</v>
      </c>
    </row>
    <row r="10" spans="1:7" ht="15" customHeight="1">
      <c r="A10" s="20" t="s">
        <v>150</v>
      </c>
      <c r="B10" s="24"/>
      <c r="C10" s="24"/>
      <c r="D10" s="24"/>
      <c r="E10" s="24"/>
      <c r="F10" s="42"/>
      <c r="G10" s="41">
        <f>SUM(B10:F10)</f>
        <v>0</v>
      </c>
    </row>
    <row r="11" spans="1:7" ht="12" customHeight="1">
      <c r="A11" s="21" t="s">
        <v>155</v>
      </c>
      <c r="B11" s="22">
        <f aca="true" t="shared" si="0" ref="B11:G11">SUM(B7:B10)</f>
        <v>600190</v>
      </c>
      <c r="C11" s="22">
        <f t="shared" si="0"/>
        <v>19</v>
      </c>
      <c r="D11" s="22">
        <f t="shared" si="0"/>
        <v>-190</v>
      </c>
      <c r="E11" s="22">
        <f t="shared" si="0"/>
        <v>391003</v>
      </c>
      <c r="F11" s="22">
        <f t="shared" si="0"/>
        <v>2232160</v>
      </c>
      <c r="G11" s="22">
        <f t="shared" si="0"/>
        <v>3223182</v>
      </c>
    </row>
    <row r="12" spans="1:7" ht="13.5">
      <c r="A12" s="23" t="s">
        <v>107</v>
      </c>
      <c r="B12" s="24"/>
      <c r="C12" s="24"/>
      <c r="D12" s="24"/>
      <c r="E12" s="24"/>
      <c r="F12" s="42">
        <f>'форма 2'!C23</f>
        <v>207685.6</v>
      </c>
      <c r="G12" s="41">
        <f>SUM(B12:F12)</f>
        <v>207685.6</v>
      </c>
    </row>
    <row r="13" spans="1:7" ht="15" customHeight="1">
      <c r="A13" s="20" t="s">
        <v>106</v>
      </c>
      <c r="B13" s="22"/>
      <c r="C13" s="22"/>
      <c r="D13" s="22"/>
      <c r="E13" s="22">
        <v>-11664</v>
      </c>
      <c r="F13" s="22">
        <v>11664</v>
      </c>
      <c r="G13" s="41">
        <f>SUM(B13:F13)</f>
        <v>0</v>
      </c>
    </row>
    <row r="14" spans="1:7" ht="15" customHeight="1">
      <c r="A14" s="20" t="s">
        <v>150</v>
      </c>
      <c r="B14" s="22"/>
      <c r="C14" s="22"/>
      <c r="D14" s="22"/>
      <c r="E14" s="22"/>
      <c r="F14" s="22"/>
      <c r="G14" s="41">
        <f>SUM(B14:F14)</f>
        <v>0</v>
      </c>
    </row>
    <row r="15" spans="1:7" ht="18" customHeight="1">
      <c r="A15" s="21" t="s">
        <v>149</v>
      </c>
      <c r="B15" s="22">
        <f aca="true" t="shared" si="1" ref="B15:G15">SUM(B11:B14)</f>
        <v>600190</v>
      </c>
      <c r="C15" s="22">
        <f t="shared" si="1"/>
        <v>19</v>
      </c>
      <c r="D15" s="22">
        <f t="shared" si="1"/>
        <v>-190</v>
      </c>
      <c r="E15" s="22">
        <f t="shared" si="1"/>
        <v>379339</v>
      </c>
      <c r="F15" s="22">
        <f t="shared" si="1"/>
        <v>2451509.6</v>
      </c>
      <c r="G15" s="22">
        <f t="shared" si="1"/>
        <v>3430867.6</v>
      </c>
    </row>
    <row r="16" spans="5:7" ht="27" customHeight="1">
      <c r="E16" s="64"/>
      <c r="G16" s="66"/>
    </row>
    <row r="17" spans="1:8" ht="13.5">
      <c r="A17" s="74" t="s">
        <v>109</v>
      </c>
      <c r="B17" s="110" t="s">
        <v>24</v>
      </c>
      <c r="C17" s="110"/>
      <c r="D17" s="96" t="s">
        <v>108</v>
      </c>
      <c r="E17" s="73"/>
      <c r="F17" s="28"/>
      <c r="G17" s="28"/>
      <c r="H17" s="28"/>
    </row>
    <row r="18" spans="2:8" ht="12" customHeight="1">
      <c r="B18" s="107"/>
      <c r="C18" s="107"/>
      <c r="D18" s="73"/>
      <c r="E18" s="73"/>
      <c r="F18" s="106"/>
      <c r="G18" s="106"/>
      <c r="H18" s="106"/>
    </row>
    <row r="19" spans="1:8" ht="18" customHeight="1">
      <c r="A19" s="26" t="s">
        <v>110</v>
      </c>
      <c r="B19" s="110" t="s">
        <v>24</v>
      </c>
      <c r="C19" s="110"/>
      <c r="D19" s="106" t="s">
        <v>111</v>
      </c>
      <c r="E19" s="106"/>
      <c r="F19" s="106"/>
      <c r="G19" s="106"/>
      <c r="H19" s="28"/>
    </row>
    <row r="20" spans="1:3" ht="12.75" customHeight="1">
      <c r="A20" s="95"/>
      <c r="B20" s="107"/>
      <c r="C20" s="107"/>
    </row>
    <row r="21" spans="1:6" ht="13.5">
      <c r="A21" s="109" t="s">
        <v>36</v>
      </c>
      <c r="B21" s="109"/>
      <c r="C21" s="109"/>
      <c r="D21" s="109"/>
      <c r="F21" s="39"/>
    </row>
    <row r="22" ht="13.5">
      <c r="F22" s="40"/>
    </row>
  </sheetData>
  <sheetProtection/>
  <mergeCells count="9">
    <mergeCell ref="D19:G19"/>
    <mergeCell ref="B20:C20"/>
    <mergeCell ref="A3:G3"/>
    <mergeCell ref="A4:G4"/>
    <mergeCell ref="A21:D21"/>
    <mergeCell ref="F18:H18"/>
    <mergeCell ref="B17:C17"/>
    <mergeCell ref="B18:C18"/>
    <mergeCell ref="B19:C19"/>
  </mergeCells>
  <printOptions/>
  <pageMargins left="0.7874015748031497" right="0" top="0" bottom="0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4">
      <selection activeCell="E14" sqref="E1:G16384"/>
    </sheetView>
  </sheetViews>
  <sheetFormatPr defaultColWidth="9.140625" defaultRowHeight="12.75"/>
  <cols>
    <col min="1" max="1" width="55.8515625" style="1" customWidth="1"/>
    <col min="2" max="2" width="11.28125" style="3" customWidth="1"/>
    <col min="3" max="3" width="14.140625" style="1" customWidth="1"/>
    <col min="4" max="4" width="14.57421875" style="1" customWidth="1"/>
  </cols>
  <sheetData>
    <row r="1" spans="1:4" ht="12.75" customHeight="1">
      <c r="A1" s="111" t="s">
        <v>21</v>
      </c>
      <c r="B1" s="111"/>
      <c r="C1" s="111"/>
      <c r="D1" s="111"/>
    </row>
    <row r="2" spans="1:4" ht="12.75" customHeight="1">
      <c r="A2" s="112" t="s">
        <v>42</v>
      </c>
      <c r="B2" s="112"/>
      <c r="C2" s="112"/>
      <c r="D2" s="112"/>
    </row>
    <row r="3" spans="1:4" ht="12.75" customHeight="1">
      <c r="A3" s="108" t="str">
        <f>'форма 2'!A4:D4</f>
        <v> за период, закончившийся 31 марта 2022  года</v>
      </c>
      <c r="B3" s="108"/>
      <c r="C3" s="108"/>
      <c r="D3" s="108"/>
    </row>
    <row r="4" spans="1:4" ht="12.75" customHeight="1">
      <c r="A4" s="2"/>
      <c r="B4" s="113" t="s">
        <v>105</v>
      </c>
      <c r="C4" s="113"/>
      <c r="D4" s="113"/>
    </row>
    <row r="5" spans="1:4" ht="34.5" customHeight="1">
      <c r="A5" s="59" t="s">
        <v>0</v>
      </c>
      <c r="B5" s="99" t="s">
        <v>83</v>
      </c>
      <c r="C5" s="13">
        <f>'форма 2'!C6</f>
        <v>44651</v>
      </c>
      <c r="D5" s="13">
        <f>'форма 2'!D6</f>
        <v>44286</v>
      </c>
    </row>
    <row r="6" spans="1:4" ht="12.75" customHeight="1">
      <c r="A6" s="30" t="s">
        <v>115</v>
      </c>
      <c r="B6" s="35"/>
      <c r="C6" s="27"/>
      <c r="D6" s="27"/>
    </row>
    <row r="7" spans="1:4" ht="12.75" customHeight="1">
      <c r="A7" s="30" t="s">
        <v>121</v>
      </c>
      <c r="B7" s="32"/>
      <c r="C7" s="22">
        <f>SUM(C8:C11)</f>
        <v>2277031</v>
      </c>
      <c r="D7" s="22">
        <f>SUM(D8:D11)</f>
        <v>2232937</v>
      </c>
    </row>
    <row r="8" spans="1:4" ht="14.25" customHeight="1">
      <c r="A8" s="31" t="s">
        <v>116</v>
      </c>
      <c r="B8" s="36"/>
      <c r="C8" s="24">
        <f>2195937+114820-50000-C9</f>
        <v>2230896</v>
      </c>
      <c r="D8" s="24">
        <v>1194886</v>
      </c>
    </row>
    <row r="9" spans="1:4" ht="14.25" customHeight="1">
      <c r="A9" s="31" t="s">
        <v>117</v>
      </c>
      <c r="B9" s="32"/>
      <c r="C9" s="24">
        <v>29861</v>
      </c>
      <c r="D9" s="24">
        <v>320448</v>
      </c>
    </row>
    <row r="10" spans="1:4" ht="14.25" customHeight="1">
      <c r="A10" s="23" t="s">
        <v>118</v>
      </c>
      <c r="B10" s="32"/>
      <c r="C10" s="24">
        <v>483</v>
      </c>
      <c r="D10" s="24">
        <v>9740</v>
      </c>
    </row>
    <row r="11" spans="1:4" ht="14.25" customHeight="1">
      <c r="A11" s="23" t="s">
        <v>119</v>
      </c>
      <c r="B11" s="32"/>
      <c r="C11" s="24">
        <f>71+15720</f>
        <v>15791</v>
      </c>
      <c r="D11" s="24">
        <v>707863</v>
      </c>
    </row>
    <row r="12" spans="1:4" ht="14.25" customHeight="1">
      <c r="A12" s="29" t="s">
        <v>120</v>
      </c>
      <c r="B12" s="32"/>
      <c r="C12" s="22">
        <f>SUM(C13:C18)</f>
        <v>2195163</v>
      </c>
      <c r="D12" s="22">
        <f>SUM(D13:D18)</f>
        <v>2456691</v>
      </c>
    </row>
    <row r="13" spans="1:4" ht="14.25" customHeight="1">
      <c r="A13" s="23" t="s">
        <v>122</v>
      </c>
      <c r="B13" s="32"/>
      <c r="C13" s="24">
        <f>1335854+390406-C14-C26</f>
        <v>811897</v>
      </c>
      <c r="D13" s="24">
        <v>241874</v>
      </c>
    </row>
    <row r="14" spans="1:4" ht="14.25" customHeight="1">
      <c r="A14" s="23" t="s">
        <v>123</v>
      </c>
      <c r="B14" s="32"/>
      <c r="C14" s="24">
        <v>914363</v>
      </c>
      <c r="D14" s="24">
        <v>1535678</v>
      </c>
    </row>
    <row r="15" spans="1:4" ht="14.25" customHeight="1">
      <c r="A15" s="23" t="s">
        <v>124</v>
      </c>
      <c r="B15" s="32"/>
      <c r="C15" s="24">
        <v>198814</v>
      </c>
      <c r="D15" s="24">
        <v>374468</v>
      </c>
    </row>
    <row r="16" spans="1:4" ht="14.25" customHeight="1">
      <c r="A16" s="23" t="s">
        <v>125</v>
      </c>
      <c r="B16" s="32"/>
      <c r="C16" s="24">
        <v>33230</v>
      </c>
      <c r="D16" s="24">
        <v>35281</v>
      </c>
    </row>
    <row r="17" spans="1:4" ht="14.25" customHeight="1">
      <c r="A17" s="23" t="s">
        <v>148</v>
      </c>
      <c r="B17" s="32"/>
      <c r="C17" s="24">
        <f>23391+163984+41652-107</f>
        <v>228920</v>
      </c>
      <c r="D17" s="24">
        <v>242724</v>
      </c>
    </row>
    <row r="18" spans="1:4" ht="14.25" customHeight="1">
      <c r="A18" s="23" t="s">
        <v>126</v>
      </c>
      <c r="B18" s="32"/>
      <c r="C18" s="24">
        <f>5439+2417+82+1</f>
        <v>7939</v>
      </c>
      <c r="D18" s="24">
        <v>26666</v>
      </c>
    </row>
    <row r="19" spans="1:4" ht="30" customHeight="1">
      <c r="A19" s="21" t="s">
        <v>127</v>
      </c>
      <c r="B19" s="32"/>
      <c r="C19" s="65">
        <f>C7-C12</f>
        <v>81868</v>
      </c>
      <c r="D19" s="65">
        <f>D7-D12</f>
        <v>-223754</v>
      </c>
    </row>
    <row r="20" spans="1:4" ht="14.25" customHeight="1">
      <c r="A20" s="29" t="s">
        <v>128</v>
      </c>
      <c r="B20" s="32"/>
      <c r="C20" s="22"/>
      <c r="D20" s="22"/>
    </row>
    <row r="21" spans="1:4" ht="18" customHeight="1">
      <c r="A21" s="21" t="s">
        <v>121</v>
      </c>
      <c r="B21" s="32"/>
      <c r="C21" s="22">
        <f>C22+C23+C24</f>
        <v>419400</v>
      </c>
      <c r="D21" s="22">
        <f>D22+D23+D24</f>
        <v>555060</v>
      </c>
    </row>
    <row r="22" spans="1:4" ht="14.25" customHeight="1">
      <c r="A22" s="23" t="s">
        <v>129</v>
      </c>
      <c r="B22" s="32"/>
      <c r="C22" s="24"/>
      <c r="D22" s="24"/>
    </row>
    <row r="23" spans="1:4" ht="14.25" customHeight="1">
      <c r="A23" s="23" t="s">
        <v>130</v>
      </c>
      <c r="B23" s="32"/>
      <c r="C23" s="24">
        <v>419400</v>
      </c>
      <c r="D23" s="24">
        <v>555060</v>
      </c>
    </row>
    <row r="24" spans="1:4" ht="14.25" customHeight="1">
      <c r="A24" s="102" t="s">
        <v>153</v>
      </c>
      <c r="B24" s="32"/>
      <c r="C24" s="24"/>
      <c r="D24" s="24"/>
    </row>
    <row r="25" spans="1:4" ht="18" customHeight="1">
      <c r="A25" s="21" t="s">
        <v>120</v>
      </c>
      <c r="B25" s="32"/>
      <c r="C25" s="22">
        <f>SUM(C26:C29)</f>
        <v>471000</v>
      </c>
      <c r="D25" s="22">
        <f>SUM(D26:D29)</f>
        <v>0</v>
      </c>
    </row>
    <row r="26" spans="1:4" ht="14.25" customHeight="1">
      <c r="A26" s="23" t="s">
        <v>131</v>
      </c>
      <c r="B26" s="32"/>
      <c r="C26" s="24"/>
      <c r="D26" s="24"/>
    </row>
    <row r="27" spans="1:4" ht="14.25" customHeight="1">
      <c r="A27" s="20" t="s">
        <v>132</v>
      </c>
      <c r="B27" s="32"/>
      <c r="C27" s="24"/>
      <c r="D27" s="24"/>
    </row>
    <row r="28" spans="1:4" ht="14.25" customHeight="1">
      <c r="A28" s="23" t="s">
        <v>51</v>
      </c>
      <c r="B28" s="32"/>
      <c r="C28" s="24"/>
      <c r="D28" s="24"/>
    </row>
    <row r="29" spans="1:4" ht="16.5" customHeight="1">
      <c r="A29" s="20" t="s">
        <v>52</v>
      </c>
      <c r="B29" s="32"/>
      <c r="C29" s="24">
        <v>471000</v>
      </c>
      <c r="D29" s="24"/>
    </row>
    <row r="30" spans="1:4" ht="30" customHeight="1">
      <c r="A30" s="21" t="s">
        <v>133</v>
      </c>
      <c r="B30" s="32"/>
      <c r="C30" s="22">
        <f>C21-C25</f>
        <v>-51600</v>
      </c>
      <c r="D30" s="22">
        <f>D21-D25</f>
        <v>555060</v>
      </c>
    </row>
    <row r="31" spans="1:4" ht="18" customHeight="1">
      <c r="A31" s="29" t="s">
        <v>134</v>
      </c>
      <c r="B31" s="32"/>
      <c r="C31" s="22"/>
      <c r="D31" s="22"/>
    </row>
    <row r="32" spans="1:4" ht="18" customHeight="1">
      <c r="A32" s="21" t="s">
        <v>121</v>
      </c>
      <c r="B32" s="32"/>
      <c r="C32" s="22">
        <f>SUM(C33:C34)</f>
        <v>45576</v>
      </c>
      <c r="D32" s="22">
        <f>SUM(D33:D34)</f>
        <v>395000</v>
      </c>
    </row>
    <row r="33" spans="1:4" ht="12.75" customHeight="1">
      <c r="A33" s="23" t="s">
        <v>135</v>
      </c>
      <c r="B33" s="98">
        <v>16</v>
      </c>
      <c r="C33" s="24">
        <v>45576</v>
      </c>
      <c r="D33" s="24">
        <v>395000</v>
      </c>
    </row>
    <row r="34" spans="1:4" ht="12.75" customHeight="1">
      <c r="A34" s="23" t="s">
        <v>119</v>
      </c>
      <c r="B34" s="98"/>
      <c r="C34" s="24"/>
      <c r="D34" s="24"/>
    </row>
    <row r="35" spans="1:4" ht="18" customHeight="1">
      <c r="A35" s="29" t="s">
        <v>120</v>
      </c>
      <c r="B35" s="98"/>
      <c r="C35" s="22">
        <f>SUM(C36:C38)</f>
        <v>15725</v>
      </c>
      <c r="D35" s="22">
        <f>SUM(D36:D38)</f>
        <v>618249</v>
      </c>
    </row>
    <row r="36" spans="1:4" ht="12.75" customHeight="1">
      <c r="A36" s="23" t="s">
        <v>136</v>
      </c>
      <c r="B36" s="98">
        <v>16</v>
      </c>
      <c r="C36" s="24">
        <v>15725</v>
      </c>
      <c r="D36" s="24">
        <v>613249</v>
      </c>
    </row>
    <row r="37" spans="1:4" ht="12.75" customHeight="1">
      <c r="A37" s="23" t="s">
        <v>47</v>
      </c>
      <c r="B37" s="98">
        <v>22</v>
      </c>
      <c r="C37" s="24"/>
      <c r="D37" s="24">
        <v>5000</v>
      </c>
    </row>
    <row r="38" spans="1:4" ht="12.75" customHeight="1">
      <c r="A38" s="23" t="s">
        <v>159</v>
      </c>
      <c r="B38" s="98"/>
      <c r="C38" s="24"/>
      <c r="D38" s="24"/>
    </row>
    <row r="39" spans="1:4" ht="27">
      <c r="A39" s="21" t="s">
        <v>137</v>
      </c>
      <c r="B39" s="32"/>
      <c r="C39" s="22">
        <f>C32-C35</f>
        <v>29851</v>
      </c>
      <c r="D39" s="22">
        <f>D32-D35</f>
        <v>-223249</v>
      </c>
    </row>
    <row r="40" spans="1:4" ht="27">
      <c r="A40" s="21" t="s">
        <v>138</v>
      </c>
      <c r="B40" s="32"/>
      <c r="C40" s="22">
        <f>C19+C30+C39</f>
        <v>60119</v>
      </c>
      <c r="D40" s="22">
        <f>D19+D30+D39</f>
        <v>108057</v>
      </c>
    </row>
    <row r="41" spans="1:4" ht="13.5">
      <c r="A41" s="29" t="s">
        <v>139</v>
      </c>
      <c r="B41" s="32"/>
      <c r="C41" s="63">
        <f>14900-47487</f>
        <v>-32587</v>
      </c>
      <c r="D41" s="63">
        <v>-6019</v>
      </c>
    </row>
    <row r="42" spans="1:4" ht="25.5" customHeight="1">
      <c r="A42" s="21" t="s">
        <v>144</v>
      </c>
      <c r="B42" s="98">
        <v>6</v>
      </c>
      <c r="C42" s="22">
        <v>7210</v>
      </c>
      <c r="D42" s="22">
        <v>5899</v>
      </c>
    </row>
    <row r="43" spans="1:4" ht="30.75" customHeight="1">
      <c r="A43" s="21" t="s">
        <v>145</v>
      </c>
      <c r="B43" s="98">
        <v>6</v>
      </c>
      <c r="C43" s="22">
        <f>баланс!C7</f>
        <v>34742</v>
      </c>
      <c r="D43" s="22">
        <v>107937</v>
      </c>
    </row>
    <row r="44" spans="1:4" ht="13.5">
      <c r="A44" s="17"/>
      <c r="B44" s="25"/>
      <c r="C44" s="18"/>
      <c r="D44" s="18"/>
    </row>
    <row r="45" spans="1:3" ht="13.5">
      <c r="A45" s="74" t="s">
        <v>113</v>
      </c>
      <c r="B45" s="96" t="s">
        <v>108</v>
      </c>
      <c r="C45" s="95"/>
    </row>
    <row r="46" spans="2:4" ht="13.5">
      <c r="B46" s="97"/>
      <c r="C46" s="97"/>
      <c r="D46" s="73"/>
    </row>
    <row r="47" spans="1:4" ht="13.5" customHeight="1">
      <c r="A47" s="26" t="s">
        <v>114</v>
      </c>
      <c r="B47" s="106" t="s">
        <v>112</v>
      </c>
      <c r="C47" s="106"/>
      <c r="D47" s="106"/>
    </row>
    <row r="48" spans="1:4" ht="13.5">
      <c r="A48" s="95"/>
      <c r="B48" s="19"/>
      <c r="C48" s="19"/>
      <c r="D48"/>
    </row>
    <row r="49" spans="1:4" ht="13.5">
      <c r="A49" s="109" t="s">
        <v>36</v>
      </c>
      <c r="B49" s="109"/>
      <c r="C49" s="109"/>
      <c r="D49" s="109"/>
    </row>
    <row r="50" spans="3:4" ht="13.5">
      <c r="C50" s="103">
        <f>C40+C41+C42-C43</f>
        <v>0</v>
      </c>
      <c r="D50" s="103">
        <f>D40+D41+D42-D43</f>
        <v>0</v>
      </c>
    </row>
  </sheetData>
  <sheetProtection/>
  <mergeCells count="6">
    <mergeCell ref="B47:D47"/>
    <mergeCell ref="A1:D1"/>
    <mergeCell ref="A3:D3"/>
    <mergeCell ref="A2:D2"/>
    <mergeCell ref="A49:D49"/>
    <mergeCell ref="B4:D4"/>
  </mergeCells>
  <printOptions/>
  <pageMargins left="0.4330708661417323" right="0.31496062992125984" top="0.2362204724409449" bottom="0.35433070866141736" header="0.275590551181102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57">
      <selection activeCell="C33" sqref="C33"/>
    </sheetView>
  </sheetViews>
  <sheetFormatPr defaultColWidth="9.140625" defaultRowHeight="12.75"/>
  <cols>
    <col min="1" max="1" width="46.140625" style="1" customWidth="1"/>
    <col min="2" max="2" width="6.28125" style="44" customWidth="1"/>
    <col min="3" max="4" width="13.7109375" style="1" customWidth="1"/>
  </cols>
  <sheetData>
    <row r="1" spans="1:2" ht="13.5">
      <c r="A1" s="1" t="s">
        <v>84</v>
      </c>
      <c r="B1" s="43"/>
    </row>
    <row r="2" spans="2:4" ht="13.5">
      <c r="B2" s="37"/>
      <c r="C2" s="37"/>
      <c r="D2" s="37"/>
    </row>
    <row r="3" spans="1:3" s="28" customFormat="1" ht="13.5">
      <c r="A3" s="37" t="s">
        <v>157</v>
      </c>
      <c r="C3" s="105">
        <f>C5</f>
        <v>44651</v>
      </c>
    </row>
    <row r="4" spans="1:2" ht="15" customHeight="1">
      <c r="A4" s="114" t="s">
        <v>104</v>
      </c>
      <c r="B4" s="114"/>
    </row>
    <row r="5" spans="1:4" ht="27.75" customHeight="1">
      <c r="A5" s="38"/>
      <c r="B5" s="4" t="s">
        <v>83</v>
      </c>
      <c r="C5" s="13">
        <f>'форма 2'!C6</f>
        <v>44651</v>
      </c>
      <c r="D5" s="13">
        <v>44561</v>
      </c>
    </row>
    <row r="6" spans="1:4" s="9" customFormat="1" ht="19.5" customHeight="1">
      <c r="A6" s="7" t="s">
        <v>25</v>
      </c>
      <c r="B6" s="5" t="s">
        <v>24</v>
      </c>
      <c r="C6" s="8" t="s">
        <v>24</v>
      </c>
      <c r="D6" s="8" t="s">
        <v>24</v>
      </c>
    </row>
    <row r="7" spans="1:4" s="9" customFormat="1" ht="13.5">
      <c r="A7" s="48" t="s">
        <v>65</v>
      </c>
      <c r="B7" s="49" t="s">
        <v>54</v>
      </c>
      <c r="C7" s="47">
        <v>34742</v>
      </c>
      <c r="D7" s="47">
        <f>366+6844</f>
        <v>7210</v>
      </c>
    </row>
    <row r="8" spans="1:4" s="9" customFormat="1" ht="15" customHeight="1">
      <c r="A8" s="48" t="s">
        <v>48</v>
      </c>
      <c r="B8" s="49" t="s">
        <v>55</v>
      </c>
      <c r="C8" s="47">
        <v>52223</v>
      </c>
      <c r="D8" s="47">
        <v>625</v>
      </c>
    </row>
    <row r="9" spans="1:4" s="9" customFormat="1" ht="30" customHeight="1" hidden="1">
      <c r="A9" s="48" t="s">
        <v>28</v>
      </c>
      <c r="B9" s="49" t="s">
        <v>5</v>
      </c>
      <c r="C9" s="47"/>
      <c r="D9" s="47"/>
    </row>
    <row r="10" spans="1:4" s="9" customFormat="1" ht="15" customHeight="1" hidden="1">
      <c r="A10" s="48" t="s">
        <v>29</v>
      </c>
      <c r="B10" s="49" t="s">
        <v>6</v>
      </c>
      <c r="C10" s="47"/>
      <c r="D10" s="47"/>
    </row>
    <row r="11" spans="1:4" s="9" customFormat="1" ht="15" customHeight="1" hidden="1">
      <c r="A11" s="48" t="s">
        <v>30</v>
      </c>
      <c r="B11" s="49" t="s">
        <v>7</v>
      </c>
      <c r="C11" s="47"/>
      <c r="D11" s="47"/>
    </row>
    <row r="12" spans="1:4" s="9" customFormat="1" ht="15" customHeight="1">
      <c r="A12" s="48" t="s">
        <v>62</v>
      </c>
      <c r="B12" s="49" t="s">
        <v>57</v>
      </c>
      <c r="C12" s="47">
        <v>495383</v>
      </c>
      <c r="D12" s="47">
        <f>548637-1843</f>
        <v>546794</v>
      </c>
    </row>
    <row r="13" spans="1:4" s="9" customFormat="1" ht="13.5">
      <c r="A13" s="48" t="s">
        <v>50</v>
      </c>
      <c r="B13" s="49" t="s">
        <v>56</v>
      </c>
      <c r="C13" s="47">
        <f>845861+5242-2000</f>
        <v>849103</v>
      </c>
      <c r="D13" s="47">
        <f>818915-2000+6711</f>
        <v>823626</v>
      </c>
    </row>
    <row r="14" spans="1:4" s="9" customFormat="1" ht="15" customHeight="1">
      <c r="A14" s="48" t="s">
        <v>4</v>
      </c>
      <c r="B14" s="49" t="s">
        <v>58</v>
      </c>
      <c r="C14" s="47">
        <v>609668</v>
      </c>
      <c r="D14" s="47">
        <v>872013</v>
      </c>
    </row>
    <row r="15" spans="1:4" s="9" customFormat="1" ht="15" customHeight="1">
      <c r="A15" s="48" t="s">
        <v>63</v>
      </c>
      <c r="B15" s="49"/>
      <c r="C15" s="47"/>
      <c r="D15" s="47">
        <v>18020</v>
      </c>
    </row>
    <row r="16" spans="1:4" s="9" customFormat="1" ht="15" customHeight="1" thickBot="1">
      <c r="A16" s="76" t="s">
        <v>8</v>
      </c>
      <c r="B16" s="90" t="s">
        <v>59</v>
      </c>
      <c r="C16" s="78">
        <f>34+4832-5906+330+1138+421+912137</f>
        <v>912986</v>
      </c>
      <c r="D16" s="78">
        <f>57+4063+14530+964+441+567087-4063-943</f>
        <v>582136</v>
      </c>
    </row>
    <row r="17" spans="1:4" s="9" customFormat="1" ht="19.5" customHeight="1" thickBot="1">
      <c r="A17" s="82" t="s">
        <v>64</v>
      </c>
      <c r="B17" s="83"/>
      <c r="C17" s="84">
        <f>SUM(C7:C16)</f>
        <v>2954105</v>
      </c>
      <c r="D17" s="84">
        <f>SUM(D7:D16)</f>
        <v>2850424</v>
      </c>
    </row>
    <row r="18" spans="1:4" s="9" customFormat="1" ht="19.5" customHeight="1">
      <c r="A18" s="79" t="s">
        <v>66</v>
      </c>
      <c r="B18" s="80" t="s">
        <v>24</v>
      </c>
      <c r="C18" s="81" t="s">
        <v>24</v>
      </c>
      <c r="D18" s="81" t="s">
        <v>24</v>
      </c>
    </row>
    <row r="19" spans="1:4" s="9" customFormat="1" ht="15" customHeight="1" hidden="1">
      <c r="A19" s="48" t="s">
        <v>26</v>
      </c>
      <c r="B19" s="52">
        <v>110</v>
      </c>
      <c r="C19" s="47"/>
      <c r="D19" s="47"/>
    </row>
    <row r="20" spans="1:4" s="9" customFormat="1" ht="13.5" hidden="1">
      <c r="A20" s="48" t="s">
        <v>27</v>
      </c>
      <c r="B20" s="52">
        <v>111</v>
      </c>
      <c r="C20" s="47"/>
      <c r="D20" s="47"/>
    </row>
    <row r="21" spans="1:4" s="9" customFormat="1" ht="28.5" customHeight="1" hidden="1">
      <c r="A21" s="48" t="s">
        <v>28</v>
      </c>
      <c r="B21" s="52">
        <v>112</v>
      </c>
      <c r="C21" s="47"/>
      <c r="D21" s="47"/>
    </row>
    <row r="22" spans="1:4" s="9" customFormat="1" ht="15" customHeight="1" hidden="1">
      <c r="A22" s="48" t="s">
        <v>29</v>
      </c>
      <c r="B22" s="52">
        <v>113</v>
      </c>
      <c r="C22" s="47"/>
      <c r="D22" s="47"/>
    </row>
    <row r="23" spans="1:4" s="9" customFormat="1" ht="15" customHeight="1" hidden="1">
      <c r="A23" s="48" t="s">
        <v>31</v>
      </c>
      <c r="B23" s="52">
        <v>114</v>
      </c>
      <c r="C23" s="47"/>
      <c r="D23" s="47"/>
    </row>
    <row r="24" spans="1:4" s="9" customFormat="1" ht="15" customHeight="1">
      <c r="A24" s="48" t="s">
        <v>156</v>
      </c>
      <c r="B24" s="52"/>
      <c r="C24" s="47">
        <v>2836</v>
      </c>
      <c r="D24" s="47">
        <v>2836</v>
      </c>
    </row>
    <row r="25" spans="1:4" s="9" customFormat="1" ht="15" customHeight="1">
      <c r="A25" s="48" t="s">
        <v>10</v>
      </c>
      <c r="B25" s="52">
        <v>12</v>
      </c>
      <c r="C25" s="47">
        <f>3289863-925454</f>
        <v>2364409</v>
      </c>
      <c r="D25" s="47">
        <f>3288415-870783</f>
        <v>2417632</v>
      </c>
    </row>
    <row r="26" spans="1:4" s="9" customFormat="1" ht="15" customHeight="1">
      <c r="A26" s="48" t="s">
        <v>49</v>
      </c>
      <c r="B26" s="52">
        <v>13</v>
      </c>
      <c r="C26" s="47">
        <f>267253-167032</f>
        <v>100221</v>
      </c>
      <c r="D26" s="47">
        <f>267253-152716</f>
        <v>114537</v>
      </c>
    </row>
    <row r="27" spans="1:4" s="9" customFormat="1" ht="15" customHeight="1">
      <c r="A27" s="48" t="s">
        <v>13</v>
      </c>
      <c r="B27" s="52"/>
      <c r="C27" s="47"/>
      <c r="D27" s="47"/>
    </row>
    <row r="28" spans="1:4" s="9" customFormat="1" ht="15" customHeight="1">
      <c r="A28" s="48" t="s">
        <v>14</v>
      </c>
      <c r="B28" s="52">
        <v>15</v>
      </c>
      <c r="C28" s="47"/>
      <c r="D28" s="47">
        <v>943</v>
      </c>
    </row>
    <row r="29" spans="1:4" s="9" customFormat="1" ht="19.5" customHeight="1" thickBot="1">
      <c r="A29" s="85" t="s">
        <v>67</v>
      </c>
      <c r="B29" s="86"/>
      <c r="C29" s="87">
        <f>SUM(C24:C28)</f>
        <v>2467466</v>
      </c>
      <c r="D29" s="87">
        <f>SUM(D24:D28)</f>
        <v>2535948</v>
      </c>
    </row>
    <row r="30" spans="1:4" s="9" customFormat="1" ht="19.5" customHeight="1" thickBot="1">
      <c r="A30" s="82" t="s">
        <v>68</v>
      </c>
      <c r="B30" s="83" t="s">
        <v>24</v>
      </c>
      <c r="C30" s="84">
        <f>C29+C17</f>
        <v>5421571</v>
      </c>
      <c r="D30" s="84">
        <f>D29+D17</f>
        <v>5386372</v>
      </c>
    </row>
    <row r="31" spans="1:4" s="9" customFormat="1" ht="19.5" customHeight="1">
      <c r="A31" s="88" t="s">
        <v>32</v>
      </c>
      <c r="B31" s="89"/>
      <c r="C31" s="89"/>
      <c r="D31" s="89"/>
    </row>
    <row r="32" spans="1:4" s="9" customFormat="1" ht="19.5" customHeight="1">
      <c r="A32" s="50" t="s">
        <v>69</v>
      </c>
      <c r="B32" s="51" t="s">
        <v>24</v>
      </c>
      <c r="C32" s="53" t="s">
        <v>24</v>
      </c>
      <c r="D32" s="53" t="s">
        <v>24</v>
      </c>
    </row>
    <row r="33" spans="1:4" s="9" customFormat="1" ht="15" customHeight="1">
      <c r="A33" s="48" t="s">
        <v>70</v>
      </c>
      <c r="B33" s="52">
        <v>16</v>
      </c>
      <c r="C33" s="47">
        <v>979928</v>
      </c>
      <c r="D33" s="47">
        <f>982249+1492</f>
        <v>983741</v>
      </c>
    </row>
    <row r="34" spans="1:4" s="9" customFormat="1" ht="15" customHeight="1">
      <c r="A34" s="48" t="s">
        <v>34</v>
      </c>
      <c r="B34" s="52"/>
      <c r="C34" s="47">
        <v>88869</v>
      </c>
      <c r="D34" s="47">
        <v>69898</v>
      </c>
    </row>
    <row r="35" spans="1:4" s="9" customFormat="1" ht="15" customHeight="1">
      <c r="A35" s="48" t="s">
        <v>61</v>
      </c>
      <c r="B35" s="52">
        <v>17</v>
      </c>
      <c r="C35" s="47">
        <v>105603</v>
      </c>
      <c r="D35" s="47">
        <v>312939</v>
      </c>
    </row>
    <row r="36" spans="1:4" s="9" customFormat="1" ht="15" customHeight="1">
      <c r="A36" s="48" t="s">
        <v>53</v>
      </c>
      <c r="B36" s="52">
        <v>13</v>
      </c>
      <c r="C36" s="47">
        <v>46533</v>
      </c>
      <c r="D36" s="47">
        <f>65126-3999</f>
        <v>61127</v>
      </c>
    </row>
    <row r="37" spans="1:4" s="9" customFormat="1" ht="15" customHeight="1">
      <c r="A37" s="48" t="s">
        <v>71</v>
      </c>
      <c r="B37" s="52">
        <v>18</v>
      </c>
      <c r="C37" s="47">
        <v>2549</v>
      </c>
      <c r="D37" s="47">
        <v>3999</v>
      </c>
    </row>
    <row r="38" spans="1:4" s="9" customFormat="1" ht="15" customHeight="1">
      <c r="A38" s="48" t="s">
        <v>60</v>
      </c>
      <c r="B38" s="52">
        <v>22</v>
      </c>
      <c r="C38" s="47">
        <v>200</v>
      </c>
      <c r="D38" s="47">
        <v>200</v>
      </c>
    </row>
    <row r="39" spans="1:4" s="9" customFormat="1" ht="15" customHeight="1">
      <c r="A39" s="48" t="s">
        <v>33</v>
      </c>
      <c r="B39" s="52">
        <v>19</v>
      </c>
      <c r="C39" s="47">
        <v>88480</v>
      </c>
      <c r="D39" s="47">
        <v>73724</v>
      </c>
    </row>
    <row r="40" spans="1:4" s="9" customFormat="1" ht="15" customHeight="1">
      <c r="A40" s="76" t="s">
        <v>151</v>
      </c>
      <c r="B40" s="77">
        <v>20</v>
      </c>
      <c r="C40" s="78">
        <v>125702</v>
      </c>
      <c r="D40" s="78">
        <v>92173</v>
      </c>
    </row>
    <row r="41" spans="1:4" s="9" customFormat="1" ht="15" customHeight="1">
      <c r="A41" s="76" t="s">
        <v>152</v>
      </c>
      <c r="B41" s="77">
        <v>20</v>
      </c>
      <c r="C41" s="78">
        <v>18647</v>
      </c>
      <c r="D41" s="78">
        <v>19054</v>
      </c>
    </row>
    <row r="42" spans="1:4" s="9" customFormat="1" ht="15" customHeight="1" thickBot="1">
      <c r="A42" s="76" t="s">
        <v>15</v>
      </c>
      <c r="B42" s="77">
        <v>20</v>
      </c>
      <c r="C42" s="78">
        <f>4971+29861</f>
        <v>34832</v>
      </c>
      <c r="D42" s="78">
        <f>5240+73906</f>
        <v>79146</v>
      </c>
    </row>
    <row r="43" spans="1:4" s="9" customFormat="1" ht="19.5" customHeight="1" thickBot="1">
      <c r="A43" s="82" t="s">
        <v>72</v>
      </c>
      <c r="B43" s="83"/>
      <c r="C43" s="84">
        <f>SUM(C33:C42)</f>
        <v>1491343</v>
      </c>
      <c r="D43" s="84">
        <f>SUM(D33:D42)</f>
        <v>1696001</v>
      </c>
    </row>
    <row r="44" spans="1:4" s="9" customFormat="1" ht="19.5" customHeight="1">
      <c r="A44" s="79" t="s">
        <v>73</v>
      </c>
      <c r="B44" s="80" t="s">
        <v>24</v>
      </c>
      <c r="C44" s="81" t="s">
        <v>24</v>
      </c>
      <c r="D44" s="81" t="s">
        <v>24</v>
      </c>
    </row>
    <row r="45" spans="1:4" s="9" customFormat="1" ht="15" customHeight="1">
      <c r="A45" s="48" t="s">
        <v>74</v>
      </c>
      <c r="B45" s="52">
        <v>16</v>
      </c>
      <c r="C45" s="47">
        <v>55743</v>
      </c>
      <c r="D45" s="47">
        <v>23572</v>
      </c>
    </row>
    <row r="46" spans="1:4" s="9" customFormat="1" ht="15" customHeight="1">
      <c r="A46" s="48" t="s">
        <v>75</v>
      </c>
      <c r="B46" s="52">
        <v>13</v>
      </c>
      <c r="C46" s="47">
        <v>69015</v>
      </c>
      <c r="D46" s="47">
        <v>69015</v>
      </c>
    </row>
    <row r="47" spans="1:4" s="9" customFormat="1" ht="15" customHeight="1">
      <c r="A47" s="48" t="s">
        <v>76</v>
      </c>
      <c r="B47" s="52">
        <v>18</v>
      </c>
      <c r="C47" s="47"/>
      <c r="D47" s="47"/>
    </row>
    <row r="48" spans="1:4" s="9" customFormat="1" ht="13.5">
      <c r="A48" s="48" t="s">
        <v>16</v>
      </c>
      <c r="B48" s="52">
        <v>31</v>
      </c>
      <c r="C48" s="47">
        <v>353112</v>
      </c>
      <c r="D48" s="47">
        <v>353112</v>
      </c>
    </row>
    <row r="49" spans="1:4" s="9" customFormat="1" ht="14.25" thickBot="1">
      <c r="A49" s="76" t="s">
        <v>17</v>
      </c>
      <c r="B49" s="77">
        <v>21</v>
      </c>
      <c r="C49" s="78">
        <v>21490</v>
      </c>
      <c r="D49" s="78">
        <v>21490</v>
      </c>
    </row>
    <row r="50" spans="1:4" s="9" customFormat="1" ht="19.5" customHeight="1" thickBot="1">
      <c r="A50" s="82" t="s">
        <v>77</v>
      </c>
      <c r="B50" s="83"/>
      <c r="C50" s="84">
        <f>SUM(C45:C49)</f>
        <v>499360</v>
      </c>
      <c r="D50" s="84">
        <f>SUM(D45:D49)</f>
        <v>467189</v>
      </c>
    </row>
    <row r="51" spans="1:4" s="9" customFormat="1" ht="19.5" customHeight="1">
      <c r="A51" s="79" t="s">
        <v>78</v>
      </c>
      <c r="B51" s="80"/>
      <c r="C51" s="81" t="s">
        <v>24</v>
      </c>
      <c r="D51" s="81" t="s">
        <v>24</v>
      </c>
    </row>
    <row r="52" spans="1:4" s="9" customFormat="1" ht="15" customHeight="1">
      <c r="A52" s="48" t="s">
        <v>79</v>
      </c>
      <c r="B52" s="52">
        <v>22</v>
      </c>
      <c r="C52" s="47">
        <v>600190</v>
      </c>
      <c r="D52" s="47">
        <v>600190</v>
      </c>
    </row>
    <row r="53" spans="1:4" s="9" customFormat="1" ht="15" customHeight="1">
      <c r="A53" s="48" t="s">
        <v>18</v>
      </c>
      <c r="B53" s="52"/>
      <c r="C53" s="47">
        <v>19</v>
      </c>
      <c r="D53" s="47">
        <v>19</v>
      </c>
    </row>
    <row r="54" spans="1:4" s="9" customFormat="1" ht="15" customHeight="1">
      <c r="A54" s="48" t="s">
        <v>19</v>
      </c>
      <c r="B54" s="52"/>
      <c r="C54" s="47">
        <v>-190</v>
      </c>
      <c r="D54" s="47">
        <v>-190</v>
      </c>
    </row>
    <row r="55" spans="1:4" s="9" customFormat="1" ht="15" customHeight="1">
      <c r="A55" s="48" t="s">
        <v>80</v>
      </c>
      <c r="B55" s="52"/>
      <c r="C55" s="61">
        <v>379339</v>
      </c>
      <c r="D55" s="61">
        <v>391003</v>
      </c>
    </row>
    <row r="56" spans="1:4" s="9" customFormat="1" ht="15" customHeight="1" thickBot="1">
      <c r="A56" s="48" t="s">
        <v>81</v>
      </c>
      <c r="B56" s="77"/>
      <c r="C56" s="78">
        <f>D56+'форма 2'!C23+11664</f>
        <v>2451509.6</v>
      </c>
      <c r="D56" s="78">
        <v>2232160</v>
      </c>
    </row>
    <row r="57" spans="1:4" s="9" customFormat="1" ht="16.5" customHeight="1" thickBot="1">
      <c r="A57" s="85" t="s">
        <v>44</v>
      </c>
      <c r="B57" s="91"/>
      <c r="C57" s="92">
        <f>SUM(C52:C56)</f>
        <v>3430867.6</v>
      </c>
      <c r="D57" s="92">
        <f>SUM(D52:D56)</f>
        <v>3223182</v>
      </c>
    </row>
    <row r="58" spans="1:4" s="9" customFormat="1" ht="19.5" customHeight="1" thickBot="1">
      <c r="A58" s="82" t="s">
        <v>82</v>
      </c>
      <c r="B58" s="83" t="s">
        <v>24</v>
      </c>
      <c r="C58" s="84">
        <f>C57+C50+C43</f>
        <v>5421570.6</v>
      </c>
      <c r="D58" s="84">
        <f>D57+D50+D43</f>
        <v>5386372</v>
      </c>
    </row>
    <row r="59" spans="1:4" s="9" customFormat="1" ht="13.5">
      <c r="A59" s="54" t="s">
        <v>20</v>
      </c>
      <c r="B59" s="6" t="s">
        <v>24</v>
      </c>
      <c r="C59" s="12">
        <v>5718</v>
      </c>
      <c r="D59" s="12">
        <v>5372</v>
      </c>
    </row>
    <row r="60" spans="1:4" s="9" customFormat="1" ht="13.5">
      <c r="A60" s="55"/>
      <c r="B60" s="6"/>
      <c r="C60" s="56"/>
      <c r="D60" s="56"/>
    </row>
    <row r="61" spans="1:4" ht="13.5">
      <c r="A61" s="57"/>
      <c r="B61" s="58"/>
      <c r="C61" s="57"/>
      <c r="D61" s="57"/>
    </row>
    <row r="62" spans="1:4" ht="13.5">
      <c r="A62" s="74" t="s">
        <v>146</v>
      </c>
      <c r="B62" s="111" t="s">
        <v>108</v>
      </c>
      <c r="C62" s="111"/>
      <c r="D62" s="111"/>
    </row>
    <row r="63" spans="2:4" ht="13.5">
      <c r="B63" s="97"/>
      <c r="C63" s="97"/>
      <c r="D63" s="73"/>
    </row>
    <row r="64" spans="1:4" ht="13.5">
      <c r="A64" s="26" t="s">
        <v>147</v>
      </c>
      <c r="B64" s="106" t="s">
        <v>112</v>
      </c>
      <c r="C64" s="106"/>
      <c r="D64" s="106"/>
    </row>
    <row r="65" spans="1:4" ht="13.5">
      <c r="A65" s="95"/>
      <c r="B65" s="19"/>
      <c r="C65" s="19"/>
      <c r="D65"/>
    </row>
    <row r="66" spans="1:4" ht="13.5">
      <c r="A66" s="109" t="s">
        <v>36</v>
      </c>
      <c r="B66" s="109"/>
      <c r="C66" s="109"/>
      <c r="D66" s="109"/>
    </row>
  </sheetData>
  <sheetProtection/>
  <mergeCells count="4">
    <mergeCell ref="A4:B4"/>
    <mergeCell ref="B64:D64"/>
    <mergeCell ref="A66:D66"/>
    <mergeCell ref="B62:D62"/>
  </mergeCells>
  <printOptions/>
  <pageMargins left="0.7086614173228347" right="0.3937007874015748" top="0" bottom="0" header="0" footer="0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2.8515625" style="1" customWidth="1"/>
    <col min="2" max="2" width="11.140625" style="1" customWidth="1"/>
    <col min="3" max="3" width="17.28125" style="1" customWidth="1"/>
    <col min="4" max="4" width="17.7109375" style="1" customWidth="1"/>
  </cols>
  <sheetData>
    <row r="1" ht="13.5">
      <c r="A1" s="1" t="s">
        <v>85</v>
      </c>
    </row>
    <row r="3" spans="1:4" ht="13.5">
      <c r="A3" s="111" t="s">
        <v>86</v>
      </c>
      <c r="B3" s="111"/>
      <c r="C3" s="111"/>
      <c r="D3" s="111"/>
    </row>
    <row r="4" spans="1:4" ht="13.5">
      <c r="A4" s="37" t="s">
        <v>158</v>
      </c>
      <c r="B4" s="37"/>
      <c r="C4" s="37"/>
      <c r="D4" s="37"/>
    </row>
    <row r="5" spans="1:2" ht="13.5">
      <c r="A5" s="115" t="s">
        <v>104</v>
      </c>
      <c r="B5" s="115"/>
    </row>
    <row r="6" spans="1:4" ht="35.25" customHeight="1">
      <c r="A6" s="10"/>
      <c r="B6" s="4" t="s">
        <v>83</v>
      </c>
      <c r="C6" s="13">
        <v>44651</v>
      </c>
      <c r="D6" s="13">
        <v>44286</v>
      </c>
    </row>
    <row r="7" spans="1:4" ht="13.5">
      <c r="A7" s="14" t="s">
        <v>37</v>
      </c>
      <c r="B7" s="100" t="s">
        <v>91</v>
      </c>
      <c r="C7" s="45">
        <v>2028941</v>
      </c>
      <c r="D7" s="45">
        <v>1513653</v>
      </c>
    </row>
    <row r="8" spans="1:4" ht="13.5">
      <c r="A8" s="14" t="s">
        <v>38</v>
      </c>
      <c r="B8" s="100" t="s">
        <v>92</v>
      </c>
      <c r="C8" s="45">
        <v>1440133</v>
      </c>
      <c r="D8" s="45">
        <v>1090262</v>
      </c>
    </row>
    <row r="9" spans="1:4" ht="13.5">
      <c r="A9" s="15" t="s">
        <v>87</v>
      </c>
      <c r="B9" s="101"/>
      <c r="C9" s="46">
        <f>C7-C8</f>
        <v>588808</v>
      </c>
      <c r="D9" s="46">
        <f>D7-D8</f>
        <v>423391</v>
      </c>
    </row>
    <row r="10" spans="1:4" ht="13.5">
      <c r="A10" s="14" t="s">
        <v>22</v>
      </c>
      <c r="B10" s="100" t="s">
        <v>93</v>
      </c>
      <c r="C10" s="45">
        <v>56594</v>
      </c>
      <c r="D10" s="45">
        <v>54345</v>
      </c>
    </row>
    <row r="11" spans="1:4" ht="13.5">
      <c r="A11" s="14" t="s">
        <v>2</v>
      </c>
      <c r="B11" s="100" t="s">
        <v>94</v>
      </c>
      <c r="C11" s="45">
        <v>257529</v>
      </c>
      <c r="D11" s="45">
        <v>414789</v>
      </c>
    </row>
    <row r="12" spans="1:4" ht="13.5">
      <c r="A12" s="14" t="s">
        <v>1</v>
      </c>
      <c r="B12" s="100" t="s">
        <v>95</v>
      </c>
      <c r="C12" s="45">
        <f>44008-16816</f>
        <v>27192</v>
      </c>
      <c r="D12" s="45">
        <v>4459</v>
      </c>
    </row>
    <row r="13" spans="1:4" ht="13.5">
      <c r="A13" s="14" t="s">
        <v>3</v>
      </c>
      <c r="B13" s="100" t="s">
        <v>96</v>
      </c>
      <c r="C13" s="45">
        <f>50987-16816</f>
        <v>34171</v>
      </c>
      <c r="D13" s="45">
        <v>7387</v>
      </c>
    </row>
    <row r="14" spans="1:4" ht="13.5">
      <c r="A14" s="15" t="s">
        <v>88</v>
      </c>
      <c r="B14" s="101"/>
      <c r="C14" s="46">
        <f>C9-C10-C11-C13+C12</f>
        <v>267706</v>
      </c>
      <c r="D14" s="46">
        <f>D9-D10-D11-D13+D12</f>
        <v>-48671</v>
      </c>
    </row>
    <row r="15" spans="1:4" ht="13.5">
      <c r="A15" s="14" t="s">
        <v>89</v>
      </c>
      <c r="B15" s="100" t="s">
        <v>97</v>
      </c>
      <c r="C15" s="60">
        <v>27593</v>
      </c>
      <c r="D15" s="60">
        <v>16845</v>
      </c>
    </row>
    <row r="16" spans="1:4" ht="13.5">
      <c r="A16" s="14" t="s">
        <v>90</v>
      </c>
      <c r="B16" s="100" t="s">
        <v>98</v>
      </c>
      <c r="C16" s="60">
        <v>35692</v>
      </c>
      <c r="D16" s="60">
        <v>36093</v>
      </c>
    </row>
    <row r="17" spans="1:4" ht="41.25" customHeight="1" hidden="1">
      <c r="A17" s="14" t="s">
        <v>39</v>
      </c>
      <c r="B17" s="100" t="s">
        <v>9</v>
      </c>
      <c r="C17" s="45"/>
      <c r="D17" s="45"/>
    </row>
    <row r="18" spans="1:4" ht="13.5" customHeight="1" hidden="1">
      <c r="A18" s="14" t="s">
        <v>40</v>
      </c>
      <c r="B18" s="100" t="s">
        <v>11</v>
      </c>
      <c r="C18" s="45"/>
      <c r="D18" s="45"/>
    </row>
    <row r="19" spans="1:4" ht="13.5" customHeight="1" hidden="1">
      <c r="A19" s="14" t="s">
        <v>41</v>
      </c>
      <c r="B19" s="100" t="s">
        <v>12</v>
      </c>
      <c r="C19" s="45"/>
      <c r="D19" s="45"/>
    </row>
    <row r="20" spans="1:4" ht="13.5">
      <c r="A20" s="15" t="s">
        <v>99</v>
      </c>
      <c r="B20" s="4"/>
      <c r="C20" s="46">
        <f>C14-C16+C15</f>
        <v>259607</v>
      </c>
      <c r="D20" s="46">
        <f>D14-D16+D15</f>
        <v>-67919</v>
      </c>
    </row>
    <row r="21" spans="1:4" ht="13.5">
      <c r="A21" s="14" t="s">
        <v>23</v>
      </c>
      <c r="B21" s="5">
        <v>31</v>
      </c>
      <c r="C21" s="45">
        <f>C20*20%</f>
        <v>51921.4</v>
      </c>
      <c r="D21" s="45">
        <v>-37846</v>
      </c>
    </row>
    <row r="22" spans="1:4" ht="13.5">
      <c r="A22" s="14"/>
      <c r="B22" s="5"/>
      <c r="C22" s="45"/>
      <c r="D22" s="45"/>
    </row>
    <row r="23" spans="1:4" ht="13.5">
      <c r="A23" s="15" t="s">
        <v>100</v>
      </c>
      <c r="B23" s="16"/>
      <c r="C23" s="46">
        <f>C20-C21</f>
        <v>207685.6</v>
      </c>
      <c r="D23" s="46">
        <f>D20-D21</f>
        <v>-30073</v>
      </c>
    </row>
    <row r="24" spans="1:4" ht="19.5" customHeight="1">
      <c r="A24" s="14" t="s">
        <v>101</v>
      </c>
      <c r="B24" s="16"/>
      <c r="C24" s="46"/>
      <c r="D24" s="46"/>
    </row>
    <row r="25" spans="1:4" ht="13.5">
      <c r="A25" s="29" t="s">
        <v>102</v>
      </c>
      <c r="B25" s="16"/>
      <c r="C25" s="46">
        <f>SUM(C23:C24)</f>
        <v>207685.6</v>
      </c>
      <c r="D25" s="46">
        <f>SUM(D23:D24)</f>
        <v>-30073</v>
      </c>
    </row>
    <row r="26" spans="1:4" ht="13.5">
      <c r="A26" s="15" t="s">
        <v>103</v>
      </c>
      <c r="B26" s="33"/>
      <c r="C26" s="93">
        <f>C23/600</f>
        <v>346.1426666666667</v>
      </c>
      <c r="D26" s="93">
        <f>D23/600</f>
        <v>-50.12166666666667</v>
      </c>
    </row>
    <row r="27" spans="1:4" ht="13.5">
      <c r="A27" s="11" t="s">
        <v>24</v>
      </c>
      <c r="B27" s="34"/>
      <c r="C27" s="11" t="s">
        <v>24</v>
      </c>
      <c r="D27" s="11" t="s">
        <v>24</v>
      </c>
    </row>
    <row r="29" spans="1:3" ht="13.5">
      <c r="A29" s="74" t="s">
        <v>140</v>
      </c>
      <c r="B29" s="1" t="s">
        <v>142</v>
      </c>
      <c r="C29" s="75" t="s">
        <v>108</v>
      </c>
    </row>
    <row r="30" spans="1:4" ht="27" customHeight="1">
      <c r="A30" s="26" t="s">
        <v>141</v>
      </c>
      <c r="B30" s="1" t="s">
        <v>143</v>
      </c>
      <c r="C30" s="106" t="s">
        <v>112</v>
      </c>
      <c r="D30" s="106"/>
    </row>
    <row r="31" spans="1:4" ht="13.5">
      <c r="A31" s="95"/>
      <c r="B31" s="19"/>
      <c r="C31" s="19"/>
      <c r="D31"/>
    </row>
    <row r="32" spans="1:4" ht="13.5">
      <c r="A32" s="109" t="s">
        <v>36</v>
      </c>
      <c r="B32" s="109"/>
      <c r="C32" s="109"/>
      <c r="D32" s="109"/>
    </row>
    <row r="33" spans="3:4" ht="13.5">
      <c r="C33" s="70"/>
      <c r="D33" s="68"/>
    </row>
    <row r="34" spans="3:4" ht="13.5">
      <c r="C34" s="67"/>
      <c r="D34" s="69"/>
    </row>
    <row r="35" spans="3:4" ht="13.5">
      <c r="C35" s="67"/>
      <c r="D35" s="68"/>
    </row>
    <row r="36" spans="3:4" ht="13.5">
      <c r="C36" s="70"/>
      <c r="D36" s="68"/>
    </row>
    <row r="37" spans="3:4" ht="13.5">
      <c r="C37" s="67"/>
      <c r="D37" s="69"/>
    </row>
    <row r="38" spans="3:4" ht="13.5">
      <c r="C38" s="67"/>
      <c r="D38" s="69"/>
    </row>
    <row r="39" spans="3:4" ht="13.5">
      <c r="C39" s="70"/>
      <c r="D39" s="68"/>
    </row>
    <row r="40" spans="3:4" ht="13.5">
      <c r="C40" s="67"/>
      <c r="D40" s="69"/>
    </row>
    <row r="41" spans="3:4" ht="13.5">
      <c r="C41" s="70"/>
      <c r="D41" s="68"/>
    </row>
    <row r="42" spans="3:4" ht="13.5">
      <c r="C42" s="70"/>
      <c r="D42" s="68"/>
    </row>
    <row r="43" spans="3:4" ht="13.5">
      <c r="C43" s="70"/>
      <c r="D43" s="68"/>
    </row>
    <row r="44" spans="3:4" ht="13.5">
      <c r="C44" s="67"/>
      <c r="D44" s="69"/>
    </row>
    <row r="45" spans="3:4" ht="13.5">
      <c r="C45" s="67"/>
      <c r="D45" s="69"/>
    </row>
    <row r="46" spans="3:4" ht="13.5">
      <c r="C46" s="67"/>
      <c r="D46" s="68"/>
    </row>
    <row r="47" spans="3:4" ht="13.5">
      <c r="C47" s="70"/>
      <c r="D47" s="68"/>
    </row>
    <row r="48" spans="3:4" ht="13.5">
      <c r="C48" s="70"/>
      <c r="D48" s="69"/>
    </row>
    <row r="49" spans="3:4" ht="13.5">
      <c r="C49" s="67"/>
      <c r="D49" s="68"/>
    </row>
    <row r="50" spans="3:4" ht="13.5">
      <c r="C50" s="67"/>
      <c r="D50" s="69"/>
    </row>
    <row r="51" spans="3:4" ht="13.5">
      <c r="C51" s="71"/>
      <c r="D51" s="71"/>
    </row>
  </sheetData>
  <sheetProtection/>
  <mergeCells count="4">
    <mergeCell ref="A3:D3"/>
    <mergeCell ref="A5:B5"/>
    <mergeCell ref="A32:D32"/>
    <mergeCell ref="C30:D30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2022-04-19T06:43:02Z</cp:lastPrinted>
  <dcterms:created xsi:type="dcterms:W3CDTF">1996-10-08T23:32:33Z</dcterms:created>
  <dcterms:modified xsi:type="dcterms:W3CDTF">2022-04-19T08:15:24Z</dcterms:modified>
  <cp:category/>
  <cp:version/>
  <cp:contentType/>
  <cp:contentStatus/>
</cp:coreProperties>
</file>