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\2024\1 кв.2024\"/>
    </mc:Choice>
  </mc:AlternateContent>
  <xr:revisionPtr revIDLastSave="0" documentId="13_ncr:1_{58DD9AF4-B7FC-48AD-B874-60020A256A67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ББ-2024 Консолид" sheetId="278" r:id="rId1"/>
    <sheet name="ОПиУ-2024 Консолид" sheetId="279" r:id="rId2"/>
    <sheet name="ДДС консол" sheetId="281" r:id="rId3"/>
    <sheet name="ОИК консол" sheetId="280" r:id="rId4"/>
    <sheet name="ОПиУ-2024" sheetId="272" state="hidden" r:id="rId5"/>
    <sheet name="ББ-2024" sheetId="271" state="hidden" r:id="rId6"/>
    <sheet name="ОСВ 1.2024 АП" sheetId="276" state="hidden" r:id="rId7"/>
    <sheet name="ОСВ 1.2024 ФФ" sheetId="277" state="hidden" r:id="rId8"/>
    <sheet name="ББ" sheetId="266" state="hidden" r:id="rId9"/>
    <sheet name="ОПУ" sheetId="267" state="hidden" r:id="rId10"/>
    <sheet name="ОСВ 24 " sheetId="268" state="hidden" r:id="rId11"/>
    <sheet name=" Доходы 24" sheetId="269" state="hidden" r:id="rId12"/>
    <sheet name=" Расходы 24" sheetId="270" state="hidden" r:id="rId13"/>
    <sheet name="ОСВ АП 2023" sheetId="282" state="hidden" r:id="rId14"/>
    <sheet name="ОСВ ФФ 2023" sheetId="283" state="hidden" r:id="rId15"/>
    <sheet name="ОС" sheetId="284" state="hidden" r:id="rId16"/>
    <sheet name=" Доходы 22" sheetId="274" state="hidden" r:id="rId17"/>
    <sheet name=" Расходы 22" sheetId="275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>#REF!</definedName>
    <definedName name="\m">#REF!</definedName>
    <definedName name="\n">#REF!</definedName>
    <definedName name="\o">#REF!</definedName>
    <definedName name="_________xlnm.Print_Area_1">#N/A</definedName>
    <definedName name="________xlnm.Print_Area_1">#N/A</definedName>
    <definedName name="_______xlnm.Print_Area_1">#N/A</definedName>
    <definedName name="______xlnm.Print_Area_1">#N/A</definedName>
    <definedName name="_____con1">'[1]4 Elemental Works - Hotel'!#REF!</definedName>
    <definedName name="_____xlnm.Print_Area_1">#N/A</definedName>
    <definedName name="____con1">'[1]4 Elemental Works - Hotel'!#REF!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US1">#REF!</definedName>
    <definedName name="____xlnm.Print_Area_1">#N/A</definedName>
    <definedName name="___con1">'[1]4 Elemental Works - Hotel'!#REF!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_US1">#REF!</definedName>
    <definedName name="___xlnm.Print_Area_1">#N/A</definedName>
    <definedName name="__con1">'[1]4 Elemental Works - Hotel'!#REF!</definedName>
    <definedName name="__isk11">'[3]Hast Mek Icmal '!#REF!</definedName>
    <definedName name="__isk12">'[3]Hast Mek Icmal '!#REF!</definedName>
    <definedName name="__isk13">'[3]Hast Mek Icmal '!#REF!</definedName>
    <definedName name="__isk14">'[3]Hast Mek Icmal '!#REF!</definedName>
    <definedName name="__isk15">'[3]Hast Mek Icmal '!#REF!</definedName>
    <definedName name="__isk16">'[3]Hast Mek Icmal '!#REF!</definedName>
    <definedName name="__isk17">'[3]Hast Mek Icmal '!#REF!</definedName>
    <definedName name="__isk18">'[3]Hast Mek Icmal '!#REF!</definedName>
    <definedName name="__isk19">'[3]Hast Mek Icmal '!#REF!</definedName>
    <definedName name="__isk2">'[3]Hast Mek Icmal '!#REF!</definedName>
    <definedName name="__isk20">'[3]Hast Mek Icmal '!#REF!</definedName>
    <definedName name="__isk24">'[3]Hast Mek Icmal '!#REF!</definedName>
    <definedName name="__isk25">'[3]Hast Mek Icmal '!#REF!</definedName>
    <definedName name="__isk26">'[3]Hast Mek Icmal '!#REF!</definedName>
    <definedName name="__isk27">'[3]Hast Mek Icmal '!#REF!</definedName>
    <definedName name="__isk28">'[3]Hast Mek Icmal '!#REF!</definedName>
    <definedName name="__isk29">'[3]Hast Mek Icmal '!#REF!</definedName>
    <definedName name="__isk3">'[3]Hast Mek Icmal '!#REF!</definedName>
    <definedName name="__isk30">'[3]Hast Mek Icmal '!#REF!</definedName>
    <definedName name="__isk7">'[3]Hast Mek Icmal '!#REF!</definedName>
    <definedName name="__isk8">'[3]Hast Mek Icmal '!#REF!</definedName>
    <definedName name="__isk9">'[3]Hast Mek Icmal '!#REF!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_US1">#REF!</definedName>
    <definedName name="__xlnm.Print_Area_1">#N/A</definedName>
    <definedName name="_1__123Graph_AChart_1A" hidden="1">#REF!</definedName>
    <definedName name="_2__123Graph_BChart_1A" hidden="1">#REF!</definedName>
    <definedName name="_BHH">[4]FES!#REF!</definedName>
    <definedName name="_con1">'[1]4 Elemental Works - Hotel'!#REF!</definedName>
    <definedName name="_DVZ1">#REF!</definedName>
    <definedName name="_DVZ2">#REF!</definedName>
    <definedName name="_Fill" hidden="1">#REF!</definedName>
    <definedName name="_FKT1">#REF!</definedName>
    <definedName name="_isk1">'[3]Hast Mek Icmal '!#REF!</definedName>
    <definedName name="_isk10">'[3]Hast Mek Icmal '!#REF!</definedName>
    <definedName name="_isk11">'[3]Hast Mek Icmal '!#REF!</definedName>
    <definedName name="_isk12">'[3]Hast Mek Icmal '!#REF!</definedName>
    <definedName name="_isk13">'[3]Hast Mek Icmal '!#REF!</definedName>
    <definedName name="_isk14">'[3]Hast Mek Icmal '!#REF!</definedName>
    <definedName name="_isk15">'[3]Hast Mek Icmal '!#REF!</definedName>
    <definedName name="_isk16">'[3]Hast Mek Icmal '!#REF!</definedName>
    <definedName name="_isk17">'[3]Hast Mek Icmal '!#REF!</definedName>
    <definedName name="_isk18">'[3]Hast Mek Icmal '!#REF!</definedName>
    <definedName name="_isk19">'[3]Hast Mek Icmal '!#REF!</definedName>
    <definedName name="_isk2">'[3]Hast Mek Icmal '!#REF!</definedName>
    <definedName name="_isk20">'[3]Hast Mek Icmal '!#REF!</definedName>
    <definedName name="_isk21">'[3]Hast Mek Icmal '!#REF!</definedName>
    <definedName name="_isk22">'[3]Hast Mek Icmal '!#REF!</definedName>
    <definedName name="_isk23">'[3]Hast Mek Icmal '!#REF!</definedName>
    <definedName name="_isk24">'[3]Hast Mek Icmal '!#REF!</definedName>
    <definedName name="_isk25">'[3]Hast Mek Icmal '!#REF!</definedName>
    <definedName name="_isk26">'[3]Hast Mek Icmal '!#REF!</definedName>
    <definedName name="_isk27">'[3]Hast Mek Icmal '!#REF!</definedName>
    <definedName name="_isk28">'[3]Hast Mek Icmal '!#REF!</definedName>
    <definedName name="_isk29">'[3]Hast Mek Icmal '!#REF!</definedName>
    <definedName name="_isk3">'[3]Hast Mek Icmal '!#REF!</definedName>
    <definedName name="_isk30">'[3]Hast Mek Icmal '!#REF!</definedName>
    <definedName name="_isk4">'[3]Hast Mek Icmal '!#REF!</definedName>
    <definedName name="_isk5">'[3]Hast Mek Icmal '!#REF!</definedName>
    <definedName name="_isk6">'[3]Hast Mek Icmal '!#REF!</definedName>
    <definedName name="_isk7">'[3]Hast Mek Icmal '!#REF!</definedName>
    <definedName name="_isk8">'[3]Hast Mek Icmal '!#REF!</definedName>
    <definedName name="_isk9">'[3]Hast Mek Icmal '!#REF!</definedName>
    <definedName name="_Key1" hidden="1">[5]A!$Y$5</definedName>
    <definedName name="_Order1" hidden="1">255</definedName>
    <definedName name="_Sort" hidden="1">[5]A!$Y$5:$AQ$364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US1">#REF!</definedName>
    <definedName name="a">'[6]штатное расписание'!#REF!</definedName>
    <definedName name="ABAY_BUTCE_ALTUG">#REF!</definedName>
    <definedName name="abc">#REF!</definedName>
    <definedName name="ali" hidden="1">#REF!</definedName>
    <definedName name="Annual_interest_rate">[7]Цены!#REF!</definedName>
    <definedName name="anscount" hidden="1">1</definedName>
    <definedName name="Appliance_Standard_Package">[8]Appliances!$B$20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>'[9]4 Elemental Works - Hotel'!#REF!</definedName>
    <definedName name="assel">#REF!</definedName>
    <definedName name="b">#REF!</definedName>
    <definedName name="Bal_Sheet">#REF!</definedName>
    <definedName name="Bal_Sheet1">#REF!</definedName>
    <definedName name="Balloon">#REF!</definedName>
    <definedName name="Barco_1">'[10]$'!#REF!</definedName>
    <definedName name="bb">#REF!</definedName>
    <definedName name="BB_FIYAT">#REF!</definedName>
    <definedName name="BB_FIYAT_2">#REF!</definedName>
    <definedName name="bbb">#REF!</definedName>
    <definedName name="bbbb">#REF!</definedName>
    <definedName name="BF">#REF!</definedName>
    <definedName name="BFR">#REF!</definedName>
    <definedName name="BG_Del" hidden="1">15</definedName>
    <definedName name="BG_Ins" hidden="1">4</definedName>
    <definedName name="BG_Mod" hidden="1">6</definedName>
    <definedName name="birim_fiyat">'[11]Cost Selling Area (2)'!$F$14</definedName>
    <definedName name="BLPH1" hidden="1">'[12]US Peers'!$A$3</definedName>
    <definedName name="BLPH10" hidden="1">'[12]CAN Peers'!$U$3</definedName>
    <definedName name="BLPH11" hidden="1">'[12]CAN Peers'!$Y$3</definedName>
    <definedName name="BLPH12" hidden="1">'[12]Index data'!$A$3</definedName>
    <definedName name="BLPH13" hidden="1">'[12]Index data'!$E$3</definedName>
    <definedName name="BLPH135" hidden="1">[13]Sheet4!#REF!</definedName>
    <definedName name="BLPH136" hidden="1">#REF!</definedName>
    <definedName name="BLPH137" hidden="1">#REF!</definedName>
    <definedName name="BLPH138" hidden="1">#REF!</definedName>
    <definedName name="BLPH14" hidden="1">'[12]Index data'!$I$3</definedName>
    <definedName name="BLPH15" hidden="1">'[12]Index data'!$M$3</definedName>
    <definedName name="BLPH16" hidden="1">'[12]Index data'!$Q$3</definedName>
    <definedName name="BLPH17" hidden="1">#REF!</definedName>
    <definedName name="BLPH2" hidden="1">'[12]US Peers'!$E$3</definedName>
    <definedName name="BLPH3" hidden="1">'[12]US Peers'!$I$3</definedName>
    <definedName name="BLPH4" hidden="1">'[12]US Peers'!$M$3</definedName>
    <definedName name="BLPH5" hidden="1">'[12]CAN Peers'!$A$3</definedName>
    <definedName name="BLPH6" hidden="1">'[12]CAN Peers'!$E$3</definedName>
    <definedName name="BLPH7" hidden="1">'[12]CAN Peers'!$I$3</definedName>
    <definedName name="BLPH8" hidden="1">'[12]CAN Peers'!$M$3</definedName>
    <definedName name="BLPH9" hidden="1">'[12]CAN Peers'!$Q$3</definedName>
    <definedName name="bölüm">'[3]Hast Mek Icmal '!#REF!</definedName>
    <definedName name="branże">[14]wsp!$D$8</definedName>
    <definedName name="Bulding_1_Revinue">'[8]Job #'!$G$63</definedName>
    <definedName name="Bulding_2_Revinue">'[8]Job #'!$G$122</definedName>
    <definedName name="Bulding_3_Revinue">'[8]Job #'!$G$182</definedName>
    <definedName name="Bulding_4_Revinue">'[8]Job #'!$G$242</definedName>
    <definedName name="c_list">'[15]Служебный лист'!$C$2:$C$4</definedName>
    <definedName name="c_list_20">'[15]Служебный лист'!$C$2:$C$4</definedName>
    <definedName name="c_list_39">'[15]Служебный лист'!$C$2:$C$4</definedName>
    <definedName name="Canada">#REF!</definedName>
    <definedName name="Canada1">#REF!</definedName>
    <definedName name="Canadian_Occidental_Petroleum_Ltd.">#REF!</definedName>
    <definedName name="cash">#N/A</definedName>
    <definedName name="cat_list">'[15]Служебный лист'!$B$2:$B$7</definedName>
    <definedName name="cat_list_20">'[15]Служебный лист'!$B$2:$B$7</definedName>
    <definedName name="cat_list_39">'[15]Служебный лист'!$B$2:$B$7</definedName>
    <definedName name="CF_Operations">#REF!</definedName>
    <definedName name="CF_Operations1">#REF!</definedName>
    <definedName name="CF_Stmt">#REF!</definedName>
    <definedName name="CF_Stmt1">#REF!</definedName>
    <definedName name="CGM">#REF!</definedName>
    <definedName name="Chemicals">#REF!</definedName>
    <definedName name="Chemicals1">#REF!</definedName>
    <definedName name="ClDate">[16]Info!$G$6</definedName>
    <definedName name="clsf">#REF!</definedName>
    <definedName name="CompOt">#N/A</definedName>
    <definedName name="CompRas">#N/A</definedName>
    <definedName name="con">'[1]4 Elemental Works - Hotel'!#REF!</definedName>
    <definedName name="crude">#REF!</definedName>
    <definedName name="dateText">[17]Gen!$D$8</definedName>
    <definedName name="DeprecConstIn">#REF!</definedName>
    <definedName name="df">#REF!</definedName>
    <definedName name="DICS">'[18]$'!#REF!</definedName>
    <definedName name="DISC">[19]Sheet1!#REF!</definedName>
    <definedName name="DISC_10">[19]Sheet1!#REF!</definedName>
    <definedName name="DISC_11">[19]Sheet1!#REF!</definedName>
    <definedName name="DISC_23">[19]Sheet1!#REF!</definedName>
    <definedName name="DISC_24">[19]Sheet1!#REF!</definedName>
    <definedName name="DISC_29">[20]price!#REF!</definedName>
    <definedName name="DISC_30">[19]Sheet1!#REF!</definedName>
    <definedName name="DISC_31">[19]Sheet1!#REF!</definedName>
    <definedName name="DISC_32">[19]Sheet1!#REF!</definedName>
    <definedName name="DISC_9">[19]Sheet1!#REF!</definedName>
    <definedName name="DISC_BA">[21]исходник!#REF!</definedName>
    <definedName name="DISC_BA_1">#REF!</definedName>
    <definedName name="DISC_BA_20">[22]исходник!#REF!</definedName>
    <definedName name="DISC_BA_39">[22]исходник!#REF!</definedName>
    <definedName name="DISC_BA_6">[23]исходник!#REF!</definedName>
    <definedName name="DISC_BA_8">[23]исходник!#REF!</definedName>
    <definedName name="DISC_CISCO">[24]price!#REF!</definedName>
    <definedName name="DISC_CISCO_10">[25]price!#REF!</definedName>
    <definedName name="DISC_CISCO_11">[26]price!#REF!</definedName>
    <definedName name="DISC_CISCO_23">[25]price!#REF!</definedName>
    <definedName name="DISC_CISCO_24">[25]price!#REF!</definedName>
    <definedName name="DISC_CISCO_30">[25]price!#REF!</definedName>
    <definedName name="DISC_CISCO_31">[25]price!#REF!</definedName>
    <definedName name="DISC_CISCO_32">[27]price!#REF!</definedName>
    <definedName name="DISC_CISCO_9">[25]price!#REF!</definedName>
    <definedName name="DISC_PELCO">[24]price!#REF!</definedName>
    <definedName name="DISC_PELCO_10">[25]price!#REF!</definedName>
    <definedName name="DISC_PELCO_11">[26]price!#REF!</definedName>
    <definedName name="DISC_PELCO_23">[25]price!#REF!</definedName>
    <definedName name="DISC_PELCO_24">[25]price!#REF!</definedName>
    <definedName name="DISC_PELCO_30">[25]price!#REF!</definedName>
    <definedName name="DISC_PELCO_31">[25]price!#REF!</definedName>
    <definedName name="DISC_PELCO_32">[27]price!#REF!</definedName>
    <definedName name="DISC_PELCO_9">[25]price!#REF!</definedName>
    <definedName name="DISCBA">[19]Sheet1!#REF!</definedName>
    <definedName name="DISCBA_10">[19]Sheet1!#REF!</definedName>
    <definedName name="DISCBA_11">[19]Sheet1!#REF!</definedName>
    <definedName name="DISCBA_23">[19]Sheet1!#REF!</definedName>
    <definedName name="DISCBA_24">[19]Sheet1!#REF!</definedName>
    <definedName name="DISCBA_29">[20]price!#REF!</definedName>
    <definedName name="DISCBA_30">[19]Sheet1!#REF!</definedName>
    <definedName name="DISCBA_31">[19]Sheet1!#REF!</definedName>
    <definedName name="DISCBA_32">[19]Sheet1!#REF!</definedName>
    <definedName name="DISCBA_9">[19]Sheet1!#REF!</definedName>
    <definedName name="DM">#REF!</definedName>
    <definedName name="dol">[10]Cost!#REF!</definedName>
    <definedName name="Dollar_BS">#REF!</definedName>
    <definedName name="Dollar_Cash">#REF!</definedName>
    <definedName name="Dollar_IS">#REF!</definedName>
    <definedName name="Dollar_non_cash_wk">#REF!</definedName>
    <definedName name="dömly">'[3]Hast Mek Icmal '!#REF!</definedName>
    <definedName name="döviz1">'[3]Hast Mek Icmal '!#REF!</definedName>
    <definedName name="Drilling">#REF!</definedName>
    <definedName name="Drilling1">#REF!</definedName>
    <definedName name="drogi">[14]wsp!$D$3</definedName>
    <definedName name="DVZYERI">#REF!</definedName>
    <definedName name="DVZYERI0">#REF!</definedName>
    <definedName name="e">#REF!</definedName>
    <definedName name="ECE">#REF!</definedName>
    <definedName name="ed_izm">[28]Balance!$C$7</definedName>
    <definedName name="ee">#REF!</definedName>
    <definedName name="EGKB">#REF!</definedName>
    <definedName name="EIKBU">#REF!</definedName>
    <definedName name="EIKN">#REF!</definedName>
    <definedName name="EIKNOG">#REF!</definedName>
    <definedName name="EIŞKN">#REF!</definedName>
    <definedName name="EMHRM">#REF!</definedName>
    <definedName name="EMKBU">#REF!</definedName>
    <definedName name="EMKKU">#REF!</definedName>
    <definedName name="EMKN">#REF!</definedName>
    <definedName name="EMKNOG">#REF!</definedName>
    <definedName name="EMKNU">#REF!</definedName>
    <definedName name="EU">#REF!</definedName>
    <definedName name="euro">'[3]Hast Mek Icmal '!#REF!</definedName>
    <definedName name="eurom">'[3]Hast Mek Icmal '!#REF!</definedName>
    <definedName name="ew">#N/A</definedName>
    <definedName name="exc_ea">#REF!</definedName>
    <definedName name="Excel_BuiltIn__FilterDatabase_1">#REF!</definedName>
    <definedName name="Excel_BuiltIn__FilterDatabase_29">#REF!</definedName>
    <definedName name="Excel_BuiltIn__FilterDatabase_3">#REF!</definedName>
    <definedName name="Excel_BuiltIn__FilterDatabase_8">'[29]Админ расходы '!#REF!</definedName>
    <definedName name="Excel_BuiltIn_Print_Area_1">#REF!</definedName>
    <definedName name="Excel_BuiltIn_Print_Area_1_1">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2">#REF!</definedName>
    <definedName name="Excel_BuiltIn_Print_Area_23">#REF!</definedName>
    <definedName name="Excel_BuiltIn_Print_Area_45">#REF!</definedName>
    <definedName name="Excel_BuiltIn_Print_Area_6">#REF!</definedName>
    <definedName name="Excel_BuiltIn_Print_Area_7_1">'[6]штатное расписание'!#REF!</definedName>
    <definedName name="Excel_BuiltIn_Print_Area_7_1_19">'[30]штатное расписание'!#REF!</definedName>
    <definedName name="Excel_BuiltIn_Print_Area_9_1">'[6]штатное расписание'!#REF!</definedName>
    <definedName name="Excel_BuiltIn_Print_Area_9_1_19">'[30]штатное расписание'!#REF!</definedName>
    <definedName name="exchangeae">#REF!</definedName>
    <definedName name="ExternalData_2">#REF!</definedName>
    <definedName name="ExternalData_3">#REF!</definedName>
    <definedName name="ExternalData_4">#REF!</definedName>
    <definedName name="ExternalData_5">#REF!</definedName>
    <definedName name="EY">#REF!</definedName>
    <definedName name="fdfgbvb">#REF!</definedName>
    <definedName name="FF">#REF!</definedName>
    <definedName name="fg">'[31]GAAP TB 30.09.01  detail p&amp;l'!#REF!</definedName>
    <definedName name="First_payment_due">[7]Цены!#REF!</definedName>
    <definedName name="FMHRM">#REF!</definedName>
    <definedName name="formül">'[3]Hast Mek'!#REF!</definedName>
    <definedName name="formülkopya">'[3]Otel Mek 1'!#REF!</definedName>
    <definedName name="gaap_GRID">#REF!</definedName>
    <definedName name="GBP">#REF!</definedName>
    <definedName name="gbpm">'[3]Hast Mek Icmal '!#REF!</definedName>
    <definedName name="gg">#REF!</definedName>
    <definedName name="ghff">'[3]Hast Mek Icmal '!#REF!</definedName>
    <definedName name="gk">#REF!</definedName>
    <definedName name="gkontrol">'[3]Otel Mek 1'!#REF!</definedName>
    <definedName name="Grid_Assets">#REF!</definedName>
    <definedName name="Grid_bs">#REF!</definedName>
    <definedName name="Grid_is">#REF!</definedName>
    <definedName name="HFL">#REF!</definedName>
    <definedName name="hformüller">'[3]Hast Mek'!#REF!</definedName>
    <definedName name="him">'[3]Hast Mek'!#REF!</definedName>
    <definedName name="hişçilik">'[3]Hast Mek'!#REF!</definedName>
    <definedName name="hjnh">'[3]Hast Mek'!#REF!</definedName>
    <definedName name="hmalzeme">'[3]Hast Mek'!#REF!</definedName>
    <definedName name="hnh">#REF!</definedName>
    <definedName name="hson">'[3]Hast Mek'!#REF!</definedName>
    <definedName name="HTML_C" hidden="1">{"'Sheet1'!$A$12:$K$107"}</definedName>
    <definedName name="HTML_Control" hidden="1">{"'Sheet1'!$A$12:$K$107"}</definedName>
    <definedName name="ibir">'[3]Hast Mek Icmal '!#REF!</definedName>
    <definedName name="iboru">'[3]Hast Mek Icmal '!#REF!</definedName>
    <definedName name="icihaz">'[3]Hast Mek Icmal '!#REF!</definedName>
    <definedName name="IIKB">#REF!</definedName>
    <definedName name="IIKK">#REF!</definedName>
    <definedName name="IIKN">#REF!</definedName>
    <definedName name="iilave1">'[3]Hast Mek Icmal '!#REF!</definedName>
    <definedName name="iilave2">'[3]Hast Mek Icmal '!#REF!</definedName>
    <definedName name="iilave3">'[3]Hast Mek Icmal '!#REF!</definedName>
    <definedName name="iilave4">'[3]Hast Mek Icmal '!#REF!</definedName>
    <definedName name="iilave5">'[3]Hast Mek Icmal '!#REF!</definedName>
    <definedName name="iizole">'[3]Hast Mek Icmal '!#REF!</definedName>
    <definedName name="ik">#REF!</definedName>
    <definedName name="ikanal">'[3]Hast Mek Icmal '!#REF!</definedName>
    <definedName name="IKN">#REF!</definedName>
    <definedName name="IL">#REF!</definedName>
    <definedName name="IL_MS_20Access_3BMaxBufferSize_2048_3BPageTimeout_5_3B">#REF!</definedName>
    <definedName name="IL_MS_20Access_3BMaxBufferSize_2048_3BPageTimeout_5_3B_1">#REF!</definedName>
    <definedName name="im">'[3]Hast Mek Icmal '!#REF!</definedName>
    <definedName name="imaliyet">'[3]Hast Mek Icmal '!#REF!</definedName>
    <definedName name="imenfez">'[3]Hast Mek Icmal '!#REF!</definedName>
    <definedName name="IMKB">#REF!</definedName>
    <definedName name="IMKN">#REF!</definedName>
    <definedName name="Inc_Stmt">#REF!</definedName>
    <definedName name="Inc_Stmt1">#REF!</definedName>
    <definedName name="inne">[14]wsp!$D$9</definedName>
    <definedName name="ioto">'[3]Hast Mek Icmal '!#REF!</definedName>
    <definedName name="ipompa">'[3]Hast Mek Icmal '!#REF!</definedName>
    <definedName name="irad">'[3]Hast Mek Icmal '!#REF!</definedName>
    <definedName name="is">#REF!</definedName>
    <definedName name="ISCI">#REF!</definedName>
    <definedName name="işçilik">'[3]Hast Mek Icmal '!#REF!</definedName>
    <definedName name="iskon1">'[3]Hast Mek Icmal '!#REF!</definedName>
    <definedName name="iskon10">'[3]Hast Mek Icmal '!#REF!</definedName>
    <definedName name="iskon11">'[3]Hast Mek Icmal '!#REF!</definedName>
    <definedName name="iskon12">'[3]Hast Mek Icmal '!#REF!</definedName>
    <definedName name="iskon13">'[3]Hast Mek Icmal '!#REF!</definedName>
    <definedName name="iskon14">'[3]Hast Mek Icmal '!#REF!</definedName>
    <definedName name="iskon15">'[3]Hast Mek Icmal '!#REF!</definedName>
    <definedName name="iskon16">'[3]Hast Mek Icmal '!#REF!</definedName>
    <definedName name="iskon17">'[3]Hast Mek Icmal '!#REF!</definedName>
    <definedName name="iskon18">'[3]Hast Mek Icmal '!#REF!</definedName>
    <definedName name="iskon19">'[3]Hast Mek Icmal '!#REF!</definedName>
    <definedName name="iskon2">'[3]Hast Mek Icmal '!#REF!</definedName>
    <definedName name="iskon20">'[3]Hast Mek Icmal '!#REF!</definedName>
    <definedName name="iskon21">'[3]Hast Mek Icmal '!#REF!</definedName>
    <definedName name="iskon22">'[3]Hast Mek Icmal '!#REF!</definedName>
    <definedName name="iskon23">'[3]Hast Mek Icmal '!#REF!</definedName>
    <definedName name="iskon24">'[3]Hast Mek Icmal '!#REF!</definedName>
    <definedName name="iskon25">'[3]Hast Mek Icmal '!#REF!</definedName>
    <definedName name="iskon26">'[3]Hast Mek Icmal '!#REF!</definedName>
    <definedName name="iskon27">'[3]Hast Mek Icmal '!#REF!</definedName>
    <definedName name="iskon28">'[3]Hast Mek Icmal '!#REF!</definedName>
    <definedName name="iskon29">'[3]Hast Mek Icmal '!#REF!</definedName>
    <definedName name="iskon3">'[3]Hast Mek Icmal '!#REF!</definedName>
    <definedName name="iskon30">'[3]Hast Mek Icmal '!#REF!</definedName>
    <definedName name="iskon4">'[3]Hast Mek Icmal '!#REF!</definedName>
    <definedName name="iskon5">'[3]Hast Mek Icmal '!#REF!</definedName>
    <definedName name="iskon6">'[3]Hast Mek Icmal '!#REF!</definedName>
    <definedName name="iskon7">'[3]Hast Mek Icmal '!#REF!</definedName>
    <definedName name="iskon8">'[3]Hast Mek Icmal '!#REF!</definedName>
    <definedName name="iskon9">'[3]Hast Mek Icmal '!#REF!</definedName>
    <definedName name="itam">'[3]Hast Mek Icmal '!#REF!</definedName>
    <definedName name="ITL">#REF!</definedName>
    <definedName name="ivana">'[3]Hast Mek Icmal '!#REF!</definedName>
    <definedName name="ivitrifiye">'[3]Hast Mek Icmal '!#REF!</definedName>
    <definedName name="iyangın">'[3]Hast Mek Icmal '!#REF!</definedName>
    <definedName name="jjj">'[15]Служебный лист'!$C$2:$C$4</definedName>
    <definedName name="JPY">#REF!</definedName>
    <definedName name="k">#REF!</definedName>
    <definedName name="kar">#REF!</definedName>
    <definedName name="katsayı">'[3]Hast Mek'!#REF!</definedName>
    <definedName name="katsayı1">'[3]Hast Mek Icmal '!#REF!</definedName>
    <definedName name="katsayı10">'[3]Hast Mek Icmal '!#REF!</definedName>
    <definedName name="katsayı11">'[3]Hast Mek Icmal '!#REF!</definedName>
    <definedName name="katsayı12">'[3]Hast Mek Icmal '!#REF!</definedName>
    <definedName name="katsayı13">'[3]Hast Mek Icmal '!#REF!</definedName>
    <definedName name="katsayı14">'[3]Hast Mek Icmal '!#REF!</definedName>
    <definedName name="katsayı15">'[3]Hast Mek Icmal '!#REF!</definedName>
    <definedName name="katsayı16">'[3]Hast Mek Icmal '!#REF!</definedName>
    <definedName name="katsayı2">'[3]Hast Mek Icmal '!#REF!</definedName>
    <definedName name="katsayı3">'[3]Hast Mek Icmal '!#REF!</definedName>
    <definedName name="katsayı4">'[3]Hast Mek Icmal '!#REF!</definedName>
    <definedName name="katsayı5">'[3]Hast Mek Icmal '!#REF!</definedName>
    <definedName name="katsayı6">'[3]Hast Mek Icmal '!#REF!</definedName>
    <definedName name="katsayı7">'[3]Hast Mek Icmal '!#REF!</definedName>
    <definedName name="katsayı8">'[3]Hast Mek Icmal '!#REF!</definedName>
    <definedName name="katsayı9">'[3]Hast Mek Icmal '!#REF!</definedName>
    <definedName name="KBB">#REF!</definedName>
    <definedName name="KBK">#REF!</definedName>
    <definedName name="KBÜTCE">#REF!</definedName>
    <definedName name="kk">#REF!</definedName>
    <definedName name="klklkk">'[3]Hast Mek Icmal '!#REF!</definedName>
    <definedName name="KOMISYON">#REF!</definedName>
    <definedName name="kto">[32]Форма2!$C$19:$C$24,[32]Форма2!$E$19:$F$24,[32]Форма2!$D$26:$F$31,[32]Форма2!$C$33:$C$38,[32]Форма2!$E$33:$F$38,[32]Форма2!$D$40:$F$43,[32]Форма2!$C$45:$C$48,[32]Форма2!$E$45:$F$48,[32]Форма2!$C$19</definedName>
    <definedName name="KZT_BS">#REF!</definedName>
    <definedName name="KZT_cash">#REF!</definedName>
    <definedName name="KZT_IS">#REF!</definedName>
    <definedName name="KZT_non_cash_wk">#REF!</definedName>
    <definedName name="L_Adjust">[33]Links!$H$1:$H$65536</definedName>
    <definedName name="L_AJE_Tot">[33]Links!$G$1:$G$65536</definedName>
    <definedName name="L_CY_Beg">[33]Links!$F$1:$F$65536</definedName>
    <definedName name="L_CY_End">[33]Links!$J$1:$J$65536</definedName>
    <definedName name="L_PY_End">[33]Links!$K$1:$K$65536</definedName>
    <definedName name="L_RJE_Tot">[33]Links!$I$1:$I$65536</definedName>
    <definedName name="LFLAGGV">#REF!</definedName>
    <definedName name="LFLAGIM">#REF!</definedName>
    <definedName name="LFLAGPUL">#REF!</definedName>
    <definedName name="LFLAGVERGI">#REF!</definedName>
    <definedName name="LIBOR">#REF!</definedName>
    <definedName name="LML">97000</definedName>
    <definedName name="LMS">12000</definedName>
    <definedName name="m_2005">'[34]1NK'!$R$10:$R$1877</definedName>
    <definedName name="m_2006">'[34]1NK'!$S$10:$S$1838</definedName>
    <definedName name="m_2007">'[34]1NK'!$T$10:$T$1838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'[35]2.2 ОтклОТМ'!$G$1:$G$65536</definedName>
    <definedName name="m_OTM2006">'[35]2.2 ОтклОТМ'!$J$1:$J$65536</definedName>
    <definedName name="m_OTM2007">'[35]2.2 ОтклОТМ'!$M$1:$M$65536</definedName>
    <definedName name="m_OTM2008">'[35]2.2 ОтклОТМ'!$P$1:$P$65536</definedName>
    <definedName name="m_OTM2009">'[35]2.2 ОтклОТМ'!$S$1:$S$65536</definedName>
    <definedName name="m_OTM2010">'[35]2.2 ОтклОТМ'!$V$1:$V$65536</definedName>
    <definedName name="m_OTMizm">'[35]1.3.2 ОТМ'!$K$1:$K$65536</definedName>
    <definedName name="m_OTMkod">'[35]1.3.2 ОТМ'!$A$1:$A$65536</definedName>
    <definedName name="m_OTMnomer">'[35]1.3.2 ОТМ'!$H$1:$H$65536</definedName>
    <definedName name="m_OTMpokaz">'[35]1.3.2 ОТМ'!$I$1:$I$65536</definedName>
    <definedName name="m_p2003">#REF!</definedName>
    <definedName name="m_Predpr_I">[35]Предпр!$C$3:$C$29</definedName>
    <definedName name="m_Predpr_N">[35]Предпр!$D$3:$D$29</definedName>
    <definedName name="m_Zatrat">[35]ЦентрЗатр!$A$2:$G$71</definedName>
    <definedName name="m_Zatrat_Ed">[35]ЦентрЗатр!$E$2:$E$71</definedName>
    <definedName name="m_Zatrat_K">[35]ЦентрЗатр!$F$2:$F$71</definedName>
    <definedName name="m_Zatrat_N">[35]ЦентрЗатр!$G$2:$G$71</definedName>
    <definedName name="mal">#REF!</definedName>
    <definedName name="maliyetmarka">'[3]Hast Mek Icmal '!#REF!</definedName>
    <definedName name="maliyettablo">'[3]Hast Mek Icmal '!#REF!</definedName>
    <definedName name="MALTOP">#REF!</definedName>
    <definedName name="malzeme">'[3]Hast Mek Icmal '!#REF!</definedName>
    <definedName name="markalar">'[3]Hast Mek Icmal 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SRAFMUK">#REF!</definedName>
    <definedName name="MASRAFSIG">#REF!</definedName>
    <definedName name="MASRAFTEM">#REF!</definedName>
    <definedName name="MAXNOTER">#REF!</definedName>
    <definedName name="mbir">'[3]Hast Mek Icmal '!#REF!</definedName>
    <definedName name="mboru">'[3]Hast Mek Icmal '!#REF!</definedName>
    <definedName name="mcihaz">'[3]Hast Mek Icmal '!#REF!</definedName>
    <definedName name="MEKK">#REF!</definedName>
    <definedName name="MHR">#REF!</definedName>
    <definedName name="MHRM">#REF!</definedName>
    <definedName name="MIKN">#REF!</definedName>
    <definedName name="milave1">'[3]Hast Mek Icmal '!#REF!</definedName>
    <definedName name="milave2">'[3]Hast Mek Icmal '!#REF!</definedName>
    <definedName name="milave3">'[3]Hast Mek Icmal '!#REF!</definedName>
    <definedName name="milave4">'[3]Hast Mek Icmal '!#REF!</definedName>
    <definedName name="milave5">'[3]Hast Mek Icmal '!#REF!</definedName>
    <definedName name="misck">'[3]Hast Mek Icmal '!#REF!</definedName>
    <definedName name="mizole">'[3]Hast Mek Icmal '!#REF!</definedName>
    <definedName name="mk">#REF!</definedName>
    <definedName name="mkanal">'[3]Hast Mek Icmal '!#REF!</definedName>
    <definedName name="MKN">#REF!</definedName>
    <definedName name="mm">'[3]Hast Mek Icmal '!#REF!</definedName>
    <definedName name="mmaliyetmarka">'[3]Hast Mek Icmal '!#REF!</definedName>
    <definedName name="mmarka">'[3]Hast Mek Icmal '!#REF!</definedName>
    <definedName name="mmenfez">'[3]Hast Mek Icmal '!#REF!</definedName>
    <definedName name="mmk">'[3]Hast Mek Icmal '!#REF!</definedName>
    <definedName name="MMM_MIGROS">[36]KADIKES2!#REF!</definedName>
    <definedName name="moto">'[3]Hast Mek Icmal '!#REF!</definedName>
    <definedName name="mpompa">'[3]Hast Mek Icmal '!#REF!</definedName>
    <definedName name="mrad">'[3]Hast Mek Icmal '!#REF!</definedName>
    <definedName name="mtam">'[3]Hast Mek Icmal '!#REF!</definedName>
    <definedName name="mvana">'[3]Hast Mek Icmal '!#REF!</definedName>
    <definedName name="mvitrifiye">'[3]Hast Mek Icmal '!#REF!</definedName>
    <definedName name="myangın">'[3]Hast Mek Icmal '!#REF!</definedName>
    <definedName name="N">#REF!</definedName>
    <definedName name="net">#REF!</definedName>
    <definedName name="new">'[37]$ IS'!$A$1:$BH$34</definedName>
    <definedName name="New_a_c">#REF!</definedName>
    <definedName name="NTankIn">#REF!</definedName>
    <definedName name="NWagonIn">#REF!</definedName>
    <definedName name="ÖK">#REF!</definedName>
    <definedName name="one">#REF!,#REF!</definedName>
    <definedName name="ooo">'[38]GAAP TB 30.09.01  detail p&amp;l'!#REF!</definedName>
    <definedName name="OpDate">[16]Info!$G$5</definedName>
    <definedName name="P">#REF!</definedName>
    <definedName name="Payments_per_year">[7]Цены!#REF!</definedName>
    <definedName name="Periodic_rate">#N/A</definedName>
    <definedName name="pifade">'[3]Hast Mek Icmal '!#REF!</definedName>
    <definedName name="Pivot_division">#REF!</definedName>
    <definedName name="Pivot_HO">#REF!</definedName>
    <definedName name="pkontrol">'[3]Otel Mek 1'!#REF!</definedName>
    <definedName name="Pmt_to_use">[7]Цены!#REF!</definedName>
    <definedName name="po">#REF!</definedName>
    <definedName name="pośrednie">[14]wsp!$D$2</definedName>
    <definedName name="Price_List_2002">#REF!</definedName>
    <definedName name="Price_List_2004">#REF!</definedName>
    <definedName name="Prob_ResRec">#REF!</definedName>
    <definedName name="Prob_ResRec1">#REF!</definedName>
    <definedName name="Proved_ResRec">#REF!</definedName>
    <definedName name="Proved_ResRec1">#REF!</definedName>
    <definedName name="Q1_901s_materials">'[39]Production_Ref Q-1-3'!$V$32:$V$82</definedName>
    <definedName name="Q1_902_903s">'[39]Production_Ref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'[39]Production_Ref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'[39]Production_Ref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'[39]Production_Ref Q-1-3'!$Q$17:$R$17,'[39]Production_Ref Q-1-3'!$T$19:$T$23,'[39]Production_Ref Q-1-3'!$T$26,'[39]Production_Ref Q-1-3'!$Q$30,'[39]Production_Ref Q-1-3'!$T$106:$T$258,'[39]Production_Ref Q-1-3'!$T$265:$T$268</definedName>
    <definedName name="Q1_pipeline_tariff">'[39]Production_Ref Q-1-3'!$V$24</definedName>
    <definedName name="Q1_property_tax">#REF!</definedName>
    <definedName name="Q1_railway_tariff">'[39]Production_Ref Q-1-3'!$V$25</definedName>
    <definedName name="Q1_security">#REF!</definedName>
    <definedName name="Q1_tax_advice">#REF!</definedName>
    <definedName name="Q1_trucking_services">#REF!</definedName>
    <definedName name="Q1_TurgaiPetroleum">'[39]Production_Ref Q-1-3'!$S$30</definedName>
    <definedName name="Q2_901s_materials">'[39]Production_Ref Q-1-3'!$N$32:$N$82</definedName>
    <definedName name="Q2_902_903s">'[39]Production_Ref Q-1-3'!$N$83:$N$104</definedName>
    <definedName name="Q2_AJE50_901s">'[39]Production_Ref Q-1-3'!$N$273</definedName>
    <definedName name="Q2_AJE51_KLO_USD">'[39]Production_Ref Q-1-3'!$N$275</definedName>
    <definedName name="Q2_AJE62_pipeline_tariff">'[39]Production_Ref Q-1-3'!$N$277</definedName>
    <definedName name="Q2_AJE68_pipeline_tariff">'[39]Production_Ref Q-1-3'!$N$279</definedName>
    <definedName name="Q2_AJE77_pipeline_tariff">'[39]Production_Ref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'[39]Production_Ref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'[39]Production_Ref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'[39]Production_Ref Q-1-3'!$N$7:$N$23,'[39]Production_Ref Q-1-3'!$N$26,'[39]Production_Ref Q-1-3'!$N$106:$N$258</definedName>
    <definedName name="Q2_pipeline_tariff">'[39]Production_Ref Q-1-3'!$N$24</definedName>
    <definedName name="Q2_property_tax">#REF!</definedName>
    <definedName name="Q2_railway_tariff">'[39]Production_Ref Q-1-3'!$N$25</definedName>
    <definedName name="Q2_security">#REF!</definedName>
    <definedName name="Q2_tax_advice">#REF!</definedName>
    <definedName name="Q2_trucking_services">#REF!</definedName>
    <definedName name="Q2_TurgaiPetroleum_KZT">'[39]Production_Ref Q-1-3'!$K$31</definedName>
    <definedName name="Q3_901s_materials">'[39]Production_Ref Q-1-3'!$G$32:$G$82</definedName>
    <definedName name="Q3_902_903s">'[39]Production_Ref Q-1-3'!$G$83:$G$104</definedName>
    <definedName name="Q3_AJE10_KLO">'[39]Production_Ref Q-1-3'!$G$287</definedName>
    <definedName name="Q3_AJE11_pipeline_tariff">'[39]Production_Ref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'[39]Production_Ref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'[39]Production_Ref Q-1-3'!$G$17:$G$23,'[39]Production_Ref Q-1-3'!$G$26,'[39]Production_Ref Q-1-3'!$G$106:$G$143,'[39]Production_Ref Q-1-3'!$G$144:$G$180,'[39]Production_Ref Q-1-3'!$G$181:$G$217,'[39]Production_Ref Q-1-3'!$G$218:$G$258,'[39]Production_Ref Q-1-3'!$G$285</definedName>
    <definedName name="Q3_pipeline_tariff">'[39]Production_Ref Q-1-3'!$G$24</definedName>
    <definedName name="Q3_property_tax">#REF!</definedName>
    <definedName name="Q3_railway_tariff">'[39]Production_Ref Q-1-3'!$G$25</definedName>
    <definedName name="Q3_security">#REF!</definedName>
    <definedName name="Q3_tax_advice">#REF!</definedName>
    <definedName name="Q3_trucking_services">#REF!</definedName>
    <definedName name="Q3_TurgaiPetroleum">'[39]Production_Ref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>'[38]GAAP TB 30.09.01  detail p&amp;l'!#REF!</definedName>
    <definedName name="qwe">[40]Форма2!$C$19:$C$24,[40]Форма2!$E$19:$F$24,[40]Форма2!$D$26:$F$31,[40]Форма2!$C$33:$C$38,[40]Форма2!$E$33:$F$38,[40]Форма2!$D$40:$F$43,[40]Форма2!$C$45:$C$48,[40]Форма2!$E$45:$F$48,[40]Форма2!$C$19</definedName>
    <definedName name="refined">#REF!</definedName>
    <definedName name="Reserve_Stats">#REF!</definedName>
    <definedName name="Reserve_Stats1">#REF!</definedName>
    <definedName name="Reserves">#REF!</definedName>
    <definedName name="Reserves1">#REF!</definedName>
    <definedName name="ResidualValue">#REF!</definedName>
    <definedName name="reszta">[14]wsp!$D$7</definedName>
    <definedName name="rf">'[1]4 Elemental Works - Hotel'!#REF!</definedName>
    <definedName name="rng">#REF!</definedName>
    <definedName name="rngChartRange">#REF!</definedName>
    <definedName name="rngDataAll">#REF!</definedName>
    <definedName name="rngEnd">#REF!</definedName>
    <definedName name="rngformül">'[3]Hast Mek'!#REF!</definedName>
    <definedName name="rngIATACode">#REF!</definedName>
    <definedName name="rngResStart">#REF!</definedName>
    <definedName name="rngStart">#REF!</definedName>
    <definedName name="rngUpdate">#REF!</definedName>
    <definedName name="rr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tilabilen_Alan">'[11]Cost Selling Area (2)'!$F$8</definedName>
    <definedName name="sencount" hidden="1">1</definedName>
    <definedName name="SeniorIn">#REF!</definedName>
    <definedName name="sensfactorexport">[17]Exh_CAPMvaluation!$B$34</definedName>
    <definedName name="SFR">#REF!</definedName>
    <definedName name="sfrm">'[3]Hast Mek Icmal '!#REF!</definedName>
    <definedName name="ShEquity">#REF!</definedName>
    <definedName name="ShEquity1">#REF!</definedName>
    <definedName name="st">'[3]Hast Mek'!#REF!</definedName>
    <definedName name="SyncrudeJV">#REF!</definedName>
    <definedName name="SyncrudeJV1">#REF!</definedName>
    <definedName name="TAHTOP">#REF!</definedName>
    <definedName name="TanksSecurity">#REF!</definedName>
    <definedName name="TB_AFTER_adjs">#REF!</definedName>
    <definedName name="TB_before_adjs">#REF!</definedName>
    <definedName name="Term_in_years">[7]Цены!#REF!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[39]Production_ref_Q4!#REF!</definedName>
    <definedName name="TextRefCopy19">[39]Production_ref_Q4!#REF!</definedName>
    <definedName name="TextRefCopy2">#REF!</definedName>
    <definedName name="TextRefCopy20">[39]Production_ref_Q4!#REF!</definedName>
    <definedName name="TextRefCopy21">[39]Production_ref_Q4!#REF!</definedName>
    <definedName name="TextRefCopy22">[39]Production_ref_Q4!$E$260</definedName>
    <definedName name="TextRefCopy23">[39]Production_ref_Q4!#REF!</definedName>
    <definedName name="TextRefCopy3">#REF!</definedName>
    <definedName name="TextRefCopy38">[41]Royalty!$C$23</definedName>
    <definedName name="TextRefCopy39">[41]Royalty!$C$23</definedName>
    <definedName name="TextRefCopy4">#REF!</definedName>
    <definedName name="TextRefCopy5">#REF!</definedName>
    <definedName name="TextRefCopy6">#REF!</definedName>
    <definedName name="TextRefCopy63">'[42]PP&amp;E mvt for 2003'!$R$18</definedName>
    <definedName name="TextRefCopy7">#REF!</definedName>
    <definedName name="TextRefCopy8">#REF!</definedName>
    <definedName name="TextRefCopy88">'[42]PP&amp;E mvt for 2003'!$P$19</definedName>
    <definedName name="TextRefCopy89">'[42]PP&amp;E mvt for 2003'!$P$46</definedName>
    <definedName name="TextRefCopy9">#REF!</definedName>
    <definedName name="TextRefCopy90">'[42]PP&amp;E mvt for 2003'!$P$25</definedName>
    <definedName name="TextRefCopy92">'[42]PP&amp;E mvt for 2003'!$P$26</definedName>
    <definedName name="TextRefCopy94">'[42]PP&amp;E mvt for 2003'!$P$52</definedName>
    <definedName name="TextRefCopy95">'[42]PP&amp;E mvt for 2003'!$P$53</definedName>
    <definedName name="TextRefCopyRangeCount" hidden="1">22</definedName>
    <definedName name="toplam_alan">'[11]Cost Selling Area (3)'!$F$7</definedName>
    <definedName name="topmly">'[3]Hast Mek Icmal '!#REF!</definedName>
    <definedName name="Total_payments">#N/A</definedName>
    <definedName name="TTF">#REF!</definedName>
    <definedName name="TTFEX">#REF!</definedName>
    <definedName name="TTFTOP">#REF!</definedName>
    <definedName name="ttt">'[38]GAAP TB 30.09.01  detail p&amp;l'!#REF!</definedName>
    <definedName name="tutaranl">'[3]Hast Mek Icmal '!#REF!</definedName>
    <definedName name="uk">#REF!</definedName>
    <definedName name="UMKB">#REF!</definedName>
    <definedName name="UMKK">#REF!</definedName>
    <definedName name="UMKN">#REF!</definedName>
    <definedName name="Unit_Count_B1">'[8]Job #'!$B$63</definedName>
    <definedName name="Unit_Count_B2">'[8]Job #'!$B$122</definedName>
    <definedName name="Unit_Count_B3">'[8]Job #'!$B$182</definedName>
    <definedName name="Unit_Count_B4">'[8]Job #'!$B$242</definedName>
    <definedName name="UnitedStates">#REF!</definedName>
    <definedName name="USD">#REF!</definedName>
    <definedName name="usd_01.10.04">[17]Gen!$B$19</definedName>
    <definedName name="usd_311203">[17]Gen!$B$18</definedName>
    <definedName name="usdm">'[3]Hast Mek Icmal '!#REF!</definedName>
    <definedName name="USDval">[17]Gen!$B$20</definedName>
    <definedName name="USDY">#REF!</definedName>
    <definedName name="uu">#REF!</definedName>
    <definedName name="V">5200</definedName>
    <definedName name="VID">#REF!</definedName>
    <definedName name="VILLA">#REF!</definedName>
    <definedName name="vur" hidden="1">#REF!</definedName>
    <definedName name="vural" hidden="1">#REF!</definedName>
    <definedName name="x">'[43]Balance Sheet'!$F$5</definedName>
    <definedName name="yas" hidden="1">#REF!</definedName>
    <definedName name="yasin" hidden="1">#REF!</definedName>
    <definedName name="Yemen">#REF!</definedName>
    <definedName name="Yemen1">#REF!</definedName>
    <definedName name="Z_C37E65A7_9893_435E_9759_72E0D8A5DD87_.wvu.PrintTitles" hidden="1">#REF!</definedName>
    <definedName name="zam1">'[3]Hast Mek Icmal '!#REF!</definedName>
    <definedName name="zam10">'[3]Hast Mek Icmal '!#REF!</definedName>
    <definedName name="zam11">'[3]Hast Mek Icmal '!#REF!</definedName>
    <definedName name="zam12">'[3]Hast Mek Icmal '!#REF!</definedName>
    <definedName name="zam13">'[3]Hast Mek Icmal '!#REF!</definedName>
    <definedName name="zam14">'[3]Hast Mek Icmal '!#REF!</definedName>
    <definedName name="zam15">'[3]Hast Mek Icmal '!#REF!</definedName>
    <definedName name="zam16">'[3]Hast Mek Icmal '!#REF!</definedName>
    <definedName name="zam17">'[3]Hast Mek Icmal '!#REF!</definedName>
    <definedName name="zam18">'[3]Hast Mek Icmal '!#REF!</definedName>
    <definedName name="zam19">'[3]Hast Mek Icmal '!#REF!</definedName>
    <definedName name="zam2">'[3]Hast Mek Icmal '!#REF!</definedName>
    <definedName name="zam20">'[3]Hast Mek Icmal '!#REF!</definedName>
    <definedName name="zam21">'[3]Hast Mek Icmal '!#REF!</definedName>
    <definedName name="zam22">'[3]Hast Mek Icmal '!#REF!</definedName>
    <definedName name="zam23">'[3]Hast Mek Icmal '!#REF!</definedName>
    <definedName name="zam24">'[3]Hast Mek Icmal '!#REF!</definedName>
    <definedName name="zam25">'[3]Hast Mek Icmal '!#REF!</definedName>
    <definedName name="zam26">'[3]Hast Mek Icmal '!#REF!</definedName>
    <definedName name="zam27">'[3]Hast Mek Icmal '!#REF!</definedName>
    <definedName name="zam28">'[3]Hast Mek Icmal '!#REF!</definedName>
    <definedName name="zam29">'[3]Hast Mek Icmal '!#REF!</definedName>
    <definedName name="zam3">'[3]Hast Mek Icmal '!#REF!</definedName>
    <definedName name="zam30">'[3]Hast Mek Icmal '!#REF!</definedName>
    <definedName name="zam4">'[3]Hast Mek Icmal '!#REF!</definedName>
    <definedName name="zam5">'[3]Hast Mek Icmal '!#REF!</definedName>
    <definedName name="zam6">'[3]Hast Mek Icmal '!#REF!</definedName>
    <definedName name="zam7">'[3]Hast Mek Icmal '!#REF!</definedName>
    <definedName name="zam8">'[3]Hast Mek Icmal '!#REF!</definedName>
    <definedName name="zam9">'[3]Hast Mek Icmal '!#REF!</definedName>
    <definedName name="żelbet7">[14]wsp!$D$4</definedName>
    <definedName name="żelbet8">[14]wsp!$D$5</definedName>
    <definedName name="żelbet9">[14]wsp!$D$6</definedName>
    <definedName name="а">'[44]штатное расписание'!#REF!</definedName>
    <definedName name="А2">#REF!</definedName>
    <definedName name="АААААААА">#N/A</definedName>
    <definedName name="ап">#N/A</definedName>
    <definedName name="апвп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апр">#REF!</definedName>
    <definedName name="апяцук">#REF!</definedName>
    <definedName name="_xlnm.Database">#REF!</definedName>
    <definedName name="Бал300609">#N/A</definedName>
    <definedName name="БалGAAP30.06.09">#N/A</definedName>
    <definedName name="Бери">[46]Форма2!$D$129:$F$132,[46]Форма2!$D$134:$F$135,[46]Форма2!$D$137:$F$140,[46]Форма2!$D$142:$F$144,[46]Форма2!$D$146:$F$150,[46]Форма2!$D$152:$F$154,[46]Форма2!$D$156:$F$162,[46]Форма2!$D$129</definedName>
    <definedName name="Берик">[46]Форма2!$C$70:$C$72,[46]Форма2!$D$73:$F$73,[46]Форма2!$E$70:$F$72,[46]Форма2!$C$75:$C$77,[46]Форма2!$E$75:$F$77,[46]Форма2!$C$79:$C$82,[46]Форма2!$E$79:$F$82,[46]Форма2!$C$84:$C$86,[46]Форма2!$E$84:$F$86,[46]Форма2!$C$88:$C$89,[46]Форма2!$E$88:$F$89,[46]Форма2!$C$70</definedName>
    <definedName name="БЛРаздел1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БЛРаздел2">[47]Форма2!$C$51:$C$58,[47]Форма2!$E$51:$F$58,[47]Форма2!$C$60:$C$63,[47]Форма2!$E$60:$F$63,[47]Форма2!$C$65:$C$67,[47]Форма2!$E$65:$F$67,[47]Форма2!$C$51</definedName>
    <definedName name="БЛРаздел3">[47]Форма2!$C$70:$C$72,[47]Форма2!$D$73:$F$73,[47]Форма2!$E$70:$F$72,[47]Форма2!$C$75:$C$77,[47]Форма2!$E$75:$F$77,[47]Форма2!$C$79:$C$82,[47]Форма2!$E$79:$F$82,[47]Форма2!$C$84:$C$86,[47]Форма2!$E$84:$F$86,[47]Форма2!$C$88:$C$89,[47]Форма2!$E$88:$F$89,[47]Форма2!$C$70</definedName>
    <definedName name="БЛРаздел4">[47]Форма2!$E$106:$F$107,[47]Форма2!$C$106:$C$107,[47]Форма2!$E$102:$F$104,[47]Форма2!$C$102:$C$104,[47]Форма2!$C$97:$C$100,[47]Форма2!$E$97:$F$100,[47]Форма2!$E$92:$F$95,[47]Форма2!$C$92:$C$95,[47]Форма2!$C$92</definedName>
    <definedName name="БЛРаздел5">[47]Форма2!$C$113:$C$114,[47]Форма2!$D$110:$F$112,[47]Форма2!$E$113:$F$114,[47]Форма2!$D$115:$F$115,[47]Форма2!$D$117:$F$119,[47]Форма2!$D$121:$F$122,[47]Форма2!$D$124:$F$126,[47]Форма2!$D$110</definedName>
    <definedName name="БЛРаздел6">[47]Форма2!$D$129:$F$132,[47]Форма2!$D$134:$F$135,[47]Форма2!$D$137:$F$140,[47]Форма2!$D$142:$F$144,[47]Форма2!$D$146:$F$150,[47]Форма2!$D$152:$F$154,[47]Форма2!$D$156:$F$162,[47]Форма2!$D$129</definedName>
    <definedName name="БЛРаздел7">[47]Форма2!$D$179:$F$185,[47]Форма2!$D$175:$F$177,[47]Форма2!$D$165:$F$173,[47]Форма2!$D$165</definedName>
    <definedName name="БЛРаздел8">[47]Форма2!$E$200:$F$207,[47]Форма2!$C$200:$C$207,[47]Форма2!$E$189:$F$198,[47]Форма2!$C$189:$C$198,[47]Форма2!$E$188:$F$188,[47]Форма2!$C$188</definedName>
    <definedName name="БЛРаздел9">[47]Форма2!$E$234:$F$237,[47]Форма2!$C$234:$C$237,[47]Форма2!$E$224:$F$232,[47]Форма2!$C$224:$C$232,[47]Форма2!$E$223:$F$223,[47]Форма2!$C$223,[47]Форма2!$E$217:$F$221,[47]Форма2!$C$217:$C$221,[47]Форма2!$E$210:$F$215,[47]Форма2!$C$210:$C$215,[47]Форма2!$C$210</definedName>
    <definedName name="БПДанные">[47]Форма1!$C$22:$D$33,[47]Форма1!$C$36:$D$48,[47]Форма1!$C$22</definedName>
    <definedName name="БТА">#N/A</definedName>
    <definedName name="Бюджет__по__подразд__2003__года_Лист1_Таблица">[48]ОТиТБ!#REF!</definedName>
    <definedName name="в23ё">#N/A</definedName>
    <definedName name="В32">#REF!</definedName>
    <definedName name="вб">[49]Пр2!#REF!</definedName>
    <definedName name="вв">#N/A</definedName>
    <definedName name="второй">#REF!</definedName>
    <definedName name="гис">#REF!</definedName>
    <definedName name="д1">#REF!</definedName>
    <definedName name="д2">#REF!</definedName>
    <definedName name="д3">#REF!</definedName>
    <definedName name="д4">#REF!</definedName>
    <definedName name="дебит">'[50]из сем'!$A$2:$B$362</definedName>
    <definedName name="Добыча">'[51]Добыча нефти4'!$F$11:$Q$12</definedName>
    <definedName name="Доз5">#REF!</definedName>
    <definedName name="доз6">#REF!</definedName>
    <definedName name="допл.за.многосм.раб.">#REF!</definedName>
    <definedName name="допл.за.многосм.рук.">[52]Руководители!#REF!</definedName>
    <definedName name="допл.за.усл.раб.">#REF!</definedName>
    <definedName name="допл.за.усл.рук.">[52]Руководители!#REF!</definedName>
    <definedName name="Доходы">#REF!</definedName>
    <definedName name="ЕдИзм">[35]ЕдИзм!$A$1:$D$25</definedName>
    <definedName name="жжжж">#N/A</definedName>
    <definedName name="_xlnm.Print_Titles" localSheetId="5">'ББ-2024'!$41:$41</definedName>
    <definedName name="_xlnm.Print_Titles" localSheetId="0">'ББ-2024 Консолид'!$45:$45</definedName>
    <definedName name="ИИИ">#N/A</definedName>
    <definedName name="имн">#N/A</definedName>
    <definedName name="импорт">#REF!</definedName>
    <definedName name="индплан">#REF!</definedName>
    <definedName name="й">#N/A</definedName>
    <definedName name="йй">#N/A</definedName>
    <definedName name="касса">#N/A</definedName>
    <definedName name="ке">#N/A</definedName>
    <definedName name="кредит">'[15]Служебный лист'!$C$2:$C$4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бр">[49]Пр2!#REF!</definedName>
    <definedName name="ммм">#REF!</definedName>
    <definedName name="МРП">#REF!</definedName>
    <definedName name="мым">#N/A</definedName>
    <definedName name="надбавка.рук.">[52]Руководители!#REF!</definedName>
    <definedName name="название">#REF!</definedName>
    <definedName name="_xlnm.Print_Area" localSheetId="8">ББ!$A$1:$D$116</definedName>
    <definedName name="_xlnm.Print_Area" localSheetId="9">ОПУ!$A$1:$D$70</definedName>
    <definedName name="_xlnm.Print_Area">#REF!</definedName>
    <definedName name="ОЛЕСЯ">'[15]Служебный лист'!$B$2:$B$7</definedName>
    <definedName name="ооо">#REF!</definedName>
    <definedName name="оооо">#REF!</definedName>
    <definedName name="Ора">'[53]поставка сравн13'!$A$1:$Q$30</definedName>
    <definedName name="Ораз">[46]Форма2!$D$179:$F$185,[46]Форма2!$D$175:$F$177,[46]Форма2!$D$165:$F$173,[46]Форма2!$D$165</definedName>
    <definedName name="орп">'[6]штатное расписание'!#REF!</definedName>
    <definedName name="первый">#REF!</definedName>
    <definedName name="подбор_к">#REF!</definedName>
    <definedName name="подбор_кSpectra">#REF!</definedName>
    <definedName name="Предприятия">'[54]#ССЫЛКА'!$A$1:$D$64</definedName>
    <definedName name="про">#REF!</definedName>
    <definedName name="Прог">#REF!</definedName>
    <definedName name="пррррр">#REF!</definedName>
    <definedName name="прррррр">#REF!</definedName>
    <definedName name="рай.кт.раб.">#REF!</definedName>
    <definedName name="рай.кт.рук.">[52]Руководители!#REF!</definedName>
    <definedName name="расходы">[55]Форма2!$C$51:$C$58,[55]Форма2!$E$51:$F$58,[55]Форма2!$C$60:$C$63,[55]Форма2!$E$60:$F$63,[55]Форма2!$C$65:$C$67,[55]Форма2!$E$65:$F$67,[55]Форма2!$C$51</definedName>
    <definedName name="Расш300609">#N/A</definedName>
    <definedName name="с">#N/A</definedName>
    <definedName name="сектор">[35]Предпр!$L$3:$L$9</definedName>
    <definedName name="СписокТЭП">[56]СписокТЭП!$A$1:$C$40</definedName>
    <definedName name="сптпао">#REF!</definedName>
    <definedName name="сс">#N/A</definedName>
    <definedName name="сссс">#N/A</definedName>
    <definedName name="ссы">#N/A</definedName>
    <definedName name="статьи">#REF!</definedName>
    <definedName name="статьи_22">#REF!</definedName>
    <definedName name="статьи_22_13">#REF!</definedName>
    <definedName name="статьи_22_14">#REF!</definedName>
    <definedName name="статьи_22_21">#REF!</definedName>
    <definedName name="статьи_22_22">#REF!</definedName>
    <definedName name="статьи_22_23">#REF!</definedName>
    <definedName name="статьи_22_24">#REF!</definedName>
    <definedName name="статьи_22_26">#REF!</definedName>
    <definedName name="статьи_22_7">#REF!</definedName>
    <definedName name="тарифн.ф.раб.">#REF!</definedName>
    <definedName name="тарифн.ф.рук.">[52]Руководители!#REF!</definedName>
    <definedName name="тендер1">'[57]Resp _2_'!#REF!</definedName>
    <definedName name="титэк">#REF!</definedName>
    <definedName name="титэк1">#REF!</definedName>
    <definedName name="титэмба">#REF!</definedName>
    <definedName name="третий">#REF!</definedName>
    <definedName name="у">#N/A</definedName>
    <definedName name="ук">#N/A</definedName>
    <definedName name="ФЗП.раб.">#REF!</definedName>
    <definedName name="форма6">#REF!</definedName>
    <definedName name="ц">#N/A</definedName>
    <definedName name="цу">#N/A</definedName>
    <definedName name="четвертый">#REF!</definedName>
    <definedName name="числ.раб.">#REF!</definedName>
    <definedName name="Штатка">#REF!</definedName>
    <definedName name="щ">#N/A</definedName>
    <definedName name="ы">#REF!</definedName>
    <definedName name="ыв">#N/A</definedName>
    <definedName name="ыыыы">#N/A</definedName>
    <definedName name="Экспорт_Объемы_добычи">#REF!</definedName>
    <definedName name="Экспорт_Поставки_нефти">'[51]поставка сравн13'!$A$1:$Q$30</definedName>
    <definedName name="ээ">#REF!</definedName>
    <definedName name="юю">#REF!</definedName>
    <definedName name="явп">#REF!</definedName>
  </definedNames>
  <calcPr calcId="191029" concurrentManualCount="12"/>
</workbook>
</file>

<file path=xl/calcChain.xml><?xml version="1.0" encoding="utf-8"?>
<calcChain xmlns="http://schemas.openxmlformats.org/spreadsheetml/2006/main">
  <c r="C7" i="281" l="1"/>
  <c r="B7" i="281"/>
  <c r="F91" i="278" l="1"/>
  <c r="G106" i="267"/>
  <c r="G107" i="267" s="1"/>
  <c r="G102" i="267"/>
  <c r="I41" i="270"/>
  <c r="R86" i="267"/>
  <c r="Q86" i="267"/>
  <c r="R103" i="267"/>
  <c r="Q103" i="267"/>
  <c r="D84" i="267"/>
  <c r="B93" i="267"/>
  <c r="C93" i="267" s="1"/>
  <c r="C86" i="267"/>
  <c r="C91" i="267"/>
  <c r="C102" i="267"/>
  <c r="C103" i="267"/>
  <c r="C104" i="267"/>
  <c r="C107" i="267"/>
  <c r="C111" i="267"/>
  <c r="D115" i="267"/>
  <c r="D91" i="267" s="1"/>
  <c r="F91" i="267" s="1"/>
  <c r="C116" i="267"/>
  <c r="D124" i="267"/>
  <c r="D125" i="267"/>
  <c r="C97" i="267"/>
  <c r="J24" i="267"/>
  <c r="H73" i="276"/>
  <c r="H69" i="276"/>
  <c r="H68" i="276"/>
  <c r="I82" i="276"/>
  <c r="H82" i="276"/>
  <c r="H83" i="276"/>
  <c r="H46" i="284"/>
  <c r="H33" i="284"/>
  <c r="H34" i="284"/>
  <c r="H36" i="284"/>
  <c r="B142" i="276"/>
  <c r="B144" i="276" s="1"/>
  <c r="B141" i="276"/>
  <c r="B143" i="276"/>
  <c r="D134" i="276"/>
  <c r="C134" i="276"/>
  <c r="F76" i="278"/>
  <c r="F75" i="278"/>
  <c r="E76" i="278"/>
  <c r="E75" i="278"/>
  <c r="H42" i="276"/>
  <c r="H49" i="276"/>
  <c r="I49" i="276"/>
  <c r="I41" i="276"/>
  <c r="I48" i="276"/>
  <c r="I47" i="276"/>
  <c r="H48" i="276"/>
  <c r="H47" i="276"/>
  <c r="I42" i="276"/>
  <c r="H31" i="276"/>
  <c r="H37" i="276"/>
  <c r="I37" i="276"/>
  <c r="I31" i="276"/>
  <c r="I36" i="276"/>
  <c r="I32" i="276"/>
  <c r="I30" i="276"/>
  <c r="H36" i="276"/>
  <c r="H32" i="276"/>
  <c r="H30" i="276"/>
  <c r="J17" i="268"/>
  <c r="I17" i="268"/>
  <c r="I10" i="276"/>
  <c r="I27" i="276"/>
  <c r="H23" i="276"/>
  <c r="I23" i="276"/>
  <c r="H14" i="276"/>
  <c r="I14" i="276"/>
  <c r="H10" i="276"/>
  <c r="H27" i="276" s="1"/>
  <c r="B22" i="281"/>
  <c r="B57" i="281"/>
  <c r="B21" i="281"/>
  <c r="B18" i="281"/>
  <c r="C9" i="281"/>
  <c r="C16" i="281"/>
  <c r="C25" i="281" s="1"/>
  <c r="C18" i="281"/>
  <c r="C11" i="281"/>
  <c r="C57" i="281"/>
  <c r="C22" i="281"/>
  <c r="C24" i="281"/>
  <c r="C21" i="281"/>
  <c r="C14" i="280"/>
  <c r="C10" i="280"/>
  <c r="C15" i="280"/>
  <c r="D13" i="280"/>
  <c r="E35" i="279"/>
  <c r="E41" i="279"/>
  <c r="E32" i="279"/>
  <c r="E31" i="279"/>
  <c r="D86" i="267" l="1"/>
  <c r="C49" i="281"/>
  <c r="B49" i="281"/>
  <c r="C43" i="281"/>
  <c r="B43" i="281"/>
  <c r="C33" i="281"/>
  <c r="B33" i="281"/>
  <c r="C27" i="281"/>
  <c r="B27" i="281"/>
  <c r="B16" i="281"/>
  <c r="B9" i="281"/>
  <c r="B15" i="280"/>
  <c r="D14" i="280"/>
  <c r="D15" i="280" s="1"/>
  <c r="D9" i="280" s="1"/>
  <c r="D10" i="280"/>
  <c r="B9" i="280"/>
  <c r="B11" i="280" s="1"/>
  <c r="D61" i="279"/>
  <c r="D66" i="279" s="1"/>
  <c r="E60" i="279"/>
  <c r="D60" i="279"/>
  <c r="D43" i="279"/>
  <c r="E39" i="279"/>
  <c r="D39" i="279"/>
  <c r="E38" i="279"/>
  <c r="E37" i="279"/>
  <c r="F36" i="279"/>
  <c r="E34" i="279"/>
  <c r="D34" i="279"/>
  <c r="E33" i="279"/>
  <c r="F122" i="278"/>
  <c r="E122" i="278"/>
  <c r="F120" i="278"/>
  <c r="E120" i="278"/>
  <c r="F119" i="278"/>
  <c r="E119" i="278"/>
  <c r="F118" i="278"/>
  <c r="E118" i="278"/>
  <c r="F98" i="278"/>
  <c r="E98" i="278"/>
  <c r="F97" i="278"/>
  <c r="E97" i="278"/>
  <c r="F96" i="278"/>
  <c r="E96" i="278"/>
  <c r="F95" i="278"/>
  <c r="E95" i="278"/>
  <c r="F94" i="278"/>
  <c r="E94" i="278"/>
  <c r="F90" i="278"/>
  <c r="E90" i="278"/>
  <c r="F89" i="278"/>
  <c r="E89" i="278"/>
  <c r="F88" i="278"/>
  <c r="E88" i="278"/>
  <c r="F79" i="278"/>
  <c r="E79" i="278"/>
  <c r="F78" i="278"/>
  <c r="E78" i="278"/>
  <c r="F77" i="278"/>
  <c r="E77" i="278"/>
  <c r="F74" i="278"/>
  <c r="E74" i="278"/>
  <c r="F73" i="278"/>
  <c r="E73" i="278"/>
  <c r="F72" i="278"/>
  <c r="E72" i="278"/>
  <c r="F71" i="278"/>
  <c r="E71" i="278"/>
  <c r="F69" i="278"/>
  <c r="E69" i="278"/>
  <c r="F68" i="278"/>
  <c r="E68" i="278"/>
  <c r="F67" i="278"/>
  <c r="E67" i="278"/>
  <c r="F66" i="278"/>
  <c r="E66" i="278"/>
  <c r="F65" i="278"/>
  <c r="E65" i="278"/>
  <c r="F60" i="278"/>
  <c r="E60" i="278"/>
  <c r="F57" i="278"/>
  <c r="E57" i="278"/>
  <c r="F56" i="278"/>
  <c r="E56" i="278"/>
  <c r="F54" i="278"/>
  <c r="E54" i="278"/>
  <c r="F53" i="278"/>
  <c r="E53" i="278"/>
  <c r="F52" i="278"/>
  <c r="E52" i="278"/>
  <c r="F51" i="278"/>
  <c r="E51" i="278"/>
  <c r="F50" i="278"/>
  <c r="E50" i="278"/>
  <c r="D49" i="279" l="1"/>
  <c r="D93" i="267"/>
  <c r="G86" i="267"/>
  <c r="E36" i="279"/>
  <c r="C41" i="281"/>
  <c r="C56" i="281" s="1"/>
  <c r="C58" i="281" s="1"/>
  <c r="C66" i="281" s="1"/>
  <c r="B41" i="281"/>
  <c r="B25" i="281"/>
  <c r="C9" i="280"/>
  <c r="C11" i="280" s="1"/>
  <c r="D11" i="280"/>
  <c r="B55" i="281"/>
  <c r="C55" i="281"/>
  <c r="D102" i="266"/>
  <c r="D98" i="266"/>
  <c r="F117" i="278" s="1"/>
  <c r="D87" i="266"/>
  <c r="F103" i="278" s="1"/>
  <c r="F115" i="278" s="1"/>
  <c r="D81" i="266"/>
  <c r="F99" i="278" s="1"/>
  <c r="D75" i="266"/>
  <c r="F93" i="278" s="1"/>
  <c r="D74" i="266"/>
  <c r="F92" i="278" s="1"/>
  <c r="D73" i="266"/>
  <c r="D69" i="266"/>
  <c r="F87" i="278" s="1"/>
  <c r="D64" i="266"/>
  <c r="F82" i="278" s="1"/>
  <c r="D63" i="266"/>
  <c r="F81" i="278" s="1"/>
  <c r="D62" i="266"/>
  <c r="F80" i="278" s="1"/>
  <c r="D57" i="266"/>
  <c r="D52" i="266"/>
  <c r="F70" i="278" s="1"/>
  <c r="D43" i="266"/>
  <c r="F61" i="278" s="1"/>
  <c r="D41" i="266"/>
  <c r="F59" i="278" s="1"/>
  <c r="D40" i="266"/>
  <c r="F58" i="278" s="1"/>
  <c r="D37" i="266"/>
  <c r="F55" i="278" s="1"/>
  <c r="D31" i="266"/>
  <c r="F49" i="278" s="1"/>
  <c r="D25" i="267"/>
  <c r="E40" i="279" s="1"/>
  <c r="D46" i="267"/>
  <c r="E61" i="279" s="1"/>
  <c r="E66" i="279" s="1"/>
  <c r="E49" i="279" s="1"/>
  <c r="F83" i="278" l="1"/>
  <c r="E42" i="279"/>
  <c r="F100" i="278"/>
  <c r="F62" i="278"/>
  <c r="F121" i="278"/>
  <c r="F123" i="278" s="1"/>
  <c r="F125" i="278" s="1"/>
  <c r="B56" i="281"/>
  <c r="B58" i="281" s="1"/>
  <c r="B66" i="281" s="1"/>
  <c r="D28" i="267"/>
  <c r="E43" i="279" s="1"/>
  <c r="C16" i="267"/>
  <c r="C75" i="266"/>
  <c r="E93" i="278" s="1"/>
  <c r="C69" i="266"/>
  <c r="E87" i="278" s="1"/>
  <c r="C64" i="266"/>
  <c r="E82" i="278" s="1"/>
  <c r="C63" i="266"/>
  <c r="E81" i="278" s="1"/>
  <c r="C57" i="266"/>
  <c r="C43" i="266"/>
  <c r="E61" i="278" s="1"/>
  <c r="C37" i="266"/>
  <c r="E55" i="278" s="1"/>
  <c r="C40" i="266"/>
  <c r="E58" i="278" s="1"/>
  <c r="C74" i="266"/>
  <c r="E92" i="278" s="1"/>
  <c r="C73" i="266"/>
  <c r="E91" i="278" s="1"/>
  <c r="C102" i="266"/>
  <c r="E121" i="278" s="1"/>
  <c r="C26" i="280" s="1"/>
  <c r="C81" i="266"/>
  <c r="E99" i="278" s="1"/>
  <c r="C87" i="266"/>
  <c r="E103" i="278" s="1"/>
  <c r="E115" i="278" s="1"/>
  <c r="C98" i="266"/>
  <c r="E117" i="278" s="1"/>
  <c r="C52" i="266"/>
  <c r="E70" i="278" s="1"/>
  <c r="C62" i="266"/>
  <c r="E80" i="278" s="1"/>
  <c r="C41" i="266"/>
  <c r="E59" i="278" s="1"/>
  <c r="C31" i="266"/>
  <c r="E49" i="278" s="1"/>
  <c r="D104" i="266"/>
  <c r="D106" i="266" s="1"/>
  <c r="D96" i="266"/>
  <c r="D82" i="266"/>
  <c r="D65" i="266"/>
  <c r="D44" i="266"/>
  <c r="D83" i="270"/>
  <c r="F84" i="278" l="1"/>
  <c r="F126" i="278"/>
  <c r="F127" i="278" s="1"/>
  <c r="E44" i="279"/>
  <c r="E46" i="279" s="1"/>
  <c r="E67" i="279" s="1"/>
  <c r="J23" i="267"/>
  <c r="D31" i="279"/>
  <c r="E83" i="278"/>
  <c r="E100" i="278"/>
  <c r="E62" i="278"/>
  <c r="E123" i="278"/>
  <c r="F102" i="266"/>
  <c r="D66" i="266"/>
  <c r="D107" i="266"/>
  <c r="E84" i="278" l="1"/>
  <c r="E125" i="278"/>
  <c r="E126" i="278" s="1"/>
  <c r="H123" i="278"/>
  <c r="D108" i="266"/>
  <c r="E127" i="278" l="1"/>
  <c r="E32" i="269"/>
  <c r="D28" i="269"/>
  <c r="D21" i="269"/>
  <c r="E20" i="269"/>
  <c r="D20" i="269"/>
  <c r="D16" i="269"/>
  <c r="E15" i="269"/>
  <c r="D15" i="269"/>
  <c r="C23" i="267"/>
  <c r="C17" i="267"/>
  <c r="C20" i="267"/>
  <c r="C26" i="267"/>
  <c r="C25" i="267"/>
  <c r="C22" i="267"/>
  <c r="I67" i="270"/>
  <c r="D82" i="275"/>
  <c r="I10" i="267" s="1"/>
  <c r="E33" i="274"/>
  <c r="M9" i="267"/>
  <c r="I9" i="267"/>
  <c r="I11" i="267"/>
  <c r="H10" i="267"/>
  <c r="D35" i="279" l="1"/>
  <c r="J27" i="267"/>
  <c r="J31" i="267" s="1"/>
  <c r="D28" i="272"/>
  <c r="D32" i="279"/>
  <c r="D33" i="279" s="1"/>
  <c r="D34" i="272"/>
  <c r="D38" i="279"/>
  <c r="D33" i="272"/>
  <c r="D37" i="279"/>
  <c r="D36" i="272"/>
  <c r="D40" i="279"/>
  <c r="D37" i="272"/>
  <c r="D41" i="279"/>
  <c r="I12" i="267"/>
  <c r="J10" i="267"/>
  <c r="D31" i="272"/>
  <c r="M10" i="267"/>
  <c r="M12" i="267" s="1"/>
  <c r="M18" i="267"/>
  <c r="I18" i="267"/>
  <c r="I17" i="267"/>
  <c r="D36" i="279" l="1"/>
  <c r="D42" i="279" s="1"/>
  <c r="D44" i="279" s="1"/>
  <c r="D46" i="279" s="1"/>
  <c r="D67" i="279" s="1"/>
  <c r="H17" i="267"/>
  <c r="J17" i="267" l="1"/>
  <c r="F89" i="271" l="1"/>
  <c r="F117" i="271"/>
  <c r="F78" i="271"/>
  <c r="E78" i="271"/>
  <c r="E66" i="271"/>
  <c r="F51" i="271"/>
  <c r="E51" i="271"/>
  <c r="E45" i="271"/>
  <c r="F118" i="271"/>
  <c r="F116" i="271"/>
  <c r="F115" i="271"/>
  <c r="F114" i="271"/>
  <c r="F113" i="271"/>
  <c r="F99" i="271"/>
  <c r="F95" i="271"/>
  <c r="F94" i="271"/>
  <c r="F93" i="271"/>
  <c r="F92" i="271"/>
  <c r="F91" i="271"/>
  <c r="F90" i="271"/>
  <c r="F88" i="271"/>
  <c r="F87" i="271"/>
  <c r="F86" i="271"/>
  <c r="F85" i="271"/>
  <c r="F84" i="271"/>
  <c r="F83" i="271"/>
  <c r="F77" i="271"/>
  <c r="F76" i="271"/>
  <c r="F75" i="271"/>
  <c r="F74" i="271"/>
  <c r="F73" i="271"/>
  <c r="F72" i="271"/>
  <c r="F70" i="271"/>
  <c r="F69" i="271"/>
  <c r="F68" i="271"/>
  <c r="F67" i="271"/>
  <c r="F66" i="271"/>
  <c r="F65" i="271"/>
  <c r="F64" i="271"/>
  <c r="F63" i="271"/>
  <c r="F62" i="271"/>
  <c r="F61" i="271"/>
  <c r="F56" i="271"/>
  <c r="F55" i="271"/>
  <c r="F54" i="271"/>
  <c r="F53" i="271"/>
  <c r="F52" i="271"/>
  <c r="F50" i="271"/>
  <c r="F49" i="271"/>
  <c r="F48" i="271"/>
  <c r="F47" i="271"/>
  <c r="F46" i="271"/>
  <c r="F45" i="271"/>
  <c r="E39" i="272"/>
  <c r="E35" i="272"/>
  <c r="E30" i="272"/>
  <c r="D27" i="272" l="1"/>
  <c r="E37" i="272"/>
  <c r="E33" i="272"/>
  <c r="E31" i="272"/>
  <c r="E36" i="272"/>
  <c r="H9" i="267"/>
  <c r="J9" i="267" s="1"/>
  <c r="F71" i="271"/>
  <c r="F57" i="271"/>
  <c r="E34" i="272" l="1"/>
  <c r="K10" i="267"/>
  <c r="E28" i="272"/>
  <c r="E27" i="272"/>
  <c r="K9" i="267"/>
  <c r="I19" i="267"/>
  <c r="H18" i="267"/>
  <c r="K17" i="267"/>
  <c r="K12" i="267" l="1"/>
  <c r="E29" i="272"/>
  <c r="E32" i="272" s="1"/>
  <c r="E38" i="272" s="1"/>
  <c r="E40" i="272" s="1"/>
  <c r="E42" i="272" s="1"/>
  <c r="J18" i="267"/>
  <c r="K18" i="267" s="1"/>
  <c r="D39" i="272"/>
  <c r="D35" i="272"/>
  <c r="D30" i="272"/>
  <c r="E57" i="271"/>
  <c r="E99" i="271"/>
  <c r="E114" i="271"/>
  <c r="E115" i="271"/>
  <c r="E116" i="271"/>
  <c r="E117" i="271"/>
  <c r="E118" i="271"/>
  <c r="E113" i="271"/>
  <c r="E84" i="271"/>
  <c r="E85" i="271"/>
  <c r="E86" i="271"/>
  <c r="E88" i="271"/>
  <c r="E90" i="271"/>
  <c r="E91" i="271"/>
  <c r="E92" i="271"/>
  <c r="E93" i="271"/>
  <c r="E94" i="271"/>
  <c r="E83" i="271"/>
  <c r="E62" i="271"/>
  <c r="E63" i="271"/>
  <c r="E64" i="271"/>
  <c r="E65" i="271"/>
  <c r="E67" i="271"/>
  <c r="E68" i="271"/>
  <c r="E69" i="271"/>
  <c r="E70" i="271"/>
  <c r="E71" i="271"/>
  <c r="E72" i="271"/>
  <c r="E73" i="271"/>
  <c r="E74" i="271"/>
  <c r="E75" i="271"/>
  <c r="E76" i="271"/>
  <c r="E77" i="271"/>
  <c r="E61" i="271"/>
  <c r="E46" i="271"/>
  <c r="E47" i="271"/>
  <c r="E48" i="271"/>
  <c r="E49" i="271"/>
  <c r="E50" i="271"/>
  <c r="E52" i="271"/>
  <c r="E53" i="271"/>
  <c r="E54" i="271"/>
  <c r="E55" i="271"/>
  <c r="E56" i="271"/>
  <c r="F119" i="271"/>
  <c r="F121" i="271" s="1"/>
  <c r="F111" i="271"/>
  <c r="F96" i="271"/>
  <c r="F79" i="271"/>
  <c r="F58" i="271"/>
  <c r="E56" i="272"/>
  <c r="D56" i="272"/>
  <c r="F32" i="272"/>
  <c r="D45" i="267"/>
  <c r="C45" i="267"/>
  <c r="D18" i="267"/>
  <c r="C104" i="266"/>
  <c r="C96" i="266"/>
  <c r="E95" i="271"/>
  <c r="E89" i="271"/>
  <c r="C82" i="266"/>
  <c r="C65" i="266"/>
  <c r="C44" i="266"/>
  <c r="C106" i="266" l="1"/>
  <c r="D51" i="267"/>
  <c r="D34" i="267" s="1"/>
  <c r="N18" i="267"/>
  <c r="K19" i="267"/>
  <c r="D57" i="272" s="1"/>
  <c r="D62" i="272" s="1"/>
  <c r="D45" i="272" s="1"/>
  <c r="E87" i="271"/>
  <c r="E96" i="271" s="1"/>
  <c r="E119" i="271"/>
  <c r="C66" i="266"/>
  <c r="C18" i="267"/>
  <c r="C21" i="267" s="1"/>
  <c r="C27" i="267" s="1"/>
  <c r="C29" i="267" s="1"/>
  <c r="C31" i="267" s="1"/>
  <c r="D29" i="272"/>
  <c r="D32" i="272" s="1"/>
  <c r="D38" i="272" s="1"/>
  <c r="D21" i="267"/>
  <c r="D27" i="267" s="1"/>
  <c r="F80" i="271"/>
  <c r="F122" i="271"/>
  <c r="E111" i="271"/>
  <c r="E79" i="271"/>
  <c r="E58" i="271"/>
  <c r="C107" i="266" l="1"/>
  <c r="F123" i="271"/>
  <c r="E121" i="271"/>
  <c r="E122" i="271" s="1"/>
  <c r="H119" i="271"/>
  <c r="E57" i="272"/>
  <c r="E62" i="272" s="1"/>
  <c r="E45" i="272" s="1"/>
  <c r="E63" i="272" s="1"/>
  <c r="G67" i="279" s="1"/>
  <c r="C51" i="267"/>
  <c r="D40" i="272"/>
  <c r="D42" i="272" s="1"/>
  <c r="D63" i="272" s="1"/>
  <c r="D29" i="267"/>
  <c r="D31" i="267" s="1"/>
  <c r="D52" i="267" s="1"/>
  <c r="I13" i="267" s="1"/>
  <c r="E80" i="271"/>
  <c r="C108" i="266" l="1"/>
  <c r="E123" i="271"/>
  <c r="I14" i="267"/>
  <c r="C34" i="267"/>
  <c r="C52" i="267" s="1"/>
  <c r="I20" i="267" s="1"/>
  <c r="I21" i="267" s="1"/>
  <c r="B147" i="276"/>
</calcChain>
</file>

<file path=xl/sharedStrings.xml><?xml version="1.0" encoding="utf-8"?>
<sst xmlns="http://schemas.openxmlformats.org/spreadsheetml/2006/main" count="2089" uniqueCount="641">
  <si>
    <t>Итого</t>
  </si>
  <si>
    <t>Прочие доходы</t>
  </si>
  <si>
    <t>Налог на имущество</t>
  </si>
  <si>
    <t>Прочие расходы</t>
  </si>
  <si>
    <t>Расходы по переоценке внеоборотных активов</t>
  </si>
  <si>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</si>
  <si>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</si>
  <si>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</si>
  <si>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</si>
  <si>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</si>
  <si>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</si>
  <si>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Социальные отчисления</t>
  </si>
  <si>
    <t>Социальный налог</t>
  </si>
  <si>
    <t>Доходы</t>
  </si>
  <si>
    <t>1000, Денежные средства</t>
  </si>
  <si>
    <t>1010, Денежные средства в кассе</t>
  </si>
  <si>
    <t>1022,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</si>
  <si>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</si>
  <si>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</si>
  <si>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</si>
  <si>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</si>
  <si>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</si>
  <si>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</si>
  <si>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1252, Задолженность по выплаченной заработной плате</t>
  </si>
  <si>
    <t>1300, Запасы</t>
  </si>
  <si>
    <t>1310, Сырье и материалы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</si>
  <si>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</si>
  <si>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</si>
  <si>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</si>
  <si>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</si>
  <si>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</si>
  <si>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</si>
  <si>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II. Долгосрочные активы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</si>
  <si>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</si>
  <si>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</si>
  <si>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</si>
  <si>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</si>
  <si>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2931, Незавершенное строительство</t>
  </si>
  <si>
    <t>2933, Модернизация и капитальный ремонт ОС</t>
  </si>
  <si>
    <t>III. Краткосрочные обязательства</t>
  </si>
  <si>
    <t>3000, Краткосрочные финансовые обязательства</t>
  </si>
  <si>
    <t>3100, Обязательства по налогам</t>
  </si>
  <si>
    <t>3130, Налог на добавленную стоимость</t>
  </si>
  <si>
    <t>3120, Индивидуальный подоходный налог</t>
  </si>
  <si>
    <t>3150, Социальный налог</t>
  </si>
  <si>
    <t>3160, Земельный налог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</si>
  <si>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</si>
  <si>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</si>
  <si>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</si>
  <si>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</si>
  <si>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</si>
  <si>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</si>
  <si>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</si>
  <si>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</si>
  <si>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3400, Краткосрочные оценочные обязательства</t>
  </si>
  <si>
    <t>3410, Краткосрочные гарантийные обязательства</t>
  </si>
  <si>
    <t>3500, Прочие краткосрочные обязательства</t>
  </si>
  <si>
    <t>3510, Краткосрочные авансы полученные</t>
  </si>
  <si>
    <t>IV. Долгосрочные обязательства</t>
  </si>
  <si>
    <t>4000, Долгосрочные финансовые обязательства</t>
  </si>
  <si>
    <t>V. Капитал</t>
  </si>
  <si>
    <t>5000, Уставный капитал</t>
  </si>
  <si>
    <t>5030, Вклады и паи</t>
  </si>
  <si>
    <t>Выводимые данные:</t>
  </si>
  <si>
    <t>БУ (данные бухгалтерского учета)</t>
  </si>
  <si>
    <t>Счет, Наименование</t>
  </si>
  <si>
    <t>6000, Доход от реализации продукции и оказания услуг</t>
  </si>
  <si>
    <t>6010, Доход от реализации продукции и оказания услуг</t>
  </si>
  <si>
    <t>6100, Доходы от финансирования</t>
  </si>
  <si>
    <t>6110, Доходы по вознаграждениям</t>
  </si>
  <si>
    <t>6200, Прочие доходы</t>
  </si>
  <si>
    <t>6250, Доходы от курсовой разницы</t>
  </si>
  <si>
    <t>7200, Административные расходы</t>
  </si>
  <si>
    <t>7210, Административные расходы</t>
  </si>
  <si>
    <t>7400, Прочие расходы</t>
  </si>
  <si>
    <t>7430, Расходы по курсовой разнице</t>
  </si>
  <si>
    <t>1020, Денежные средства в пути</t>
  </si>
  <si>
    <t>3213, Обязательства по отчислениям на социальное медицинское страхование</t>
  </si>
  <si>
    <t>&lt;...&gt;</t>
  </si>
  <si>
    <t>Курсовые разницы</t>
  </si>
  <si>
    <t>Статьи затрат</t>
  </si>
  <si>
    <t>Отчисления ОСМС</t>
  </si>
  <si>
    <t>Услуги банка</t>
  </si>
  <si>
    <t>Услуги по оценке имущества</t>
  </si>
  <si>
    <t>Земельный налог</t>
  </si>
  <si>
    <t>Расходы при обмене валюты</t>
  </si>
  <si>
    <t>Себестоимость реализованных ОС</t>
  </si>
  <si>
    <t>Доходы от переоценки внеоборотных активов</t>
  </si>
  <si>
    <t>Приложение 2</t>
  </si>
  <si>
    <t>Республики Казахстан</t>
  </si>
  <si>
    <t>Бухгалтерский баланс</t>
  </si>
  <si>
    <t>тенге</t>
  </si>
  <si>
    <t>Активы</t>
  </si>
  <si>
    <t>Код строки</t>
  </si>
  <si>
    <t>I. Краткосрочные активы:</t>
  </si>
  <si>
    <t>Денежные средства и их эквиваленты</t>
  </si>
  <si>
    <t>010</t>
  </si>
  <si>
    <t>011</t>
  </si>
  <si>
    <t>012</t>
  </si>
  <si>
    <t>013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</si>
  <si>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</si>
  <si>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</si>
  <si>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</si>
  <si>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</si>
  <si>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</si>
  <si>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</si>
  <si>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</si>
  <si>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</si>
  <si>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</si>
  <si>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</si>
  <si>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</si>
  <si>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</si>
  <si>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</si>
  <si>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</si>
  <si>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</si>
  <si>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</si>
  <si>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</si>
  <si>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</si>
  <si>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</si>
  <si>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</si>
  <si>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</si>
  <si>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</si>
  <si>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</si>
  <si>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</si>
  <si>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</si>
  <si>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</si>
  <si>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</si>
  <si>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</si>
  <si>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</si>
  <si>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</si>
  <si>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</si>
  <si>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</si>
  <si>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</si>
  <si>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</si>
  <si>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</si>
  <si>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</si>
  <si>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</si>
  <si>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</si>
  <si>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</si>
  <si>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</si>
  <si>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</si>
  <si>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Директор</t>
  </si>
  <si>
    <t>Приложение 3</t>
  </si>
  <si>
    <t>к приказу Министра финансов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</si>
  <si>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</si>
  <si>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</si>
  <si>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</si>
  <si>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</si>
  <si>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</si>
  <si>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</si>
  <si>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020</t>
  </si>
  <si>
    <t>021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</si>
  <si>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</si>
  <si>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</si>
  <si>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</si>
  <si>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</si>
  <si>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025</t>
  </si>
  <si>
    <t>Прибыль (убыток) до налогообложения (+/- строки с 020 по 025)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</si>
  <si>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</si>
  <si>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</si>
  <si>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</si>
  <si>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</si>
  <si>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</si>
  <si>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</si>
  <si>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</si>
  <si>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</si>
  <si>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</si>
  <si>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</si>
  <si>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</si>
  <si>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</si>
  <si>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</si>
  <si>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Место печати</t>
  </si>
  <si>
    <t>Наименование организации</t>
  </si>
  <si>
    <t>За предыдущий период</t>
  </si>
  <si>
    <t>За отчетный период</t>
  </si>
  <si>
    <t>На конец отчетного периода</t>
  </si>
  <si>
    <t>На начало отчетного периода</t>
  </si>
  <si>
    <t>Краткосрочные оценочные обязательства</t>
  </si>
  <si>
    <t>Долгосрочные оценочные обязательства</t>
  </si>
  <si>
    <t>1100, Краткосрочные финансовые активы</t>
  </si>
  <si>
    <t>1150, Краткосрочные вознаграждения к получению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</si>
  <si>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</si>
  <si>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</si>
  <si>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</si>
  <si>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</si>
  <si>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</si>
  <si>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</si>
  <si>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3211, Обязательства по социальным отчислениям</t>
  </si>
  <si>
    <t>3380, Прочая краткосрочная кредиторская задолженность</t>
  </si>
  <si>
    <t>3387, Прочая краткосрочная кредиторская задолженность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</si>
  <si>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</si>
  <si>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</si>
  <si>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</si>
  <si>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</si>
  <si>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</si>
  <si>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6290, Прочие доходы</t>
  </si>
  <si>
    <t>7420, Расходы от обесценения нефинансовых активов</t>
  </si>
  <si>
    <t>7440, Расходы по обесценению дебиторской задолженности</t>
  </si>
  <si>
    <t>7480, Прочие расходы</t>
  </si>
  <si>
    <t>3212, Обязательства по взносам на социальное медицинское страхование</t>
  </si>
  <si>
    <t>3430, Краткосрочные оценочные обязательства по вознаграждениям работникам</t>
  </si>
  <si>
    <t>7300, Расходы на финансирование</t>
  </si>
  <si>
    <t>7310, Расходы по вознаграждениям</t>
  </si>
  <si>
    <t>Расходы на страхование имущества</t>
  </si>
  <si>
    <t>от 28 июня 2017 года № 404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</si>
  <si>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</si>
  <si>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</si>
  <si>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Краткосрочная дебиторская задолженность по аренде</t>
  </si>
  <si>
    <t>Краткосрочные активы по договорам с покупателями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</si>
  <si>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</si>
  <si>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</si>
  <si>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производные финансовые инструменты</t>
  </si>
  <si>
    <t>Краткосрочные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</si>
  <si>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</si>
  <si>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</si>
  <si>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</si>
  <si>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</si>
  <si>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Итого долгосрочных активов (сумма строк с 110 по 127)</t>
  </si>
  <si>
    <t>Итого краткосрочных активов (сумма строк с 010 по 022)</t>
  </si>
  <si>
    <t>Дивиденды к оплате</t>
  </si>
  <si>
    <t>Государственные субсидии</t>
  </si>
  <si>
    <t>Краткосрочные обязательства по договорам с покупателями</t>
  </si>
  <si>
    <t>Краткосрочная задолженность по аренде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</si>
  <si>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</si>
  <si>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</si>
  <si>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</si>
  <si>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</si>
  <si>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</si>
  <si>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Долгосрочная задолженность по аренде</t>
  </si>
  <si>
    <t>Итого долгосрочных обязательств (сумма строк с 310 по 321)</t>
  </si>
  <si>
    <t>Прочий капитал</t>
  </si>
  <si>
    <t>Финансовые доходы</t>
  </si>
  <si>
    <t>Финансовые расходы</t>
  </si>
  <si>
    <t>Компоненты прочего совокупного дохода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</si>
  <si>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</si>
  <si>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</si>
  <si>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</si>
  <si>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</si>
  <si>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</si>
  <si>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</si>
  <si>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</si>
  <si>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</si>
  <si>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</si>
  <si>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</si>
  <si>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1330, Товары</t>
  </si>
  <si>
    <t>1750, Прочие краткосрочные активы</t>
  </si>
  <si>
    <t>2200, Инвестиции</t>
  </si>
  <si>
    <t>2210, Инвестиции, учитываемые методом долевого участия</t>
  </si>
  <si>
    <t>2910, Долгосрочные авансы выданные</t>
  </si>
  <si>
    <t>3050, Банковский займ - краткосрочные вознаграждения к выплате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</si>
  <si>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</si>
  <si>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</si>
  <si>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3051, Купонные облигации - краткосрочные вознаграждения к выплате</t>
  </si>
  <si>
    <t>4010, Долгосрочные финансовые обязательства, оцениваемые по амортизированной стоимости</t>
  </si>
  <si>
    <t>4011, Купонные облигации - номинал</t>
  </si>
  <si>
    <t>4012, Купонные облигации - дисконт</t>
  </si>
  <si>
    <t>6000</t>
  </si>
  <si>
    <t>Доход от аренды</t>
  </si>
  <si>
    <t>Доход от аренды УК (пост)</t>
  </si>
  <si>
    <t>Доход от эксплуатационных услуг</t>
  </si>
  <si>
    <t>Доходы от реализации ТМЦ и товаров</t>
  </si>
  <si>
    <t>6100</t>
  </si>
  <si>
    <t xml:space="preserve">Доходы от вознаграждения </t>
  </si>
  <si>
    <t>6200</t>
  </si>
  <si>
    <t>Плата за эмиссию в окружающую среду</t>
  </si>
  <si>
    <t>Себестоимость реализованных товаров и ТМЦ</t>
  </si>
  <si>
    <t>ЗП</t>
  </si>
  <si>
    <t>Нотариус</t>
  </si>
  <si>
    <t>подписка Учет.кз</t>
  </si>
  <si>
    <t>Страхование гражданско-правовой ответственности</t>
  </si>
  <si>
    <t>Вознаграждение по кредиту Филиал ДБ АО "Сбербанк" в г. Караганда</t>
  </si>
  <si>
    <t>Услуги Казахстанской Фондовой Биржи</t>
  </si>
  <si>
    <t>Услуги Центрального Депозитария Ценных Бумаг</t>
  </si>
  <si>
    <t>Амортизация дисконта по облигациям</t>
  </si>
  <si>
    <t>КУПОН по облигациям</t>
  </si>
  <si>
    <t>7480</t>
  </si>
  <si>
    <t/>
  </si>
  <si>
    <t>от 1 января 2020 года № 665</t>
  </si>
  <si>
    <t>Форма 1</t>
  </si>
  <si>
    <t>Наименование организации: ТОВАРИЩЕСТВО С ОГРАНИЧЕННОЙ ОТВЕТСТВЕННОСТЬЮ "ASIA PARK" ("АЗИЯ ПАРК")</t>
  </si>
  <si>
    <t xml:space="preserve">Сведения о реорганизации:  - </t>
  </si>
  <si>
    <t>Вид деятельности организации: Аренда и управление собственной недвижимостью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</si>
  <si>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</si>
  <si>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</si>
  <si>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Субъект предпринимательства: Средний</t>
  </si>
  <si>
    <t xml:space="preserve">Юридический адрес (организации): </t>
  </si>
  <si>
    <t>тыс. тенге</t>
  </si>
  <si>
    <t>Наименование статьи</t>
  </si>
  <si>
    <t>Краткосрочные финансовые активы, учитываемые по справедливой стоимости через прибыли или убытки</t>
  </si>
  <si>
    <t>Долгосрочные финансовые активы, учитываемые по справедливой стоимости через прибыли или убытки</t>
  </si>
  <si>
    <t xml:space="preserve">Краткосрочные оценочные обязательства </t>
  </si>
  <si>
    <t>Краткосрочные обязательства по договорам покупателями</t>
  </si>
  <si>
    <t>Долгосрочные обязательства по договорам с покупателями</t>
  </si>
  <si>
    <t>Итого капитал, относимый на собственников (сумма строк с 410 по 415)</t>
  </si>
  <si>
    <t>Руководитель: Ерекешев Руслан Сапарович</t>
  </si>
  <si>
    <t>                                                (фамилия, имя, отчество) </t>
  </si>
  <si>
    <t>(подпись)</t>
  </si>
  <si>
    <t>Главный бухгалтер: Замятная Елена Леонидовна</t>
  </si>
  <si>
    <t>                                                (фамилия, имя, отчество)</t>
  </si>
  <si>
    <t>Форма 2</t>
  </si>
  <si>
    <t>Отчет о прибылях и убытках</t>
  </si>
  <si>
    <t>Итого операционная прибыль (убыток) (+/- строки с 012 по 014)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</si>
  <si>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</si>
  <si>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</si>
  <si>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</si>
  <si>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</si>
  <si>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</si>
  <si>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</si>
  <si>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</si>
  <si>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</si>
  <si>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</si>
  <si>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</si>
  <si>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</si>
  <si>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</si>
  <si>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</si>
  <si>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      Индекс: № 1 - Б (баланс)</t>
  </si>
  <si>
    <t>Сведения о реорганизации</t>
  </si>
  <si>
    <t>-</t>
  </si>
  <si>
    <t>Вид деятельности организации</t>
  </si>
  <si>
    <t>Аренда и эксплуатация собственной или арендуемой недвижимости</t>
  </si>
  <si>
    <t>Организационно-правовая форма</t>
  </si>
  <si>
    <t>Форма отчетности: консолидированная/не консолидированная</t>
  </si>
  <si>
    <t>не консолидированная</t>
  </si>
  <si>
    <t>Среднегодовая численность работников</t>
  </si>
  <si>
    <t>чел.</t>
  </si>
  <si>
    <t>Субъект предпринимательства</t>
  </si>
  <si>
    <t>среднего</t>
  </si>
  <si>
    <t xml:space="preserve">                             (малого, среднего, крупного)</t>
  </si>
  <si>
    <t>Юридический адрес организации</t>
  </si>
  <si>
    <t xml:space="preserve">РК, г.Астана, пр. Кабанбай Батыра 21, оф.1    </t>
  </si>
  <si>
    <t>БУХГАЛТЕРСКИЙ БАЛАНС</t>
  </si>
  <si>
    <t>Итого краткосрочных активов (сумма строк 010-022)</t>
  </si>
  <si>
    <t>Баланс (строка 100 + строка 101 + строка 200)</t>
  </si>
  <si>
    <t>Текущие обязательства по налогам и другим обязательным и добровольным платежам</t>
  </si>
  <si>
    <t>Займы</t>
  </si>
  <si>
    <t>Итого долгосрочных обязательств (сумма строк с 310 по 320)</t>
  </si>
  <si>
    <t>Всего капитал (строка 420 + строка 421)</t>
  </si>
  <si>
    <t>Баланс (строка 300 +строка 301+строка 400 + строка 500)</t>
  </si>
  <si>
    <t>Ерекешев Р.С.</t>
  </si>
  <si>
    <t>Главный бухгалтер</t>
  </si>
  <si>
    <t>Замятная Е.Л.</t>
  </si>
  <si>
    <t>МП</t>
  </si>
  <si>
    <t>      Индекс: № 2 - ОПУ</t>
  </si>
  <si>
    <r>
      <t>Наименование организации</t>
    </r>
    <r>
      <rPr>
        <sz val="9"/>
        <color theme="1"/>
        <rFont val="Arial"/>
        <family val="2"/>
        <charset val="204"/>
      </rPr>
      <t xml:space="preserve">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</si>
  <si>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t xml:space="preserve">Отчет о прибылях и убытках </t>
  </si>
  <si>
    <t>Расходы (-) (доходы (+) по подоходному налогу</t>
  </si>
  <si>
    <t>Общий совокупный доход (строка 300 + строка 400)</t>
  </si>
  <si>
    <t>Общий совокупный доход, относимый на:</t>
  </si>
  <si>
    <t>Прибыль на акцию</t>
  </si>
  <si>
    <t>6120, Доходы по дивидендам</t>
  </si>
  <si>
    <t>Доход по дивидендам</t>
  </si>
  <si>
    <t>2931</t>
  </si>
  <si>
    <t>Строительство МФК Азия Парк</t>
  </si>
  <si>
    <t>7010</t>
  </si>
  <si>
    <t>7210</t>
  </si>
  <si>
    <t>Аудиторские услуги</t>
  </si>
  <si>
    <t>7310</t>
  </si>
  <si>
    <t>Себестоимость списанных ОС</t>
  </si>
  <si>
    <t>1060, Денежные средства, ограниченные в использовании</t>
  </si>
  <si>
    <t xml:space="preserve">1151, Краткосрочные вознаграждения к получению </t>
  </si>
  <si>
    <t>2300, Инвестиционное имущество - недвижимое имущество</t>
  </si>
  <si>
    <t>2310, Инвестиционное имущество - недвижимое имущество</t>
  </si>
  <si>
    <t>2400, Инвестиционное имущество - движимое имущество</t>
  </si>
  <si>
    <t>2410, Инвестиционное имущество - движимое имущество</t>
  </si>
  <si>
    <t>3010, Краткосрочные финансовые обязательства, оцениваемые по амортизированной стоимости</t>
  </si>
  <si>
    <t>7211, Расходы за счет чистого дохода</t>
  </si>
  <si>
    <t>доход от оприходования излишков ОС</t>
  </si>
  <si>
    <t>доход от оприходования тмц из ОС</t>
  </si>
  <si>
    <t>Доходы от реализации ОС</t>
  </si>
  <si>
    <t>2933</t>
  </si>
  <si>
    <t>Реконструкция ТРЦ</t>
  </si>
  <si>
    <t xml:space="preserve">Реконструкция фудкорта по объекту ТРЦ "Азия Парк" </t>
  </si>
  <si>
    <t>Госпошлина</t>
  </si>
  <si>
    <t>Доплата к отпуску</t>
  </si>
  <si>
    <t>Услуги НАО ГК Правительство для граждан</t>
  </si>
  <si>
    <t>7211</t>
  </si>
  <si>
    <t>Пеня по взносам ОСМС</t>
  </si>
  <si>
    <t>Штрафы, пени в бюджет</t>
  </si>
  <si>
    <t>7420</t>
  </si>
  <si>
    <t>7430</t>
  </si>
  <si>
    <t>Абонентская плата за услуги ОФД</t>
  </si>
  <si>
    <t>Обязательный Членский взнос</t>
  </si>
  <si>
    <t>Сопровождение программного обеспечения</t>
  </si>
  <si>
    <t>ТО компьютерной техники</t>
  </si>
  <si>
    <t>Транспортный налог</t>
  </si>
  <si>
    <t>7410</t>
  </si>
  <si>
    <t>переоценка</t>
  </si>
  <si>
    <t>Товарищество с ограниченной ответственностью</t>
  </si>
  <si>
    <t xml:space="preserve">"ASIA PARK" (АЗИЯ ПАРК)"     </t>
  </si>
  <si>
    <t>Казахстан, 010000, Астана г.а., Есильский р. а., пр.Қабанбай Батыра, дом 21, (7172) 97-86-62, ezamyatnaya@arcada.kz</t>
  </si>
  <si>
    <t>7440</t>
  </si>
  <si>
    <t>Доход от дисконтирования</t>
  </si>
  <si>
    <t>Амортизация ФА</t>
  </si>
  <si>
    <t>Маркетинговые услуги</t>
  </si>
  <si>
    <t>Почтовые расх</t>
  </si>
  <si>
    <t>Доступ к данным Депозитария ФО</t>
  </si>
  <si>
    <t>Резерв по отпускам сотрудников</t>
  </si>
  <si>
    <t>Замена стеклопакетов</t>
  </si>
  <si>
    <t>Прочие услуги</t>
  </si>
  <si>
    <t>Сбор ,пошлины в НК при оформлении</t>
  </si>
  <si>
    <t>Восстановление НДС по списанному ОС</t>
  </si>
  <si>
    <t>Себестоимость списанных ТМЦ</t>
  </si>
  <si>
    <t>2700, Нематериальные активы</t>
  </si>
  <si>
    <t>2730, Прочие нематериальные активы</t>
  </si>
  <si>
    <t>3170, Налог на транспортные средства</t>
  </si>
  <si>
    <t>6210, Доходы от выбытия активов</t>
  </si>
  <si>
    <t>7410, Расходы по выбытию активов</t>
  </si>
  <si>
    <t>6230, Доходы от государственных субсидий</t>
  </si>
  <si>
    <t>доход от возмещения ННВ</t>
  </si>
  <si>
    <t>Доход по сомнительным обязательствам</t>
  </si>
  <si>
    <t>Анализ субконто Доходы  за 2022 г.</t>
  </si>
  <si>
    <t>Услуги Брокера</t>
  </si>
  <si>
    <t>Расходы за счет чистого дохода</t>
  </si>
  <si>
    <t>7340</t>
  </si>
  <si>
    <t>Расходы по дисконтированию</t>
  </si>
  <si>
    <t>Резерв по сомнительным требованиям</t>
  </si>
  <si>
    <t>7710</t>
  </si>
  <si>
    <t>Расход по налогу на прибыль</t>
  </si>
  <si>
    <t>Условные расходы от признания отложенных налоговых обязательств</t>
  </si>
  <si>
    <t>Анализ субконто Статьи затрат  за 2022 г.</t>
  </si>
  <si>
    <t>Субсидии ДАМУ</t>
  </si>
  <si>
    <t>Реконструкция ТРЦ-АПТ и АПС</t>
  </si>
  <si>
    <t>Реконструкция ТРЦ-отопление и вентиляция</t>
  </si>
  <si>
    <t>Реконструкция ТРЦ-электрические сети</t>
  </si>
  <si>
    <t>офд</t>
  </si>
  <si>
    <t>Услуги перевода</t>
  </si>
  <si>
    <t>3131, Налог на добавленную стоимость (начисленный)</t>
  </si>
  <si>
    <t>Оборотно-сальдовая ведомость за 1 квартал 2024 г.</t>
  </si>
  <si>
    <t>ТОО "ASIA PARK" (АЗИЯ ПАРК)</t>
  </si>
  <si>
    <t>Анализ субконто Доходы  за 1 квартал 2024 г.</t>
  </si>
  <si>
    <t>6010</t>
  </si>
  <si>
    <t>Анализ субконто Статьи затрат  за 1 квартал 2024 г.</t>
  </si>
  <si>
    <t>На начало отчетного периода (01.01.2024)</t>
  </si>
  <si>
    <t>На конец отчетного периода (31.03.2024)</t>
  </si>
  <si>
    <t>по состоянию на 31 марта 2024 г.</t>
  </si>
  <si>
    <t>Не предусмотрен</t>
  </si>
  <si>
    <t>За отчетный период                2024</t>
  </si>
  <si>
    <t>За предыдущий период                                  2023</t>
  </si>
  <si>
    <t>за период, заканчивающийся 31 марта 2024 года</t>
  </si>
  <si>
    <t>по состоянию на 31.03.2024</t>
  </si>
  <si>
    <t xml:space="preserve">12  Автодепозит дог №S/001684765/22 KZT- НБ </t>
  </si>
  <si>
    <t>06  KZ50914052215KZ001N4 ДЕПОЗИТв АО "Bereke Bank"</t>
  </si>
  <si>
    <t>03  KZ75914398411BC04306 KZT - Береке Караганда</t>
  </si>
  <si>
    <t>18 KZ11914052203EU000NJ EUR Bereke Bank Караганда</t>
  </si>
  <si>
    <t>14 KZ654322203398E00826 KZT в ВТБ</t>
  </si>
  <si>
    <t>11  KZ138562203123717906 в АО "Банк ЦентрКредит"</t>
  </si>
  <si>
    <t xml:space="preserve">09  KZ84601A871002788641 KZT - НБ (8641) </t>
  </si>
  <si>
    <t>08  KZ95601A871008436171 ЕВРО в АО Народный банк</t>
  </si>
  <si>
    <t>07  KZ9894805KZT22034446 KZT - ЕБ</t>
  </si>
  <si>
    <t>01  KZ86914398416BC07527  KZT - Береке Астана</t>
  </si>
  <si>
    <t>Народный Банк Казахстана</t>
  </si>
  <si>
    <t xml:space="preserve">Bereke Bank Ф-л по Карагандинской обл. </t>
  </si>
  <si>
    <t>Субконто1</t>
  </si>
  <si>
    <t>Оборотно-сальдовая ведомость  за 1 квартал 2024 г.</t>
  </si>
  <si>
    <t>ТОО "Fitness First"</t>
  </si>
  <si>
    <t>Касса фитнесс</t>
  </si>
  <si>
    <t>Касса фитнесс Астана</t>
  </si>
  <si>
    <t>1021, Денежные средства в пути</t>
  </si>
  <si>
    <t>АстанаUSDфилиал АО "Сбербанк" KZ77914840416BC07414</t>
  </si>
  <si>
    <t>KZ05601A871002766201 в АО "Народный Банк Казахстан</t>
  </si>
  <si>
    <t>KZ63722S000010458606 в АО "Kaspi Bank"</t>
  </si>
  <si>
    <t xml:space="preserve">Астана филиал АО "Сбербанк" </t>
  </si>
  <si>
    <t>1040, Денежные средства на корреспондентских счетах</t>
  </si>
  <si>
    <t>1271, Задолженность по возвратам ТМЗ поставщикам</t>
  </si>
  <si>
    <t>1424, Излишне уплаченные в бюджет суммы НДС</t>
  </si>
  <si>
    <t>2400, Основные средства</t>
  </si>
  <si>
    <t>2410, Основные средства</t>
  </si>
  <si>
    <t>2420, Амортизация основных средств</t>
  </si>
  <si>
    <t>2740, Амортизация прочих нематериальных активов</t>
  </si>
  <si>
    <t>КОНСОЛИДИРОВАННЫЙ ОТЧЕТ О ФИНАНСОВОМ ПОЛОЖЕНИИ</t>
  </si>
  <si>
    <t>Среднегодовая численность работников: 3 чел.</t>
  </si>
  <si>
    <t xml:space="preserve">Консолидированный отчет о прибыли или убытке и прочем совокупном доходе </t>
  </si>
  <si>
    <r>
      <t>Наименование организации</t>
    </r>
    <r>
      <rPr>
        <sz val="9"/>
        <color rgb="FF000000"/>
        <rFont val="Arial"/>
        <family val="2"/>
        <charset val="204"/>
      </rPr>
      <t xml:space="preserve">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</si>
  <si>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t>Форма 4</t>
  </si>
  <si>
    <t>Отчет об изменениях в капитале</t>
  </si>
  <si>
    <t>в тысячах тенге</t>
  </si>
  <si>
    <t>Наименование компонентов</t>
  </si>
  <si>
    <t>Капитал</t>
  </si>
  <si>
    <t>Итого капитал</t>
  </si>
  <si>
    <t>Уставный капитал</t>
  </si>
  <si>
    <t>Нераспределенная прибыль</t>
  </si>
  <si>
    <t>Совокупный доход за период</t>
  </si>
  <si>
    <r>
      <t xml:space="preserve">Наименование организации:  </t>
    </r>
    <r>
      <rPr>
        <b/>
        <sz val="9"/>
        <rFont val="Arial"/>
        <family val="2"/>
        <charset val="204"/>
      </rPr>
      <t xml:space="preserve">Товарищество с ограниченной ответственностью  "ТОО "ASIA PARK" (АЗИЯ ПАРК)"                                       </t>
    </r>
  </si>
  <si>
    <t>Форма 3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</si>
  <si>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</si>
  <si>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</si>
  <si>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продукции, товаров, услуг</t>
  </si>
  <si>
    <t>авансы, полученные</t>
  </si>
  <si>
    <t>полученные вознаграждения</t>
  </si>
  <si>
    <t>финансирование государством чпсти вознаграждения по банковским займам</t>
  </si>
  <si>
    <t>прочие поступления</t>
  </si>
  <si>
    <t>2. Выбытие денежных средств, всего</t>
  </si>
  <si>
    <t>платежи поставщикам за товары и услуги</t>
  </si>
  <si>
    <t xml:space="preserve">авансы выданные </t>
  </si>
  <si>
    <t>выплаты вознаграждения по займам полученным</t>
  </si>
  <si>
    <t>выплаты по заработной плате</t>
  </si>
  <si>
    <t>подоходный налог другие платежи в бюджет</t>
  </si>
  <si>
    <t>гарантийные взносы по договорам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</si>
  <si>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</si>
  <si>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</si>
  <si>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</si>
  <si>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1. Поступление денежных средств, всего</t>
  </si>
  <si>
    <t>реализация основных средств и нематериальных активов</t>
  </si>
  <si>
    <t>получение дивидендов</t>
  </si>
  <si>
    <t>погашение займов выданных</t>
  </si>
  <si>
    <t>закрытите вкладов</t>
  </si>
  <si>
    <t xml:space="preserve">2. Выбытие денежных средств, всего </t>
  </si>
  <si>
    <t>приобретение основных средств и инвестиционного имущества</t>
  </si>
  <si>
    <t>приобретение других долгосрочных активов</t>
  </si>
  <si>
    <t>размещение во вклады</t>
  </si>
  <si>
    <t>взнос в уставный капитал дочерней организации</t>
  </si>
  <si>
    <t>предоставление займов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</si>
  <si>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</si>
  <si>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</si>
  <si>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взнос в уставный капитал  </t>
  </si>
  <si>
    <t>размещение облигаций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</si>
  <si>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</si>
  <si>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</si>
  <si>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</si>
  <si>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</si>
  <si>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прочие выбытия</t>
  </si>
  <si>
    <t>3. Чистая сумма денежных средств от финансовой деятельности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</si>
  <si>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</si>
  <si>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</si>
  <si>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</si>
  <si>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Главный бухгалтер:  не предусмотрен</t>
  </si>
  <si>
    <t>Главный бухгалтер: не предусмотрен</t>
  </si>
  <si>
    <t>не предусмотрен</t>
  </si>
  <si>
    <t>Оборотно-сальдовая ведомость  за 1 квартал 2023 г.</t>
  </si>
  <si>
    <t>KZ42722S000023751282 в АО "Kaspi Bank"</t>
  </si>
  <si>
    <t>1254, Прочая краткосрочная задолженность работников (хищение, порча, материальный ущерб и др.)</t>
  </si>
  <si>
    <t>1423, НДС, уплачиваемый налоговым агентом</t>
  </si>
  <si>
    <t>3381, Задолженность по возвратам реализованных готовой продукции, товаров, работ, услуг</t>
  </si>
  <si>
    <t>6280, Доходы от восстановления убытка от обесценения по финансовым активам</t>
  </si>
  <si>
    <t>На конец отчетного периода 
(31.03.2024 г.)</t>
  </si>
  <si>
    <t>На начало отчетного периода
(01.01.2024 г.)</t>
  </si>
  <si>
    <t>отчетный период 1 квартал 2024 года</t>
  </si>
  <si>
    <t>Сальдо на 31 декабря 2023 года</t>
  </si>
  <si>
    <t>Сальдо на 01 января 2024 года</t>
  </si>
  <si>
    <t>Сальдо на 31 марта 2024 года</t>
  </si>
  <si>
    <t>Сальдо на 01 января 2023 года</t>
  </si>
  <si>
    <t>Консолидированный отчет о движении денежных средств (прямой метод)</t>
  </si>
  <si>
    <t>5</t>
  </si>
  <si>
    <t>6</t>
  </si>
  <si>
    <t>7</t>
  </si>
  <si>
    <t>8</t>
  </si>
  <si>
    <t>Здание ТРЦ АЗИЯ ПАРК S 48217м2</t>
  </si>
  <si>
    <t>ЗУ21-320-068-1456 (S= 3.7468 га)  Акт ч.с. АН №0321435 от 22.05.2017 г.</t>
  </si>
  <si>
    <t xml:space="preserve">Нежилое помещение  S=304,9 кв.м (Целевое назначение мойка) </t>
  </si>
  <si>
    <t xml:space="preserve">Нежилое помещение  S=76,4 кв.м (Целевое назначение шиномонтаж) </t>
  </si>
  <si>
    <t>Сети водоснабжения и канализации</t>
  </si>
  <si>
    <t>Сети теплоснабжения</t>
  </si>
  <si>
    <t>Сети электроснабжения</t>
  </si>
  <si>
    <t>Компьютеры,программное обеспечение и оборудование для обработки информации</t>
  </si>
  <si>
    <t>Транспорт</t>
  </si>
  <si>
    <t>Машины и оборудование</t>
  </si>
  <si>
    <t>Здания,сооружения</t>
  </si>
  <si>
    <t>Хоз инвентарь</t>
  </si>
  <si>
    <t>ОС для фудкорта</t>
  </si>
  <si>
    <t>Мебель</t>
  </si>
  <si>
    <t>Фитнес центр</t>
  </si>
  <si>
    <t>Скай бар</t>
  </si>
  <si>
    <t>Система видеонаблюдения, видеокамера</t>
  </si>
  <si>
    <t>Синема Парк</t>
  </si>
  <si>
    <t>Аккуст сист Рэм</t>
  </si>
  <si>
    <t>РЕМ</t>
  </si>
  <si>
    <t>Рекламное оборудование</t>
  </si>
  <si>
    <t>Оборудование для ароматизации</t>
  </si>
  <si>
    <t>машины для мытья пола</t>
  </si>
  <si>
    <t>Бизнес Центр ARCADA</t>
  </si>
  <si>
    <t>Земля</t>
  </si>
  <si>
    <t>Другие виды основных средств</t>
  </si>
  <si>
    <t>Остаточная стоимость</t>
  </si>
  <si>
    <t>Амортизация на конец периода</t>
  </si>
  <si>
    <t>Стоимость на конец периода</t>
  </si>
  <si>
    <t>Уменьшение стоимости</t>
  </si>
  <si>
    <t>Амортизация списание</t>
  </si>
  <si>
    <t>Амортизация начисление</t>
  </si>
  <si>
    <t>Увеличение стоимости</t>
  </si>
  <si>
    <t>Остаточная стоимость на начало периода</t>
  </si>
  <si>
    <t>Амортизация на начало периода</t>
  </si>
  <si>
    <t>Стоимость на начало периода</t>
  </si>
  <si>
    <t>На конец периода</t>
  </si>
  <si>
    <t>За период</t>
  </si>
  <si>
    <t>На начало периода</t>
  </si>
  <si>
    <t>Стоимость для вычисления амортизации</t>
  </si>
  <si>
    <t>Первоначальная стоимость</t>
  </si>
  <si>
    <t>Ликвидационная стоимость</t>
  </si>
  <si>
    <t>Основное средство</t>
  </si>
  <si>
    <t>Ведомость амортизации ОС  за 1 квартал 2024 г.</t>
  </si>
  <si>
    <t>Абонентская плата за телефон</t>
  </si>
  <si>
    <t>Заработная плата</t>
  </si>
  <si>
    <t>Комиссия по терминалу</t>
  </si>
  <si>
    <t>Оплата услуг банка</t>
  </si>
  <si>
    <t>СИМ карта ККМ АО Казахтелеком</t>
  </si>
  <si>
    <t>1 кв 2024</t>
  </si>
  <si>
    <t>1 кв 2023</t>
  </si>
  <si>
    <t>Аренда автотранспорта, такси</t>
  </si>
  <si>
    <t>Аренда помещения</t>
  </si>
  <si>
    <t>Горячая вода</t>
  </si>
  <si>
    <t>Договор на обслуживание ККА</t>
  </si>
  <si>
    <t>Другие расходы по оплате труда ( персональные тренировки и прочие ИП) с физ лицом</t>
  </si>
  <si>
    <t>Другие расходы по оплате труда (групповые тренеровки ИП)</t>
  </si>
  <si>
    <t>Другие расходы по оплате труда (комм. класс ИП)</t>
  </si>
  <si>
    <t>Замена ламп</t>
  </si>
  <si>
    <t>Заправка картриджа и ремонт принтера</t>
  </si>
  <si>
    <t>Интернет АстанаМегаТел</t>
  </si>
  <si>
    <t>Канцелярские расходы</t>
  </si>
  <si>
    <t>Оплата временной нетрудоспособности</t>
  </si>
  <si>
    <t>Оплата услуг банка KM</t>
  </si>
  <si>
    <t>Оплата услуг банка KP</t>
  </si>
  <si>
    <t>Питание сотрудников</t>
  </si>
  <si>
    <t>прочие услуги</t>
  </si>
  <si>
    <t xml:space="preserve">Расходы на рекламу </t>
  </si>
  <si>
    <t>Расходы не идущие на вычет</t>
  </si>
  <si>
    <t>Расходы по ремонту основных средств</t>
  </si>
  <si>
    <t>Ремонт шкафов, замена сантехники для саун и душевых кабин, прочие</t>
  </si>
  <si>
    <t>Сопровождение программного обеспечения  и ремонт</t>
  </si>
  <si>
    <t>Страхование ГПО работодателя</t>
  </si>
  <si>
    <t>Текущий ремонт</t>
  </si>
  <si>
    <t>Тепловая энергия</t>
  </si>
  <si>
    <t>ТМЦ для эксплуатации прочие</t>
  </si>
  <si>
    <t>Услуги по рекламе REM, Sky Bar</t>
  </si>
  <si>
    <t>Услуги по ремонту компьютеров и оргтехники</t>
  </si>
  <si>
    <t>Услуги по уборке помещений</t>
  </si>
  <si>
    <t>Услуги почты</t>
  </si>
  <si>
    <t>Услуги сотовой связи</t>
  </si>
  <si>
    <t>Холодная вода и канализация</t>
  </si>
  <si>
    <t>Электроэнергия</t>
  </si>
  <si>
    <t>Пр</t>
  </si>
  <si>
    <t>24</t>
  </si>
  <si>
    <t>23</t>
  </si>
  <si>
    <t>22</t>
  </si>
  <si>
    <t>21</t>
  </si>
  <si>
    <t>20</t>
  </si>
  <si>
    <t>19</t>
  </si>
  <si>
    <t xml:space="preserve">Товарищество с ограниченной ответственностью "ASIA PARK" (АЗИЯ ПАРК)"     </t>
  </si>
  <si>
    <t xml:space="preserve">Форма 1 </t>
  </si>
  <si>
    <t>Примечание</t>
  </si>
  <si>
    <t>за три месяца, закончившихся 31 марта 2024 года</t>
  </si>
  <si>
    <t>за три месяца, закончившихся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</si>
</sst>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0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-419]mmmm\ yyyy;@"/>
    <numFmt numFmtId="168" formatCode="#,"/>
    <numFmt numFmtId="169" formatCode="&quot;$&quot;#,##0_);\(&quot;$&quot;#,##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#,##0.00000"/>
    <numFmt numFmtId="177" formatCode="&quot;£&quot;#,###_);[Red]\(&quot;£&quot;#,###\);&quot;£&quot;0"/>
    <numFmt numFmtId="178" formatCode="&quot;£&quot;#,###_);[Red]\(&quot;£&quot;#,###\);"/>
    <numFmt numFmtId="179" formatCode="&quot;£&quot;#,##0.00_);[Red]\(&quot;£&quot;#,##0.00\);&quot;£&quot;0.00"/>
    <numFmt numFmtId="180" formatCode="&quot;£&quot;#,##0.00_);[Red]\(&quot;£&quot;#,##0.00\);"/>
    <numFmt numFmtId="181" formatCode="0.000_)"/>
    <numFmt numFmtId="182" formatCode="#,###_);[Red]\(#,###\);0"/>
    <numFmt numFmtId="183" formatCode="#,###_);[Red]\(#,###\);"/>
    <numFmt numFmtId="184" formatCode="##,##0.00_);[Red]\(##,##0.00\);0.00"/>
    <numFmt numFmtId="185" formatCode="#,##0.00_);[Red]\(#,##0.00\);&quot;- &quot;"/>
    <numFmt numFmtId="186" formatCode="#,##0.00_);[Red]\(#,##0.00\);&quot;Nil &quot;"/>
    <numFmt numFmtId="187" formatCode="#,##0.00_);[Red]\(#,##0.00\);"/>
    <numFmt numFmtId="188" formatCode="#,##0_);[Red]\(#,##0\);"/>
    <numFmt numFmtId="189" formatCode="_-* #,##0_р_._-;\-* #,##0_р_._-;_-* \-_р_._-;_-@_-"/>
    <numFmt numFmtId="190" formatCode="_-* #,##0.00\ _T_L_-;\-* #,##0.00\ _T_L_-;_-* &quot;-&quot;??\ _T_L_-;_-@_-"/>
    <numFmt numFmtId="191" formatCode="_-* #,##0\ _D_M_-;\-* #,##0\ _D_M_-;_-* &quot;-&quot;\ _D_M_-;_-@_-"/>
    <numFmt numFmtId="192" formatCode="#,##0_);[Red]\(#,##0\);&quot;- &quot;"/>
    <numFmt numFmtId="193" formatCode="#,##0_);[Red]\(#,##0\);&quot;Nil &quot;"/>
    <numFmt numFmtId="194" formatCode="&quot;£&quot;#,##0.00_);[Red]\(&quot;£&quot;#,##0.00\);&quot;£&quot;0.00_)"/>
    <numFmt numFmtId="195" formatCode="&quot;£&quot;#,##0.00_);[Red]\(&quot;£&quot;#,##0.00\);&quot;- &quot;"/>
    <numFmt numFmtId="196" formatCode="&quot;£&quot;#,##0.00_);[Red]\(&quot;£&quot;#,##0.00\);&quot;Nil &quot;"/>
    <numFmt numFmtId="197" formatCode="&quot;£&quot;#,##0_);[Red]\(&quot;£&quot;#,##0\);"/>
    <numFmt numFmtId="198" formatCode="&quot;£&quot;#,##0_);[Red]\(&quot;£&quot;#,##0\);&quot;- &quot;"/>
    <numFmt numFmtId="199" formatCode="&quot;£&quot;#,##0_);[Red]\(&quot;£&quot;#,##0\);&quot;Nil &quot;"/>
    <numFmt numFmtId="200" formatCode="\M\os\t\h\ m\,\ yyyy"/>
    <numFmt numFmtId="201" formatCode="#,##0,000"/>
    <numFmt numFmtId="202" formatCode="_(* #,##0_);_(* \(#,##0\);_(* &quot;-&quot;_);_(@_)"/>
    <numFmt numFmtId="203" formatCode="_(* #,##0.00_);_(* \(#,##0.00\);_(* &quot;-&quot;??_);_(@_)"/>
    <numFmt numFmtId="204" formatCode="_-[$€-2]\ * #,##0.00_-;\-[$€-2]\ * #,##0.00_-;_-[$€-2]\ * &quot;-&quot;??_-"/>
    <numFmt numFmtId="205" formatCode="_-* #,##0.00_р_._-;\-* #,##0.00_р_._-;_-* \-??_р_._-;_-@_-"/>
    <numFmt numFmtId="206" formatCode="#."/>
    <numFmt numFmtId="207" formatCode="#,#00"/>
    <numFmt numFmtId="208" formatCode="0,&quot; K&quot;_);[Red]\(0,&quot; K&quot;\)"/>
    <numFmt numFmtId="209" formatCode="0.00,&quot; K&quot;_);[Red]\(0.00,&quot; K&quot;\)"/>
    <numFmt numFmtId="210" formatCode="0,,&quot; M&quot;_);[Red]\(0,,&quot; M&quot;\)"/>
    <numFmt numFmtId="211" formatCode="0.00,,&quot; M&quot;_);[Red]\(0.00,,&quot; M&quot;\)"/>
    <numFmt numFmtId="212" formatCode="&quot;£&quot;#,##0,,&quot;M&quot;_);[Red]\(&quot;£&quot;#,##0,,&quot;M&quot;\);&quot;£&quot;0,,&quot;M&quot;_)"/>
    <numFmt numFmtId="213" formatCode="&quot;£&quot;#,##0.00,,&quot;M&quot;_);[Red]\(&quot;£&quot;#,##0.00,,&quot;M&quot;\);&quot;£&quot;0.00,,&quot;M&quot;_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0.00_)"/>
    <numFmt numFmtId="217" formatCode="##_);[Red]\(##\);0"/>
    <numFmt numFmtId="218" formatCode="##_);[Red]\(##\);"/>
    <numFmt numFmtId="219" formatCode="##0.00_);[Red]\(##0.00\);0.00"/>
    <numFmt numFmtId="220" formatCode="###0.00_);[Red]\(###0.00\);"/>
    <numFmt numFmtId="221" formatCode="&quot;$&quot;#,##0.0_);\(&quot;$&quot;#,##0.0\)"/>
    <numFmt numFmtId="222" formatCode="\60\4\7\:"/>
    <numFmt numFmtId="223" formatCode="&quot;$&quot;#,##0;\-&quot;$&quot;#,##0"/>
    <numFmt numFmtId="224" formatCode="#,##0.00[$руб.-419];[Red]&quot;-&quot;#,##0.00[$руб.-419]"/>
    <numFmt numFmtId="225" formatCode="mm/dd/yy"/>
    <numFmt numFmtId="226" formatCode="_-* #,##0\ _T_L_-;\-* #,##0\ _T_L_-;_-* &quot;-&quot;\ _T_L_-;_-@_-"/>
    <numFmt numFmtId="227" formatCode="_-* #,##0\ &quot;TL&quot;_-;\-* #,##0\ &quot;TL&quot;_-;_-* &quot;-&quot;\ &quot;TL&quot;_-;_-@_-"/>
    <numFmt numFmtId="228" formatCode="_-* #,##0.00\ &quot;TL&quot;_-;\-* #,##0.00\ &quot;TL&quot;_-;_-* &quot;-&quot;??\ &quot;TL&quot;_-;_-@_-"/>
    <numFmt numFmtId="229" formatCode="&quot;fl&quot;#,##0.00_);[Red]\(&quot;fl&quot;#,##0.00\)"/>
    <numFmt numFmtId="230" formatCode="_(&quot;fl&quot;* #,##0_);_(&quot;fl&quot;* \(#,##0\);_(&quot;fl&quot;* &quot;-&quot;_);_(@_)"/>
    <numFmt numFmtId="231" formatCode="&quot;£&quot;#,##0,&quot;K&quot;_);[Red]\(&quot;£&quot;#,##0,&quot;K&quot;\);&quot;£&quot;0,&quot;K&quot;_)"/>
    <numFmt numFmtId="232" formatCode="&quot;£&quot;#,##0.00,&quot;K&quot;_);[Red]\(&quot;£&quot;#,##0.00,&quot;K&quot;\);&quot;£&quot;0.00,&quot;K&quot;_)"/>
    <numFmt numFmtId="233" formatCode="_(\$* #,##0.00_);_(\$* \(#,##0.00\);_(\$* \-??_);_(@_)"/>
    <numFmt numFmtId="234" formatCode="_ * #,##0.00_ ;_ * \(#,##0.00\)_ ;_ * \-??_ ;_ @_ "/>
    <numFmt numFmtId="235" formatCode="_(* #,##0.00_);_(* \(#,##0.00\);_(* \-??_);_(@_)"/>
    <numFmt numFmtId="236" formatCode="_-* #,##0_р_._-;\-* #,##0_р_._-;_-* \-??_р_._-;_-@_-"/>
    <numFmt numFmtId="237" formatCode="#,##0.0"/>
    <numFmt numFmtId="238" formatCode="_-* #,##0.00\ _р_._-;\-* #,##0.00\ _р_._-;_-* &quot;-&quot;??\ _р_._-;_-@_-"/>
    <numFmt numFmtId="239" formatCode="#,##0;\(#,##0\)"/>
    <numFmt numFmtId="240" formatCode="_-* #,##0_-;\-* #,##0_-;_-* &quot;-&quot;??_-;_-@_-"/>
    <numFmt numFmtId="241" formatCode="_-* #,##0.00\ _₸_-;\-* #,##0.00\ _₸_-;_-* &quot;-&quot;??\ _₸_-;_-@_-"/>
  </numFmts>
  <fonts count="216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0"/>
      <name val="Helv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sz val="1"/>
      <name val="Arial"/>
      <family val="2"/>
    </font>
    <font>
      <sz val="10"/>
      <name val="Arial"/>
      <family val="2"/>
    </font>
    <font>
      <sz val="10"/>
      <name val="Arial"/>
      <family val="2"/>
      <charset val="162"/>
    </font>
    <font>
      <b/>
      <sz val="14"/>
      <name val="Arial"/>
      <family val="2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8"/>
      <name val="Times New Roman"/>
      <family val="1"/>
      <charset val="162"/>
    </font>
    <font>
      <b/>
      <sz val="9"/>
      <color indexed="48"/>
      <name val="Arial"/>
      <family val="2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0"/>
      <name val="Swis721 Lt BT"/>
      <family val="2"/>
    </font>
    <font>
      <sz val="12"/>
      <name val="Tms Rmn"/>
      <charset val="162"/>
    </font>
    <font>
      <b/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162"/>
    </font>
    <font>
      <b/>
      <sz val="10"/>
      <name val="Times New Roman"/>
      <family val="1"/>
      <charset val="162"/>
    </font>
    <font>
      <sz val="11"/>
      <name val="Tms Rmn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Courier PS"/>
      <family val="3"/>
    </font>
    <font>
      <sz val="10"/>
      <name val="MS Serif"/>
      <family val="1"/>
      <charset val="162"/>
    </font>
    <font>
      <sz val="10"/>
      <name val="Courier"/>
      <family val="1"/>
      <charset val="16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MS Sans Serif"/>
      <family val="2"/>
      <charset val="162"/>
    </font>
    <font>
      <sz val="9"/>
      <name val="AvantGarde CondBook"/>
      <family val="2"/>
    </font>
    <font>
      <sz val="10"/>
      <color indexed="16"/>
      <name val="MS Serif"/>
      <family val="1"/>
      <charset val="162"/>
    </font>
    <font>
      <i/>
      <sz val="8"/>
      <name val="Arial Narrow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204"/>
    </font>
    <font>
      <i/>
      <sz val="10"/>
      <name val="Times New Roman"/>
      <family val="1"/>
    </font>
    <font>
      <sz val="10"/>
      <name val="FuturaF"/>
    </font>
    <font>
      <b/>
      <sz val="11"/>
      <name val="FuturaF"/>
    </font>
    <font>
      <sz val="1"/>
      <color indexed="16"/>
      <name val="Courier"/>
      <family val="1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204"/>
    </font>
    <font>
      <sz val="8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8"/>
      <name val="Courier"/>
      <family val="3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i/>
      <sz val="12"/>
      <name val="Arial"/>
      <family val="2"/>
    </font>
    <font>
      <i/>
      <sz val="12"/>
      <name val="Arial"/>
      <family val="2"/>
      <charset val="162"/>
    </font>
    <font>
      <sz val="12"/>
      <name val="Arial"/>
      <family val="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</font>
    <font>
      <i/>
      <sz val="10"/>
      <name val="Arial"/>
      <family val="2"/>
      <charset val="162"/>
    </font>
    <font>
      <sz val="14"/>
      <name val="Times New Roman"/>
      <family val="1"/>
    </font>
    <font>
      <b/>
      <sz val="11"/>
      <color indexed="52"/>
      <name val="Calibri"/>
      <family val="2"/>
      <charset val="162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  <charset val="162"/>
    </font>
    <font>
      <u/>
      <sz val="7.5"/>
      <color indexed="12"/>
      <name val="Arial"/>
      <family val="2"/>
      <charset val="162"/>
    </font>
    <font>
      <u/>
      <sz val="7.5"/>
      <color indexed="36"/>
      <name val="Arial"/>
      <family val="2"/>
      <charset val="162"/>
    </font>
    <font>
      <sz val="11"/>
      <color indexed="52"/>
      <name val="Calibri"/>
      <family val="2"/>
      <charset val="204"/>
    </font>
    <font>
      <sz val="10"/>
      <name val="Arial Narrow"/>
      <family val="2"/>
      <charset val="162"/>
    </font>
    <font>
      <b/>
      <sz val="10"/>
      <name val="Monaco"/>
    </font>
    <font>
      <sz val="11"/>
      <color indexed="60"/>
      <name val="Calibri"/>
      <family val="2"/>
      <charset val="204"/>
    </font>
    <font>
      <sz val="7"/>
      <name val="Small Fonts"/>
      <family val="2"/>
    </font>
    <font>
      <sz val="10"/>
      <color indexed="8"/>
      <name val="MS Sans Serif"/>
      <family val="2"/>
      <charset val="162"/>
    </font>
    <font>
      <sz val="10"/>
      <color indexed="22"/>
      <name val="Arial"/>
      <family val="2"/>
    </font>
    <font>
      <b/>
      <i/>
      <sz val="16"/>
      <name val="Helv"/>
    </font>
    <font>
      <sz val="10"/>
      <name val="Arial Tur"/>
      <charset val="162"/>
    </font>
    <font>
      <sz val="11"/>
      <color indexed="8"/>
      <name val="Calibri"/>
      <family val="2"/>
    </font>
    <font>
      <sz val="10"/>
      <name val="Geneva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60"/>
      <name val="Calibri"/>
      <family val="2"/>
      <charset val="162"/>
    </font>
    <font>
      <sz val="10"/>
      <name val="Courier"/>
      <family val="3"/>
    </font>
    <font>
      <b/>
      <i/>
      <sz val="10"/>
      <name val="Arial"/>
      <family val="2"/>
    </font>
    <font>
      <b/>
      <i/>
      <sz val="10"/>
      <name val="Arial"/>
      <family val="2"/>
      <charset val="162"/>
    </font>
    <font>
      <b/>
      <sz val="1"/>
      <color indexed="16"/>
      <name val="Courier"/>
      <family val="3"/>
    </font>
    <font>
      <b/>
      <sz val="11"/>
      <color indexed="63"/>
      <name val="Calibri"/>
      <family val="2"/>
      <charset val="204"/>
    </font>
    <font>
      <sz val="10"/>
      <name val="Tms Rmn"/>
      <charset val="178"/>
    </font>
    <font>
      <b/>
      <i/>
      <u/>
      <sz val="11"/>
      <color rgb="FF000000"/>
      <name val="Arial"/>
      <family val="2"/>
      <charset val="204"/>
    </font>
    <font>
      <sz val="8"/>
      <name val="Helv"/>
      <charset val="178"/>
    </font>
    <font>
      <sz val="9"/>
      <color indexed="8"/>
      <name val="Times New Roman"/>
      <family val="1"/>
      <charset val="204"/>
    </font>
    <font>
      <sz val="11"/>
      <name val="AvantGarde CondBook"/>
      <family val="2"/>
    </font>
    <font>
      <sz val="10"/>
      <name val="AvantGarde CondBook"/>
      <family val="2"/>
    </font>
    <font>
      <b/>
      <sz val="8"/>
      <color indexed="8"/>
      <name val="Helv"/>
      <charset val="178"/>
    </font>
    <font>
      <sz val="10"/>
      <name val="Arial Narrow"/>
      <family val="2"/>
    </font>
    <font>
      <b/>
      <sz val="8"/>
      <name val="Times New Roman"/>
      <family val="1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204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E"/>
      <family val="2"/>
      <charset val="238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color rgb="FF3366FF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0" tint="-0.34998626667073579"/>
      <name val="Arial"/>
      <family val="2"/>
      <charset val="204"/>
    </font>
    <font>
      <b/>
      <sz val="9"/>
      <color theme="0" tint="-0.3499862666707357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theme="0" tint="-0.3499862666707357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u/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0000FF"/>
      <name val="Arial"/>
      <family val="2"/>
      <charset val="204"/>
    </font>
    <font>
      <sz val="9"/>
      <name val="Arial"/>
      <family val="2"/>
      <charset val="204"/>
    </font>
    <font>
      <sz val="9"/>
      <color indexed="2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9900CC"/>
      <name val="Arial"/>
      <family val="2"/>
      <charset val="204"/>
    </font>
    <font>
      <sz val="9"/>
      <color rgb="FF00B050"/>
      <name val="Arial"/>
      <family val="2"/>
      <charset val="204"/>
    </font>
    <font>
      <sz val="8"/>
      <name val="Arial"/>
      <family val="2"/>
      <charset val="204"/>
    </font>
    <font>
      <sz val="9"/>
      <color rgb="FFD6A30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</font>
    <font>
      <sz val="9"/>
      <color indexed="21"/>
      <name val="Arial"/>
    </font>
    <font>
      <sz val="9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b/>
      <sz val="14"/>
      <name val="Arial"/>
      <family val="2"/>
      <charset val="204"/>
    </font>
    <font>
      <sz val="9"/>
      <color rgb="FF0033CC"/>
      <name val="Arial"/>
      <family val="2"/>
      <charset val="204"/>
    </font>
    <font>
      <sz val="8"/>
      <name val="Arial"/>
    </font>
    <font>
      <sz val="9"/>
      <color indexed="24"/>
      <name val="Arial"/>
    </font>
    <font>
      <b/>
      <sz val="10"/>
      <name val="Arial"/>
    </font>
    <font>
      <sz val="9"/>
      <color rgb="FF003F2F"/>
      <name val="Arial"/>
    </font>
    <font>
      <b/>
      <sz val="8"/>
      <color rgb="FF003F2F"/>
      <name val="Microsoft Sans Serif"/>
      <family val="2"/>
    </font>
    <font>
      <sz val="9"/>
      <color rgb="FFFF0000"/>
      <name val="Arial"/>
    </font>
    <font>
      <b/>
      <sz val="8"/>
      <color rgb="FFFF0000"/>
      <name val="Microsoft Sans Serif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Arial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D6E5CB"/>
        <bgColor rgb="FF000000"/>
      </patternFill>
    </fill>
    <fill>
      <patternFill patternType="solid">
        <fgColor rgb="FFE4F0DD"/>
        <bgColor rgb="FF000000"/>
      </patternFill>
    </fill>
    <fill>
      <patternFill patternType="solid">
        <fgColor rgb="FFF0F6EF"/>
        <bgColor rgb="FF000000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13">
    <xf numFmtId="0" fontId="0" fillId="0" borderId="0"/>
    <xf numFmtId="0" fontId="24" fillId="0" borderId="0"/>
    <xf numFmtId="0" fontId="31" fillId="0" borderId="0"/>
    <xf numFmtId="0" fontId="32" fillId="0" borderId="0"/>
    <xf numFmtId="0" fontId="33" fillId="0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9" fontId="40" fillId="3" borderId="0"/>
    <xf numFmtId="9" fontId="40" fillId="3" borderId="0"/>
    <xf numFmtId="9" fontId="40" fillId="3" borderId="0"/>
    <xf numFmtId="9" fontId="40" fillId="3" borderId="0"/>
    <xf numFmtId="9" fontId="40" fillId="3" borderId="0"/>
    <xf numFmtId="9" fontId="40" fillId="3" borderId="0"/>
    <xf numFmtId="9" fontId="41" fillId="3" borderId="0"/>
    <xf numFmtId="9" fontId="41" fillId="3" borderId="0"/>
    <xf numFmtId="9" fontId="41" fillId="3" borderId="0"/>
    <xf numFmtId="9" fontId="40" fillId="3" borderId="0"/>
    <xf numFmtId="9" fontId="41" fillId="3" borderId="0"/>
    <xf numFmtId="9" fontId="41" fillId="3" borderId="0"/>
    <xf numFmtId="9" fontId="41" fillId="3" borderId="0"/>
    <xf numFmtId="9" fontId="41" fillId="3" borderId="0"/>
    <xf numFmtId="9" fontId="41" fillId="3" borderId="0"/>
    <xf numFmtId="9" fontId="41" fillId="3" borderId="0"/>
    <xf numFmtId="9" fontId="41" fillId="3" borderId="0"/>
    <xf numFmtId="9" fontId="41" fillId="3" borderId="0"/>
    <xf numFmtId="9" fontId="41" fillId="3" borderId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0" fontId="40" fillId="0" borderId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2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16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16" borderId="0" applyNumberFormat="0" applyBorder="0" applyAlignment="0" applyProtection="0"/>
    <xf numFmtId="0" fontId="43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Alignment="0"/>
    <xf numFmtId="0" fontId="45" fillId="0" borderId="0" applyNumberFormat="0" applyFill="0" applyBorder="0" applyAlignment="0" applyProtection="0"/>
    <xf numFmtId="0" fontId="46" fillId="0" borderId="0">
      <alignment horizontal="center" wrapText="1"/>
      <protection locked="0"/>
    </xf>
    <xf numFmtId="0" fontId="28" fillId="0" borderId="6">
      <alignment horizontal="left" vertical="center" wrapText="1"/>
    </xf>
    <xf numFmtId="0" fontId="47" fillId="0" borderId="6">
      <alignment horizontal="left" vertical="center" wrapText="1"/>
    </xf>
    <xf numFmtId="0" fontId="48" fillId="5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18" borderId="11" applyNumberFormat="0" applyFont="0" applyFill="0" applyBorder="0" applyAlignment="0">
      <alignment horizontal="left" vertical="center"/>
    </xf>
    <xf numFmtId="0" fontId="54" fillId="0" borderId="0" applyNumberFormat="0" applyFill="0" applyBorder="0" applyAlignment="0" applyProtection="0"/>
    <xf numFmtId="169" fontId="55" fillId="0" borderId="12" applyAlignment="0" applyProtection="0"/>
    <xf numFmtId="169" fontId="55" fillId="0" borderId="12" applyAlignment="0" applyProtection="0"/>
    <xf numFmtId="170" fontId="56" fillId="0" borderId="0" applyFill="0" applyBorder="0" applyAlignment="0"/>
    <xf numFmtId="171" fontId="56" fillId="0" borderId="0" applyFill="0" applyBorder="0" applyAlignment="0"/>
    <xf numFmtId="172" fontId="56" fillId="0" borderId="0" applyFill="0" applyBorder="0" applyAlignment="0"/>
    <xf numFmtId="173" fontId="56" fillId="0" borderId="0" applyFill="0" applyBorder="0" applyAlignment="0"/>
    <xf numFmtId="174" fontId="56" fillId="0" borderId="0" applyFill="0" applyBorder="0" applyAlignment="0"/>
    <xf numFmtId="170" fontId="56" fillId="0" borderId="0" applyFill="0" applyBorder="0" applyAlignment="0"/>
    <xf numFmtId="175" fontId="56" fillId="0" borderId="0" applyFill="0" applyBorder="0" applyAlignment="0"/>
    <xf numFmtId="171" fontId="56" fillId="0" borderId="0" applyFill="0" applyBorder="0" applyAlignment="0"/>
    <xf numFmtId="0" fontId="57" fillId="18" borderId="13" applyNumberFormat="0" applyAlignment="0" applyProtection="0"/>
    <xf numFmtId="0" fontId="57" fillId="18" borderId="13" applyNumberFormat="0" applyAlignment="0" applyProtection="0"/>
    <xf numFmtId="0" fontId="57" fillId="18" borderId="13" applyNumberFormat="0" applyAlignment="0" applyProtection="0"/>
    <xf numFmtId="0" fontId="57" fillId="28" borderId="13" applyNumberFormat="0" applyAlignment="0" applyProtection="0"/>
    <xf numFmtId="176" fontId="27" fillId="0" borderId="0" applyFill="0" applyBorder="0" applyAlignment="0" applyProtection="0"/>
    <xf numFmtId="43" fontId="40" fillId="0" borderId="0" applyFont="0" applyFill="0" applyBorder="0" applyAlignment="0" applyProtection="0"/>
    <xf numFmtId="177" fontId="40" fillId="0" borderId="2" applyFont="0" applyFill="0" applyBorder="0" applyAlignment="0" applyProtection="0"/>
    <xf numFmtId="178" fontId="40" fillId="0" borderId="2" applyFont="0" applyFill="0" applyBorder="0" applyAlignment="0" applyProtection="0"/>
    <xf numFmtId="179" fontId="40" fillId="0" borderId="3" applyFont="0" applyFill="0" applyBorder="0" applyAlignment="0" applyProtection="0"/>
    <xf numFmtId="180" fontId="40" fillId="0" borderId="2" applyFont="0" applyFill="0" applyBorder="0" applyAlignment="0" applyProtection="0"/>
    <xf numFmtId="0" fontId="58" fillId="44" borderId="14" applyNumberFormat="0" applyAlignment="0" applyProtection="0"/>
    <xf numFmtId="0" fontId="59" fillId="28" borderId="15" applyNumberFormat="0" applyAlignment="0" applyProtection="0"/>
    <xf numFmtId="0" fontId="60" fillId="0" borderId="2">
      <alignment horizontal="left"/>
    </xf>
    <xf numFmtId="181" fontId="61" fillId="0" borderId="0"/>
    <xf numFmtId="181" fontId="61" fillId="0" borderId="0"/>
    <xf numFmtId="181" fontId="61" fillId="0" borderId="0"/>
    <xf numFmtId="181" fontId="61" fillId="0" borderId="0"/>
    <xf numFmtId="181" fontId="61" fillId="0" borderId="0"/>
    <xf numFmtId="181" fontId="61" fillId="0" borderId="0"/>
    <xf numFmtId="181" fontId="61" fillId="0" borderId="0"/>
    <xf numFmtId="181" fontId="61" fillId="0" borderId="0"/>
    <xf numFmtId="182" fontId="40" fillId="0" borderId="2" applyFont="0" applyFill="0" applyBorder="0" applyAlignment="0" applyProtection="0"/>
    <xf numFmtId="183" fontId="40" fillId="0" borderId="2" applyFont="0" applyFill="0" applyBorder="0" applyAlignment="0" applyProtection="0"/>
    <xf numFmtId="184" fontId="40" fillId="0" borderId="2" applyFont="0" applyFill="0" applyBorder="0" applyAlignment="0" applyProtection="0"/>
    <xf numFmtId="185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40" fillId="0" borderId="2" applyFont="0" applyFill="0" applyBorder="0" applyAlignment="0" applyProtection="0"/>
    <xf numFmtId="187" fontId="40" fillId="0" borderId="2" applyFont="0" applyFill="0" applyBorder="0" applyAlignment="0" applyProtection="0"/>
    <xf numFmtId="188" fontId="62" fillId="0" borderId="0" applyFont="0" applyFill="0" applyBorder="0" applyAlignment="0" applyProtection="0"/>
    <xf numFmtId="189" fontId="63" fillId="0" borderId="0" applyFill="0" applyBorder="0" applyAlignment="0" applyProtection="0"/>
    <xf numFmtId="170" fontId="56" fillId="0" borderId="0" applyFont="0" applyFill="0" applyBorder="0" applyAlignment="0" applyProtection="0"/>
    <xf numFmtId="190" fontId="4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40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166" fontId="40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5" fillId="0" borderId="0" applyNumberFormat="0" applyAlignment="0">
      <alignment horizontal="left"/>
    </xf>
    <xf numFmtId="0" fontId="66" fillId="0" borderId="0" applyNumberFormat="0" applyAlignment="0"/>
    <xf numFmtId="194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98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3" fontId="64" fillId="0" borderId="0" applyFont="0" applyFill="0" applyBorder="0" applyAlignment="0" applyProtection="0"/>
    <xf numFmtId="200" fontId="38" fillId="0" borderId="0">
      <protection locked="0"/>
    </xf>
    <xf numFmtId="14" fontId="67" fillId="0" borderId="0" applyFill="0" applyBorder="0" applyAlignment="0"/>
    <xf numFmtId="201" fontId="23" fillId="0" borderId="0">
      <protection locked="0"/>
    </xf>
    <xf numFmtId="38" fontId="68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38" fontId="69" fillId="0" borderId="16">
      <alignment vertical="center"/>
    </xf>
    <xf numFmtId="0" fontId="70" fillId="0" borderId="0">
      <alignment horizontal="left" vertical="top" wrapText="1"/>
    </xf>
    <xf numFmtId="0" fontId="70" fillId="0" borderId="0">
      <alignment horizontal="left" vertical="top" wrapText="1" indent="3"/>
    </xf>
    <xf numFmtId="0" fontId="70" fillId="0" borderId="0">
      <alignment horizontal="left" vertical="top" wrapText="1" indent="6"/>
    </xf>
    <xf numFmtId="202" fontId="40" fillId="0" borderId="0" applyFont="0" applyFill="0" applyBorder="0" applyAlignment="0" applyProtection="0"/>
    <xf numFmtId="203" fontId="40" fillId="0" borderId="0" applyFont="0" applyFill="0" applyBorder="0" applyAlignment="0" applyProtection="0"/>
    <xf numFmtId="170" fontId="56" fillId="0" borderId="0" applyFill="0" applyBorder="0" applyAlignment="0"/>
    <xf numFmtId="171" fontId="56" fillId="0" borderId="0" applyFill="0" applyBorder="0" applyAlignment="0"/>
    <xf numFmtId="170" fontId="56" fillId="0" borderId="0" applyFill="0" applyBorder="0" applyAlignment="0"/>
    <xf numFmtId="175" fontId="56" fillId="0" borderId="0" applyFill="0" applyBorder="0" applyAlignment="0"/>
    <xf numFmtId="171" fontId="56" fillId="0" borderId="0" applyFill="0" applyBorder="0" applyAlignment="0"/>
    <xf numFmtId="0" fontId="71" fillId="0" borderId="0" applyNumberFormat="0" applyAlignment="0">
      <alignment horizontal="left"/>
    </xf>
    <xf numFmtId="3" fontId="72" fillId="0" borderId="0" applyFill="0" applyBorder="0">
      <alignment horizontal="left"/>
      <protection locked="0"/>
    </xf>
    <xf numFmtId="204" fontId="40" fillId="0" borderId="0" applyFont="0" applyFill="0" applyBorder="0" applyAlignment="0" applyProtection="0"/>
    <xf numFmtId="205" fontId="63" fillId="0" borderId="0"/>
    <xf numFmtId="205" fontId="63" fillId="0" borderId="0"/>
    <xf numFmtId="0" fontId="73" fillId="0" borderId="0"/>
    <xf numFmtId="0" fontId="63" fillId="0" borderId="0"/>
    <xf numFmtId="0" fontId="29" fillId="0" borderId="0"/>
    <xf numFmtId="0" fontId="73" fillId="0" borderId="0"/>
    <xf numFmtId="0" fontId="29" fillId="0" borderId="0"/>
    <xf numFmtId="9" fontId="63" fillId="0" borderId="0"/>
    <xf numFmtId="0" fontId="74" fillId="0" borderId="0" applyNumberForma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0" fontId="75" fillId="0" borderId="0" applyNumberFormat="0" applyFill="0" applyBorder="0" applyProtection="0">
      <alignment vertical="top"/>
    </xf>
    <xf numFmtId="0" fontId="76" fillId="0" borderId="0"/>
    <xf numFmtId="0" fontId="77" fillId="0" borderId="0">
      <alignment horizontal="center"/>
    </xf>
    <xf numFmtId="206" fontId="78" fillId="0" borderId="0">
      <protection locked="0"/>
    </xf>
    <xf numFmtId="207" fontId="38" fillId="0" borderId="0">
      <protection locked="0"/>
    </xf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8" fillId="0" borderId="0" applyFont="0" applyFill="0" applyBorder="0" applyAlignment="0" applyProtection="0"/>
    <xf numFmtId="0" fontId="79" fillId="9" borderId="13" applyNumberFormat="0" applyAlignment="0" applyProtection="0"/>
    <xf numFmtId="0" fontId="79" fillId="9" borderId="13" applyNumberFormat="0" applyAlignment="0" applyProtection="0"/>
    <xf numFmtId="0" fontId="80" fillId="6" borderId="0" applyNumberFormat="0" applyBorder="0" applyAlignment="0" applyProtection="0"/>
    <xf numFmtId="38" fontId="23" fillId="2" borderId="0" applyNumberFormat="0" applyBorder="0" applyAlignment="0" applyProtection="0"/>
    <xf numFmtId="0" fontId="26" fillId="0" borderId="17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81" fillId="0" borderId="18" applyBorder="0" applyAlignment="0">
      <alignment horizontal="center" wrapText="1"/>
    </xf>
    <xf numFmtId="0" fontId="82" fillId="0" borderId="0" applyNumberFormat="0" applyFill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168" fontId="87" fillId="0" borderId="0">
      <protection locked="0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6" fillId="0" borderId="0"/>
    <xf numFmtId="168" fontId="87" fillId="0" borderId="0">
      <protection locked="0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7" fillId="0" borderId="0"/>
    <xf numFmtId="0" fontId="98" fillId="28" borderId="13" applyNumberFormat="0" applyAlignment="0" applyProtection="0"/>
    <xf numFmtId="0" fontId="98" fillId="28" borderId="13" applyNumberFormat="0" applyAlignment="0" applyProtection="0"/>
    <xf numFmtId="0" fontId="40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99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00" fillId="9" borderId="13" applyNumberFormat="0" applyAlignment="0" applyProtection="0"/>
    <xf numFmtId="10" fontId="23" fillId="45" borderId="1" applyNumberFormat="0" applyBorder="0" applyAlignment="0" applyProtection="0"/>
    <xf numFmtId="0" fontId="100" fillId="9" borderId="13" applyNumberFormat="0" applyAlignment="0" applyProtection="0"/>
    <xf numFmtId="0" fontId="41" fillId="46" borderId="0"/>
    <xf numFmtId="0" fontId="101" fillId="44" borderId="14" applyNumberFormat="0" applyAlignment="0" applyProtection="0"/>
    <xf numFmtId="0" fontId="102" fillId="6" borderId="0" applyNumberFormat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208" fontId="62" fillId="0" borderId="0" applyFont="0" applyFill="0" applyBorder="0" applyAlignment="0" applyProtection="0"/>
    <xf numFmtId="209" fontId="6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5" borderId="0" applyNumberFormat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70" fontId="56" fillId="0" borderId="0" applyFill="0" applyBorder="0" applyAlignment="0"/>
    <xf numFmtId="171" fontId="56" fillId="0" borderId="0" applyFill="0" applyBorder="0" applyAlignment="0"/>
    <xf numFmtId="170" fontId="56" fillId="0" borderId="0" applyFill="0" applyBorder="0" applyAlignment="0"/>
    <xf numFmtId="175" fontId="56" fillId="0" borderId="0" applyFill="0" applyBorder="0" applyAlignment="0"/>
    <xf numFmtId="171" fontId="56" fillId="0" borderId="0" applyFill="0" applyBorder="0" applyAlignment="0"/>
    <xf numFmtId="0" fontId="108" fillId="0" borderId="7" applyNumberFormat="0" applyFill="0" applyAlignment="0" applyProtection="0"/>
    <xf numFmtId="0" fontId="41" fillId="47" borderId="0"/>
    <xf numFmtId="210" fontId="62" fillId="0" borderId="0" applyFont="0" applyFill="0" applyBorder="0" applyAlignment="0" applyProtection="0"/>
    <xf numFmtId="211" fontId="62" fillId="0" borderId="0" applyFont="0" applyFill="0" applyBorder="0" applyAlignment="0" applyProtection="0"/>
    <xf numFmtId="0" fontId="40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202" fontId="41" fillId="0" borderId="0" applyFont="0" applyFill="0" applyBorder="0" applyAlignment="0" applyProtection="0"/>
    <xf numFmtId="203" fontId="109" fillId="0" borderId="21" applyFont="0" applyFill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12" fontId="62" fillId="0" borderId="0" applyFont="0" applyFill="0" applyBorder="0" applyAlignment="0" applyProtection="0"/>
    <xf numFmtId="213" fontId="62" fillId="0" borderId="0" applyFont="0" applyFill="0" applyBorder="0" applyAlignment="0" applyProtection="0"/>
    <xf numFmtId="0" fontId="110" fillId="0" borderId="0"/>
    <xf numFmtId="214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1" fillId="29" borderId="0" applyNumberFormat="0" applyBorder="0" applyAlignment="0" applyProtection="0"/>
    <xf numFmtId="37" fontId="112" fillId="0" borderId="0"/>
    <xf numFmtId="0" fontId="113" fillId="0" borderId="0"/>
    <xf numFmtId="0" fontId="114" fillId="0" borderId="0"/>
    <xf numFmtId="216" fontId="115" fillId="0" borderId="0"/>
    <xf numFmtId="217" fontId="40" fillId="0" borderId="2" applyFont="0" applyFill="0" applyBorder="0" applyAlignment="0" applyProtection="0"/>
    <xf numFmtId="218" fontId="40" fillId="0" borderId="2" applyFont="0" applyFill="0" applyBorder="0" applyAlignment="0" applyProtection="0"/>
    <xf numFmtId="219" fontId="40" fillId="0" borderId="2" applyFont="0" applyFill="0" applyBorder="0" applyAlignment="0" applyProtection="0"/>
    <xf numFmtId="220" fontId="40" fillId="0" borderId="2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116" fillId="0" borderId="0"/>
    <xf numFmtId="0" fontId="4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1" fillId="0" borderId="0"/>
    <xf numFmtId="0" fontId="41" fillId="0" borderId="0"/>
    <xf numFmtId="0" fontId="41" fillId="0" borderId="0"/>
    <xf numFmtId="0" fontId="1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6" fillId="0" borderId="0"/>
    <xf numFmtId="0" fontId="116" fillId="0" borderId="0"/>
    <xf numFmtId="0" fontId="1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7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118" fillId="0" borderId="0"/>
    <xf numFmtId="0" fontId="68" fillId="0" borderId="0"/>
    <xf numFmtId="0" fontId="119" fillId="0" borderId="0" applyBorder="0"/>
    <xf numFmtId="0" fontId="120" fillId="0" borderId="0"/>
    <xf numFmtId="0" fontId="41" fillId="0" borderId="0"/>
    <xf numFmtId="0" fontId="40" fillId="0" borderId="0"/>
    <xf numFmtId="0" fontId="32" fillId="19" borderId="22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1" fillId="29" borderId="0" applyNumberFormat="0" applyBorder="0" applyAlignment="0" applyProtection="0"/>
    <xf numFmtId="221" fontId="122" fillId="0" borderId="2">
      <alignment horizontal="left" vertical="top"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168" fontId="125" fillId="0" borderId="0">
      <protection locked="0"/>
    </xf>
    <xf numFmtId="0" fontId="126" fillId="18" borderId="15" applyNumberFormat="0" applyAlignment="0" applyProtection="0"/>
    <xf numFmtId="0" fontId="126" fillId="18" borderId="15" applyNumberFormat="0" applyAlignment="0" applyProtection="0"/>
    <xf numFmtId="0" fontId="55" fillId="0" borderId="23" applyNumberFormat="0" applyFont="0" applyAlignment="0"/>
    <xf numFmtId="214" fontId="40" fillId="0" borderId="0" applyFont="0" applyFill="0" applyBorder="0" applyAlignment="0" applyProtection="0"/>
    <xf numFmtId="215" fontId="40" fillId="0" borderId="0" applyFont="0" applyFill="0" applyBorder="0" applyAlignment="0" applyProtection="0"/>
    <xf numFmtId="14" fontId="46" fillId="0" borderId="0">
      <alignment horizontal="center" wrapText="1"/>
      <protection locked="0"/>
    </xf>
    <xf numFmtId="10" fontId="40" fillId="0" borderId="0" applyFont="0" applyFill="0" applyBorder="0" applyAlignment="0" applyProtection="0"/>
    <xf numFmtId="174" fontId="56" fillId="0" borderId="0" applyFont="0" applyFill="0" applyBorder="0" applyAlignment="0" applyProtection="0"/>
    <xf numFmtId="222" fontId="56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170" fontId="56" fillId="0" borderId="0" applyFill="0" applyBorder="0" applyAlignment="0"/>
    <xf numFmtId="171" fontId="56" fillId="0" borderId="0" applyFill="0" applyBorder="0" applyAlignment="0"/>
    <xf numFmtId="170" fontId="56" fillId="0" borderId="0" applyFill="0" applyBorder="0" applyAlignment="0"/>
    <xf numFmtId="175" fontId="56" fillId="0" borderId="0" applyFill="0" applyBorder="0" applyAlignment="0"/>
    <xf numFmtId="171" fontId="56" fillId="0" borderId="0" applyFill="0" applyBorder="0" applyAlignment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23" fontId="127" fillId="0" borderId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55" fillId="0" borderId="24">
      <alignment horizontal="center"/>
    </xf>
    <xf numFmtId="3" fontId="68" fillId="0" borderId="0" applyFont="0" applyFill="0" applyBorder="0" applyAlignment="0" applyProtection="0"/>
    <xf numFmtId="0" fontId="68" fillId="48" borderId="0" applyNumberFormat="0" applyFont="0" applyBorder="0" applyAlignment="0" applyProtection="0"/>
    <xf numFmtId="3" fontId="92" fillId="0" borderId="2">
      <alignment horizontal="right"/>
    </xf>
    <xf numFmtId="0" fontId="128" fillId="0" borderId="0" applyNumberFormat="0" applyBorder="0" applyProtection="0"/>
    <xf numFmtId="224" fontId="128" fillId="0" borderId="0" applyBorder="0" applyProtection="0"/>
    <xf numFmtId="225" fontId="129" fillId="0" borderId="0" applyNumberFormat="0" applyFill="0" applyBorder="0" applyAlignment="0" applyProtection="0">
      <alignment horizontal="left"/>
    </xf>
    <xf numFmtId="49" fontId="92" fillId="0" borderId="0" applyBorder="0" applyAlignment="0"/>
    <xf numFmtId="0" fontId="130" fillId="0" borderId="0">
      <alignment horizontal="center" vertical="center"/>
    </xf>
    <xf numFmtId="0" fontId="68" fillId="45" borderId="22" applyNumberFormat="0" applyFont="0" applyAlignment="0"/>
    <xf numFmtId="0" fontId="131" fillId="0" borderId="0">
      <alignment vertical="center"/>
    </xf>
    <xf numFmtId="0" fontId="32" fillId="0" borderId="0"/>
    <xf numFmtId="0" fontId="37" fillId="0" borderId="0"/>
    <xf numFmtId="0" fontId="37" fillId="0" borderId="0"/>
    <xf numFmtId="226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227" fontId="41" fillId="0" borderId="0" applyFont="0" applyFill="0" applyBorder="0" applyAlignment="0" applyProtection="0"/>
    <xf numFmtId="228" fontId="41" fillId="0" borderId="0" applyFont="0" applyFill="0" applyBorder="0" applyAlignment="0" applyProtection="0"/>
    <xf numFmtId="0" fontId="41" fillId="0" borderId="0"/>
    <xf numFmtId="3" fontId="41" fillId="0" borderId="0">
      <alignment vertical="top" wrapText="1"/>
    </xf>
    <xf numFmtId="3" fontId="41" fillId="0" borderId="0">
      <alignment vertical="top" wrapText="1"/>
    </xf>
    <xf numFmtId="3" fontId="41" fillId="0" borderId="0">
      <alignment vertical="top" wrapText="1"/>
    </xf>
    <xf numFmtId="3" fontId="41" fillId="0" borderId="0">
      <alignment vertical="top" wrapText="1"/>
    </xf>
    <xf numFmtId="3" fontId="41" fillId="0" borderId="0">
      <alignment vertical="top" wrapText="1"/>
    </xf>
    <xf numFmtId="3" fontId="41" fillId="0" borderId="0">
      <alignment vertical="top" wrapText="1"/>
    </xf>
    <xf numFmtId="3" fontId="41" fillId="0" borderId="0">
      <alignment vertical="top" wrapText="1"/>
    </xf>
    <xf numFmtId="3" fontId="41" fillId="0" borderId="0">
      <alignment vertical="top" wrapText="1"/>
    </xf>
    <xf numFmtId="0" fontId="132" fillId="0" borderId="0">
      <alignment horizontal="left" vertical="top" wrapText="1"/>
    </xf>
    <xf numFmtId="40" fontId="133" fillId="0" borderId="0" applyBorder="0">
      <alignment horizontal="right"/>
    </xf>
    <xf numFmtId="0" fontId="68" fillId="0" borderId="25" applyNumberFormat="0" applyFont="0" applyAlignment="0"/>
    <xf numFmtId="38" fontId="134" fillId="0" borderId="26" applyBorder="0">
      <alignment horizontal="right"/>
      <protection locked="0"/>
    </xf>
    <xf numFmtId="49" fontId="67" fillId="0" borderId="0" applyFill="0" applyBorder="0" applyAlignment="0"/>
    <xf numFmtId="229" fontId="56" fillId="0" borderId="0" applyFill="0" applyBorder="0" applyAlignment="0"/>
    <xf numFmtId="230" fontId="56" fillId="0" borderId="0" applyFill="0" applyBorder="0" applyAlignment="0"/>
    <xf numFmtId="231" fontId="62" fillId="0" borderId="0" applyFont="0" applyFill="0" applyBorder="0" applyAlignment="0" applyProtection="0"/>
    <xf numFmtId="232" fontId="62" fillId="0" borderId="0" applyFont="0" applyFill="0" applyBorder="0" applyAlignment="0" applyProtection="0"/>
    <xf numFmtId="0" fontId="135" fillId="0" borderId="0" applyFill="0" applyBorder="0" applyAlignment="0">
      <alignment horizontal="righ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27" applyNumberFormat="0" applyFill="0" applyAlignment="0" applyProtection="0"/>
    <xf numFmtId="0" fontId="138" fillId="0" borderId="28" applyNumberFormat="0" applyFill="0" applyAlignment="0" applyProtection="0"/>
    <xf numFmtId="0" fontId="138" fillId="0" borderId="28" applyNumberFormat="0" applyFill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9" fillId="0" borderId="0">
      <alignment vertical="top"/>
    </xf>
    <xf numFmtId="0" fontId="140" fillId="0" borderId="0" applyNumberFormat="0" applyFill="0" applyBorder="0" applyAlignment="0" applyProtection="0"/>
    <xf numFmtId="0" fontId="40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226" fontId="40" fillId="0" borderId="0" applyFont="0" applyFill="0" applyBorder="0" applyAlignment="0" applyProtection="0"/>
    <xf numFmtId="203" fontId="4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43" borderId="0" applyNumberFormat="0" applyBorder="0" applyAlignment="0" applyProtection="0"/>
    <xf numFmtId="214" fontId="40" fillId="0" borderId="0" applyFont="0" applyFill="0" applyBorder="0" applyAlignment="0" applyProtection="0"/>
    <xf numFmtId="215" fontId="4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0" borderId="0" applyNumberFormat="0" applyBorder="0" applyAlignment="0" applyProtection="0"/>
    <xf numFmtId="0" fontId="43" fillId="51" borderId="0" applyNumberFormat="0" applyBorder="0" applyAlignment="0" applyProtection="0"/>
    <xf numFmtId="0" fontId="43" fillId="40" borderId="0" applyNumberFormat="0" applyBorder="0" applyAlignment="0" applyProtection="0"/>
    <xf numFmtId="0" fontId="43" fillId="5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52" borderId="0" applyNumberFormat="0" applyBorder="0" applyAlignment="0" applyProtection="0"/>
    <xf numFmtId="0" fontId="43" fillId="41" borderId="0" applyNumberFormat="0" applyBorder="0" applyAlignment="0" applyProtection="0"/>
    <xf numFmtId="0" fontId="43" fillId="5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38" borderId="0" applyNumberFormat="0" applyBorder="0" applyAlignment="0" applyProtection="0"/>
    <xf numFmtId="0" fontId="43" fillId="16" borderId="0" applyNumberFormat="0" applyBorder="0" applyAlignment="0" applyProtection="0"/>
    <xf numFmtId="0" fontId="43" fillId="38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43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00" fillId="9" borderId="13" applyNumberFormat="0" applyAlignment="0" applyProtection="0"/>
    <xf numFmtId="0" fontId="100" fillId="22" borderId="13"/>
    <xf numFmtId="0" fontId="100" fillId="22" borderId="13" applyNumberFormat="0" applyAlignment="0" applyProtection="0"/>
    <xf numFmtId="0" fontId="100" fillId="9" borderId="13" applyNumberFormat="0" applyAlignment="0" applyProtection="0"/>
    <xf numFmtId="0" fontId="100" fillId="9" borderId="13" applyNumberFormat="0" applyAlignment="0" applyProtection="0"/>
    <xf numFmtId="0" fontId="100" fillId="22" borderId="13" applyNumberFormat="0" applyAlignment="0" applyProtection="0"/>
    <xf numFmtId="0" fontId="100" fillId="22" borderId="13" applyNumberFormat="0" applyAlignment="0" applyProtection="0"/>
    <xf numFmtId="0" fontId="100" fillId="9" borderId="13" applyNumberFormat="0" applyAlignment="0" applyProtection="0"/>
    <xf numFmtId="0" fontId="100" fillId="9" borderId="13" applyNumberFormat="0" applyAlignment="0" applyProtection="0"/>
    <xf numFmtId="0" fontId="100" fillId="22" borderId="13" applyNumberFormat="0" applyAlignment="0" applyProtection="0"/>
    <xf numFmtId="0" fontId="100" fillId="9" borderId="13" applyNumberFormat="0" applyAlignment="0" applyProtection="0"/>
    <xf numFmtId="0" fontId="100" fillId="9" borderId="13" applyNumberFormat="0" applyAlignment="0" applyProtection="0"/>
    <xf numFmtId="0" fontId="126" fillId="28" borderId="15" applyNumberFormat="0" applyAlignment="0" applyProtection="0"/>
    <xf numFmtId="0" fontId="126" fillId="30" borderId="15" applyNumberFormat="0" applyAlignment="0" applyProtection="0"/>
    <xf numFmtId="0" fontId="126" fillId="28" borderId="15" applyNumberFormat="0" applyAlignment="0" applyProtection="0"/>
    <xf numFmtId="0" fontId="126" fillId="30" borderId="15" applyNumberFormat="0" applyAlignment="0" applyProtection="0"/>
    <xf numFmtId="0" fontId="126" fillId="28" borderId="15" applyNumberFormat="0" applyAlignment="0" applyProtection="0"/>
    <xf numFmtId="0" fontId="126" fillId="28" borderId="15" applyNumberFormat="0" applyAlignment="0" applyProtection="0"/>
    <xf numFmtId="0" fontId="57" fillId="28" borderId="13" applyNumberFormat="0" applyAlignment="0" applyProtection="0"/>
    <xf numFmtId="0" fontId="57" fillId="30" borderId="13"/>
    <xf numFmtId="0" fontId="57" fillId="30" borderId="13" applyNumberFormat="0" applyAlignment="0" applyProtection="0"/>
    <xf numFmtId="0" fontId="57" fillId="28" borderId="13" applyNumberFormat="0" applyAlignment="0" applyProtection="0"/>
    <xf numFmtId="0" fontId="57" fillId="28" borderId="13" applyNumberFormat="0" applyAlignment="0" applyProtection="0"/>
    <xf numFmtId="0" fontId="57" fillId="30" borderId="13" applyNumberFormat="0" applyAlignment="0" applyProtection="0"/>
    <xf numFmtId="0" fontId="57" fillId="30" borderId="13" applyNumberFormat="0" applyAlignment="0" applyProtection="0"/>
    <xf numFmtId="0" fontId="57" fillId="28" borderId="13" applyNumberFormat="0" applyAlignment="0" applyProtection="0"/>
    <xf numFmtId="0" fontId="57" fillId="28" borderId="13" applyNumberFormat="0" applyAlignment="0" applyProtection="0"/>
    <xf numFmtId="0" fontId="57" fillId="30" borderId="13" applyNumberFormat="0" applyAlignment="0" applyProtection="0"/>
    <xf numFmtId="0" fontId="57" fillId="28" borderId="13" applyNumberFormat="0" applyAlignment="0" applyProtection="0"/>
    <xf numFmtId="0" fontId="57" fillId="28" borderId="13" applyNumberFormat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165" fontId="32" fillId="0" borderId="0" applyFont="0" applyFill="0" applyBorder="0" applyAlignment="0" applyProtection="0"/>
    <xf numFmtId="233" fontId="63" fillId="0" borderId="0" applyFill="0" applyBorder="0" applyAlignment="0" applyProtection="0"/>
    <xf numFmtId="165" fontId="32" fillId="0" borderId="0" applyFont="0" applyFill="0" applyBorder="0" applyAlignment="0" applyProtection="0"/>
    <xf numFmtId="233" fontId="63" fillId="0" borderId="0" applyFill="0" applyBorder="0" applyAlignment="0" applyProtection="0"/>
    <xf numFmtId="0" fontId="144" fillId="0" borderId="8" applyNumberFormat="0" applyFill="0" applyAlignment="0" applyProtection="0"/>
    <xf numFmtId="0" fontId="144" fillId="0" borderId="8" applyNumberFormat="0" applyFill="0" applyAlignment="0" applyProtection="0"/>
    <xf numFmtId="0" fontId="144" fillId="0" borderId="8" applyNumberFormat="0" applyFill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5" fillId="0" borderId="9" applyNumberFormat="0" applyFill="0" applyAlignment="0" applyProtection="0"/>
    <xf numFmtId="0" fontId="145" fillId="0" borderId="9" applyNumberFormat="0" applyFill="0" applyAlignment="0" applyProtection="0"/>
    <xf numFmtId="0" fontId="145" fillId="0" borderId="9" applyNumberFormat="0" applyFill="0" applyAlignment="0" applyProtection="0"/>
    <xf numFmtId="0" fontId="146" fillId="0" borderId="10" applyNumberFormat="0" applyFill="0" applyAlignment="0" applyProtection="0"/>
    <xf numFmtId="0" fontId="146" fillId="0" borderId="10" applyNumberFormat="0" applyFill="0" applyAlignment="0" applyProtection="0"/>
    <xf numFmtId="0" fontId="146" fillId="0" borderId="10" applyNumberFormat="0" applyFill="0" applyAlignment="0" applyProtection="0"/>
    <xf numFmtId="0" fontId="146" fillId="0" borderId="10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38" fillId="0" borderId="27" applyNumberFormat="0" applyFill="0" applyAlignment="0" applyProtection="0"/>
    <xf numFmtId="0" fontId="138" fillId="0" borderId="27" applyNumberFormat="0" applyFill="0" applyAlignment="0" applyProtection="0"/>
    <xf numFmtId="0" fontId="138" fillId="0" borderId="27" applyNumberFormat="0" applyFill="0" applyAlignment="0" applyProtection="0"/>
    <xf numFmtId="0" fontId="138" fillId="0" borderId="27" applyNumberFormat="0" applyFill="0" applyAlignment="0" applyProtection="0"/>
    <xf numFmtId="0" fontId="58" fillId="44" borderId="14" applyNumberFormat="0" applyAlignment="0" applyProtection="0"/>
    <xf numFmtId="0" fontId="58" fillId="54" borderId="14" applyNumberFormat="0" applyAlignment="0" applyProtection="0"/>
    <xf numFmtId="0" fontId="58" fillId="44" borderId="14" applyNumberFormat="0" applyAlignment="0" applyProtection="0"/>
    <xf numFmtId="0" fontId="58" fillId="54" borderId="14" applyNumberFormat="0" applyAlignment="0" applyProtection="0"/>
    <xf numFmtId="0" fontId="58" fillId="44" borderId="14" applyNumberFormat="0" applyAlignment="0" applyProtection="0"/>
    <xf numFmtId="0" fontId="58" fillId="44" borderId="14" applyNumberFormat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1" fillId="33" borderId="0" applyNumberFormat="0" applyBorder="0" applyAlignment="0" applyProtection="0"/>
    <xf numFmtId="0" fontId="111" fillId="29" borderId="0" applyNumberFormat="0" applyBorder="0" applyAlignment="0" applyProtection="0"/>
    <xf numFmtId="0" fontId="111" fillId="33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29" fillId="0" borderId="0"/>
    <xf numFmtId="0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167" fontId="29" fillId="0" borderId="0"/>
    <xf numFmtId="0" fontId="22" fillId="0" borderId="0"/>
    <xf numFmtId="0" fontId="24" fillId="0" borderId="0"/>
    <xf numFmtId="0" fontId="3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3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167" fontId="24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148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167" fontId="29" fillId="0" borderId="0"/>
    <xf numFmtId="0" fontId="149" fillId="0" borderId="0"/>
    <xf numFmtId="0" fontId="32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167" fontId="24" fillId="0" borderId="0"/>
    <xf numFmtId="0" fontId="22" fillId="0" borderId="0"/>
    <xf numFmtId="0" fontId="148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50" fillId="0" borderId="0"/>
    <xf numFmtId="0" fontId="63" fillId="0" borderId="0"/>
    <xf numFmtId="0" fontId="63" fillId="0" borderId="0"/>
    <xf numFmtId="0" fontId="29" fillId="0" borderId="0"/>
    <xf numFmtId="0" fontId="63" fillId="0" borderId="0"/>
    <xf numFmtId="0" fontId="149" fillId="0" borderId="0"/>
    <xf numFmtId="0" fontId="32" fillId="0" borderId="0"/>
    <xf numFmtId="0" fontId="6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167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149" fillId="0" borderId="0"/>
    <xf numFmtId="0" fontId="1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167" fontId="29" fillId="0" borderId="0"/>
    <xf numFmtId="0" fontId="23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31" fillId="0" borderId="0"/>
    <xf numFmtId="167" fontId="24" fillId="0" borderId="0"/>
    <xf numFmtId="0" fontId="24" fillId="0" borderId="0"/>
    <xf numFmtId="0" fontId="22" fillId="0" borderId="0"/>
    <xf numFmtId="0" fontId="63" fillId="0" borderId="0"/>
    <xf numFmtId="0" fontId="32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6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167" fontId="29" fillId="0" borderId="0"/>
    <xf numFmtId="167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150" fillId="0" borderId="0"/>
    <xf numFmtId="0" fontId="32" fillId="0" borderId="0"/>
    <xf numFmtId="0" fontId="29" fillId="0" borderId="0"/>
    <xf numFmtId="0" fontId="63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48" fillId="5" borderId="0" applyNumberFormat="0" applyBorder="0" applyAlignment="0" applyProtection="0"/>
    <xf numFmtId="0" fontId="48" fillId="23" borderId="0" applyNumberFormat="0" applyBorder="0" applyAlignment="0" applyProtection="0"/>
    <xf numFmtId="0" fontId="48" fillId="5" borderId="0" applyNumberFormat="0" applyBorder="0" applyAlignment="0" applyProtection="0"/>
    <xf numFmtId="0" fontId="48" fillId="2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19" borderId="22" applyNumberFormat="0" applyFont="0" applyAlignment="0" applyProtection="0"/>
    <xf numFmtId="0" fontId="29" fillId="19" borderId="22" applyNumberFormat="0" applyFont="0" applyAlignment="0" applyProtection="0"/>
    <xf numFmtId="0" fontId="63" fillId="24" borderId="22" applyNumberFormat="0" applyAlignment="0" applyProtection="0"/>
    <xf numFmtId="0" fontId="29" fillId="19" borderId="22" applyNumberFormat="0" applyFont="0" applyAlignment="0" applyProtection="0"/>
    <xf numFmtId="0" fontId="63" fillId="24" borderId="22" applyNumberFormat="0" applyAlignment="0" applyProtection="0"/>
    <xf numFmtId="0" fontId="29" fillId="19" borderId="22" applyNumberFormat="0" applyFont="0" applyAlignment="0" applyProtection="0"/>
    <xf numFmtId="0" fontId="29" fillId="19" borderId="22" applyNumberFormat="0" applyFont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ill="0" applyBorder="0" applyAlignment="0" applyProtection="0"/>
    <xf numFmtId="9" fontId="63" fillId="0" borderId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3" fillId="0" borderId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33" fillId="0" borderId="0"/>
    <xf numFmtId="0" fontId="33" fillId="0" borderId="0"/>
    <xf numFmtId="0" fontId="36" fillId="0" borderId="0"/>
    <xf numFmtId="0" fontId="33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234" fontId="63" fillId="0" borderId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63" fillId="0" borderId="0"/>
    <xf numFmtId="0" fontId="32" fillId="0" borderId="0" applyFont="0" applyFill="0" applyBorder="0" applyAlignment="0" applyProtection="0"/>
    <xf numFmtId="0" fontId="63" fillId="0" borderId="0"/>
    <xf numFmtId="0" fontId="63" fillId="0" borderId="0"/>
    <xf numFmtId="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205" fontId="63" fillId="0" borderId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2" fillId="0" borderId="0" applyFont="0" applyFill="0" applyBorder="0" applyAlignment="0" applyProtection="0"/>
    <xf numFmtId="4" fontId="29" fillId="0" borderId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35" fontId="63" fillId="0" borderId="0" applyFill="0" applyBorder="0" applyAlignment="0" applyProtection="0"/>
    <xf numFmtId="166" fontId="31" fillId="0" borderId="0" applyFont="0" applyFill="0" applyBorder="0" applyAlignment="0" applyProtection="0"/>
    <xf numFmtId="205" fontId="63" fillId="0" borderId="0" applyFill="0" applyBorder="0" applyAlignment="0" applyProtection="0"/>
    <xf numFmtId="166" fontId="31" fillId="0" borderId="0" applyFont="0" applyFill="0" applyBorder="0" applyAlignment="0" applyProtection="0"/>
    <xf numFmtId="235" fontId="63" fillId="0" borderId="0" applyFill="0" applyBorder="0" applyAlignment="0" applyProtection="0"/>
    <xf numFmtId="235" fontId="63" fillId="0" borderId="0" applyFill="0" applyBorder="0" applyAlignment="0" applyProtection="0"/>
    <xf numFmtId="0" fontId="63" fillId="0" borderId="0" applyFill="0" applyBorder="0" applyAlignment="0" applyProtection="0"/>
    <xf numFmtId="205" fontId="63" fillId="0" borderId="0" applyFill="0" applyBorder="0" applyAlignment="0" applyProtection="0"/>
    <xf numFmtId="236" fontId="63" fillId="0" borderId="0" applyFill="0" applyBorder="0" applyAlignment="0" applyProtection="0"/>
    <xf numFmtId="236" fontId="63" fillId="0" borderId="0" applyFill="0" applyBorder="0" applyAlignment="0" applyProtection="0"/>
    <xf numFmtId="164" fontId="149" fillId="0" borderId="0" applyFont="0" applyFill="0" applyBorder="0" applyAlignment="0" applyProtection="0"/>
    <xf numFmtId="236" fontId="63" fillId="0" borderId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23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5" fontId="63" fillId="0" borderId="0" applyFill="0" applyBorder="0" applyAlignment="0" applyProtection="0"/>
    <xf numFmtId="166" fontId="29" fillId="0" borderId="0" applyFont="0" applyFill="0" applyBorder="0" applyAlignment="0" applyProtection="0"/>
    <xf numFmtId="203" fontId="3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205" fontId="31" fillId="0" borderId="0" applyFill="0" applyBorder="0" applyAlignment="0" applyProtection="0"/>
    <xf numFmtId="238" fontId="29" fillId="0" borderId="0" applyFont="0" applyFill="0" applyBorder="0" applyAlignment="0" applyProtection="0"/>
    <xf numFmtId="238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80" fillId="6" borderId="0" applyNumberFormat="0" applyBorder="0" applyAlignment="0" applyProtection="0"/>
    <xf numFmtId="0" fontId="80" fillId="26" borderId="0" applyNumberFormat="0" applyBorder="0" applyAlignment="0" applyProtection="0"/>
    <xf numFmtId="0" fontId="80" fillId="6" borderId="0" applyNumberFormat="0" applyBorder="0" applyAlignment="0" applyProtection="0"/>
    <xf numFmtId="0" fontId="80" fillId="2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153" fillId="0" borderId="0" applyProtection="0"/>
    <xf numFmtId="0" fontId="21" fillId="0" borderId="0"/>
    <xf numFmtId="0" fontId="20" fillId="0" borderId="0"/>
    <xf numFmtId="0" fontId="19" fillId="0" borderId="0"/>
    <xf numFmtId="166" fontId="19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3" fillId="0" borderId="0"/>
    <xf numFmtId="0" fontId="23" fillId="0" borderId="0"/>
    <xf numFmtId="0" fontId="156" fillId="0" borderId="0"/>
    <xf numFmtId="166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4" fillId="0" borderId="0">
      <alignment horizontal="left"/>
    </xf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8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448">
    <xf numFmtId="0" fontId="0" fillId="0" borderId="0" xfId="0"/>
    <xf numFmtId="0" fontId="23" fillId="0" borderId="0" xfId="5392"/>
    <xf numFmtId="0" fontId="160" fillId="57" borderId="0" xfId="5397" applyFont="1" applyFill="1" applyAlignment="1">
      <alignment horizontal="left" vertical="center" wrapText="1"/>
    </xf>
    <xf numFmtId="0" fontId="160" fillId="59" borderId="0" xfId="5397" applyFont="1" applyFill="1" applyAlignment="1">
      <alignment horizontal="left" vertical="center" wrapText="1"/>
    </xf>
    <xf numFmtId="0" fontId="161" fillId="58" borderId="0" xfId="5397" applyFont="1" applyFill="1" applyAlignment="1">
      <alignment horizontal="left" wrapText="1"/>
    </xf>
    <xf numFmtId="0" fontId="160" fillId="58" borderId="0" xfId="5397" applyFont="1" applyFill="1" applyAlignment="1">
      <alignment horizontal="left" vertical="center" wrapText="1"/>
    </xf>
    <xf numFmtId="0" fontId="160" fillId="58" borderId="0" xfId="5397" applyFont="1" applyFill="1" applyAlignment="1">
      <alignment horizontal="left" vertical="top" wrapText="1"/>
    </xf>
    <xf numFmtId="0" fontId="160" fillId="58" borderId="0" xfId="5397" applyFont="1" applyFill="1" applyAlignment="1">
      <alignment horizontal="right" wrapText="1"/>
    </xf>
    <xf numFmtId="0" fontId="162" fillId="58" borderId="0" xfId="5397" applyFont="1" applyFill="1" applyAlignment="1">
      <alignment horizontal="center" wrapText="1"/>
    </xf>
    <xf numFmtId="0" fontId="160" fillId="58" borderId="0" xfId="5397" applyFont="1" applyFill="1" applyAlignment="1">
      <alignment horizontal="justify" wrapText="1"/>
    </xf>
    <xf numFmtId="0" fontId="160" fillId="60" borderId="32" xfId="5397" applyFont="1" applyFill="1" applyBorder="1" applyAlignment="1">
      <alignment horizontal="left" vertical="center" wrapText="1"/>
    </xf>
    <xf numFmtId="0" fontId="163" fillId="60" borderId="34" xfId="5397" applyFont="1" applyFill="1" applyBorder="1" applyAlignment="1">
      <alignment horizontal="center" vertical="center" wrapText="1"/>
    </xf>
    <xf numFmtId="0" fontId="160" fillId="58" borderId="34" xfId="5397" applyFont="1" applyFill="1" applyBorder="1" applyAlignment="1">
      <alignment horizontal="center" vertical="center" wrapText="1"/>
    </xf>
    <xf numFmtId="4" fontId="160" fillId="58" borderId="34" xfId="5397" applyNumberFormat="1" applyFont="1" applyFill="1" applyBorder="1" applyAlignment="1">
      <alignment horizontal="right" vertical="center" wrapText="1"/>
    </xf>
    <xf numFmtId="49" fontId="160" fillId="58" borderId="34" xfId="5397" applyNumberFormat="1" applyFont="1" applyFill="1" applyBorder="1" applyAlignment="1">
      <alignment horizontal="center" vertical="center" wrapText="1"/>
    </xf>
    <xf numFmtId="0" fontId="163" fillId="58" borderId="34" xfId="5397" applyFont="1" applyFill="1" applyBorder="1" applyAlignment="1">
      <alignment horizontal="center" vertical="center" wrapText="1"/>
    </xf>
    <xf numFmtId="4" fontId="163" fillId="58" borderId="34" xfId="5397" applyNumberFormat="1" applyFont="1" applyFill="1" applyBorder="1" applyAlignment="1">
      <alignment horizontal="right" vertical="center" wrapText="1"/>
    </xf>
    <xf numFmtId="0" fontId="160" fillId="58" borderId="0" xfId="5397" applyFont="1" applyFill="1" applyAlignment="1">
      <alignment horizontal="left" wrapText="1"/>
    </xf>
    <xf numFmtId="0" fontId="160" fillId="58" borderId="36" xfId="5397" applyFont="1" applyFill="1" applyBorder="1" applyAlignment="1">
      <alignment horizontal="left" wrapText="1"/>
    </xf>
    <xf numFmtId="0" fontId="160" fillId="58" borderId="0" xfId="5397" applyFont="1" applyFill="1" applyAlignment="1">
      <alignment horizontal="center" vertical="center" wrapText="1"/>
    </xf>
    <xf numFmtId="0" fontId="160" fillId="58" borderId="34" xfId="5397" applyFont="1" applyFill="1" applyBorder="1" applyAlignment="1">
      <alignment horizontal="left" vertical="center" wrapText="1"/>
    </xf>
    <xf numFmtId="0" fontId="163" fillId="58" borderId="34" xfId="5397" applyFont="1" applyFill="1" applyBorder="1" applyAlignment="1">
      <alignment horizontal="left" vertical="center" wrapText="1"/>
    </xf>
    <xf numFmtId="49" fontId="163" fillId="58" borderId="34" xfId="5397" applyNumberFormat="1" applyFont="1" applyFill="1" applyBorder="1" applyAlignment="1">
      <alignment horizontal="center" vertical="center" wrapText="1"/>
    </xf>
    <xf numFmtId="0" fontId="164" fillId="0" borderId="0" xfId="3616" applyFont="1"/>
    <xf numFmtId="0" fontId="164" fillId="0" borderId="0" xfId="3616" applyFont="1" applyAlignment="1">
      <alignment vertical="center"/>
    </xf>
    <xf numFmtId="0" fontId="164" fillId="0" borderId="0" xfId="3616" applyFont="1" applyAlignment="1">
      <alignment horizontal="right" vertical="center"/>
    </xf>
    <xf numFmtId="0" fontId="165" fillId="0" borderId="0" xfId="3616" applyFont="1"/>
    <xf numFmtId="0" fontId="165" fillId="0" borderId="0" xfId="3616" applyFont="1" applyAlignment="1">
      <alignment vertical="center"/>
    </xf>
    <xf numFmtId="0" fontId="164" fillId="0" borderId="0" xfId="3616" applyFont="1" applyAlignment="1">
      <alignment horizontal="center" vertical="top" wrapText="1"/>
    </xf>
    <xf numFmtId="0" fontId="155" fillId="0" borderId="0" xfId="5398" applyFont="1" applyAlignment="1">
      <alignment horizontal="left" vertical="center"/>
    </xf>
    <xf numFmtId="0" fontId="155" fillId="0" borderId="0" xfId="5398" applyFont="1">
      <alignment horizontal="left"/>
    </xf>
    <xf numFmtId="0" fontId="165" fillId="0" borderId="0" xfId="5398" applyFont="1">
      <alignment horizontal="left"/>
    </xf>
    <xf numFmtId="0" fontId="155" fillId="0" borderId="0" xfId="5398" applyFont="1" applyAlignment="1">
      <alignment vertical="center" wrapText="1"/>
    </xf>
    <xf numFmtId="1" fontId="154" fillId="0" borderId="31" xfId="5398" applyNumberFormat="1" applyFont="1" applyBorder="1" applyAlignment="1">
      <alignment horizontal="left" vertical="center" wrapText="1"/>
    </xf>
    <xf numFmtId="1" fontId="154" fillId="0" borderId="31" xfId="5398" applyNumberFormat="1" applyFont="1" applyBorder="1" applyAlignment="1">
      <alignment vertical="center" wrapText="1"/>
    </xf>
    <xf numFmtId="0" fontId="154" fillId="0" borderId="0" xfId="5398" applyFont="1" applyAlignment="1">
      <alignment horizontal="centerContinuous" vertical="center"/>
    </xf>
    <xf numFmtId="0" fontId="155" fillId="0" borderId="0" xfId="5398" applyFont="1" applyAlignment="1">
      <alignment horizontal="centerContinuous" vertical="center"/>
    </xf>
    <xf numFmtId="0" fontId="167" fillId="0" borderId="0" xfId="3616" applyFont="1"/>
    <xf numFmtId="0" fontId="168" fillId="0" borderId="1" xfId="3616" applyFont="1" applyBorder="1" applyAlignment="1">
      <alignment horizontal="center" vertical="center" wrapText="1"/>
    </xf>
    <xf numFmtId="0" fontId="166" fillId="0" borderId="0" xfId="3616" applyFont="1"/>
    <xf numFmtId="0" fontId="169" fillId="0" borderId="0" xfId="3616" applyFont="1"/>
    <xf numFmtId="0" fontId="164" fillId="0" borderId="1" xfId="3616" applyFont="1" applyBorder="1" applyAlignment="1">
      <alignment vertical="top" wrapText="1"/>
    </xf>
    <xf numFmtId="239" fontId="155" fillId="0" borderId="1" xfId="3616" applyNumberFormat="1" applyFont="1" applyBorder="1" applyAlignment="1">
      <alignment vertical="center" wrapText="1"/>
    </xf>
    <xf numFmtId="239" fontId="164" fillId="0" borderId="1" xfId="3616" applyNumberFormat="1" applyFont="1" applyBorder="1" applyAlignment="1">
      <alignment vertical="center" wrapText="1"/>
    </xf>
    <xf numFmtId="0" fontId="167" fillId="0" borderId="1" xfId="3616" applyFont="1" applyBorder="1" applyAlignment="1">
      <alignment vertical="center" wrapText="1"/>
    </xf>
    <xf numFmtId="0" fontId="167" fillId="0" borderId="1" xfId="3616" applyFont="1" applyBorder="1" applyAlignment="1">
      <alignment horizontal="center" vertical="center" wrapText="1"/>
    </xf>
    <xf numFmtId="0" fontId="168" fillId="0" borderId="1" xfId="3616" applyFont="1" applyBorder="1" applyAlignment="1">
      <alignment vertical="center" wrapText="1"/>
    </xf>
    <xf numFmtId="239" fontId="154" fillId="0" borderId="1" xfId="3616" applyNumberFormat="1" applyFont="1" applyBorder="1" applyAlignment="1">
      <alignment vertical="center" wrapText="1"/>
    </xf>
    <xf numFmtId="239" fontId="169" fillId="0" borderId="1" xfId="3616" applyNumberFormat="1" applyFont="1" applyBorder="1" applyAlignment="1">
      <alignment vertical="center" wrapText="1"/>
    </xf>
    <xf numFmtId="0" fontId="170" fillId="0" borderId="1" xfId="3616" applyFont="1" applyBorder="1" applyAlignment="1">
      <alignment vertical="center" wrapText="1"/>
    </xf>
    <xf numFmtId="0" fontId="170" fillId="0" borderId="1" xfId="3616" applyFont="1" applyBorder="1" applyAlignment="1">
      <alignment horizontal="center" vertical="center" wrapText="1"/>
    </xf>
    <xf numFmtId="239" fontId="171" fillId="0" borderId="1" xfId="3616" applyNumberFormat="1" applyFont="1" applyBorder="1" applyAlignment="1">
      <alignment vertical="center" wrapText="1"/>
    </xf>
    <xf numFmtId="0" fontId="172" fillId="0" borderId="0" xfId="3616" applyFont="1"/>
    <xf numFmtId="0" fontId="173" fillId="0" borderId="0" xfId="3616" applyFont="1"/>
    <xf numFmtId="0" fontId="169" fillId="0" borderId="1" xfId="3616" applyFont="1" applyBorder="1" applyAlignment="1">
      <alignment horizontal="center" vertical="top" wrapText="1"/>
    </xf>
    <xf numFmtId="239" fontId="169" fillId="0" borderId="1" xfId="3616" applyNumberFormat="1" applyFont="1" applyBorder="1" applyAlignment="1">
      <alignment horizontal="center" vertical="center" wrapText="1"/>
    </xf>
    <xf numFmtId="0" fontId="166" fillId="0" borderId="0" xfId="3616" applyFont="1" applyAlignment="1">
      <alignment horizontal="center"/>
    </xf>
    <xf numFmtId="0" fontId="169" fillId="0" borderId="0" xfId="3616" applyFont="1" applyAlignment="1">
      <alignment horizontal="center"/>
    </xf>
    <xf numFmtId="0" fontId="169" fillId="0" borderId="1" xfId="3616" applyFont="1" applyBorder="1" applyAlignment="1">
      <alignment vertical="top" wrapText="1"/>
    </xf>
    <xf numFmtId="239" fontId="168" fillId="0" borderId="1" xfId="3616" applyNumberFormat="1" applyFont="1" applyBorder="1" applyAlignment="1">
      <alignment horizontal="center" vertical="center" wrapText="1"/>
    </xf>
    <xf numFmtId="239" fontId="173" fillId="0" borderId="1" xfId="3616" applyNumberFormat="1" applyFont="1" applyBorder="1" applyAlignment="1">
      <alignment vertical="center" wrapText="1"/>
    </xf>
    <xf numFmtId="0" fontId="164" fillId="0" borderId="1" xfId="3616" applyFont="1" applyBorder="1" applyAlignment="1">
      <alignment vertical="center"/>
    </xf>
    <xf numFmtId="239" fontId="166" fillId="0" borderId="0" xfId="3616" applyNumberFormat="1" applyFont="1"/>
    <xf numFmtId="0" fontId="168" fillId="58" borderId="1" xfId="3616" applyFont="1" applyFill="1" applyBorder="1" applyAlignment="1">
      <alignment vertical="center" wrapText="1"/>
    </xf>
    <xf numFmtId="0" fontId="168" fillId="58" borderId="1" xfId="3616" applyFont="1" applyFill="1" applyBorder="1" applyAlignment="1">
      <alignment vertical="top" wrapText="1"/>
    </xf>
    <xf numFmtId="239" fontId="174" fillId="0" borderId="0" xfId="3616" applyNumberFormat="1" applyFont="1" applyAlignment="1">
      <alignment horizontal="right"/>
    </xf>
    <xf numFmtId="0" fontId="154" fillId="0" borderId="0" xfId="5398" applyFont="1" applyAlignment="1">
      <alignment horizontal="left" indent="11"/>
    </xf>
    <xf numFmtId="0" fontId="175" fillId="0" borderId="31" xfId="3616" applyFont="1" applyBorder="1" applyAlignment="1">
      <alignment horizontal="left"/>
    </xf>
    <xf numFmtId="0" fontId="155" fillId="0" borderId="0" xfId="3616" applyFont="1" applyAlignment="1">
      <alignment horizontal="left" vertical="center"/>
    </xf>
    <xf numFmtId="0" fontId="154" fillId="0" borderId="0" xfId="5398" applyFont="1" applyAlignment="1">
      <alignment vertical="center"/>
    </xf>
    <xf numFmtId="4" fontId="165" fillId="0" borderId="0" xfId="3616" applyNumberFormat="1" applyFont="1" applyAlignment="1">
      <alignment horizontal="left"/>
    </xf>
    <xf numFmtId="0" fontId="165" fillId="0" borderId="0" xfId="3616" applyFont="1" applyAlignment="1">
      <alignment horizontal="left"/>
    </xf>
    <xf numFmtId="0" fontId="155" fillId="0" borderId="0" xfId="3616" applyFont="1" applyAlignment="1">
      <alignment horizontal="left"/>
    </xf>
    <xf numFmtId="0" fontId="155" fillId="0" borderId="0" xfId="5398" applyFont="1" applyAlignment="1">
      <alignment horizontal="left" vertical="top" indent="11"/>
    </xf>
    <xf numFmtId="0" fontId="155" fillId="0" borderId="0" xfId="5398" applyFont="1" applyAlignment="1">
      <alignment vertical="top"/>
    </xf>
    <xf numFmtId="0" fontId="155" fillId="0" borderId="0" xfId="5398" applyFont="1" applyAlignment="1">
      <alignment horizontal="left" indent="11"/>
    </xf>
    <xf numFmtId="0" fontId="154" fillId="0" borderId="0" xfId="5398" applyFont="1" applyAlignment="1">
      <alignment horizontal="left" vertical="center"/>
    </xf>
    <xf numFmtId="0" fontId="154" fillId="0" borderId="0" xfId="3616" applyFont="1" applyAlignment="1">
      <alignment horizontal="left"/>
    </xf>
    <xf numFmtId="0" fontId="155" fillId="0" borderId="0" xfId="5398" applyFont="1" applyAlignment="1">
      <alignment vertical="center"/>
    </xf>
    <xf numFmtId="0" fontId="164" fillId="0" borderId="0" xfId="3616" applyFont="1" applyAlignment="1">
      <alignment horizontal="right" vertical="top"/>
    </xf>
    <xf numFmtId="0" fontId="176" fillId="0" borderId="0" xfId="3616" applyFont="1"/>
    <xf numFmtId="0" fontId="155" fillId="0" borderId="0" xfId="3616" applyFont="1"/>
    <xf numFmtId="0" fontId="31" fillId="0" borderId="0" xfId="3616" applyFont="1"/>
    <xf numFmtId="0" fontId="31" fillId="0" borderId="0" xfId="3616" applyFont="1" applyAlignment="1">
      <alignment horizontal="centerContinuous"/>
    </xf>
    <xf numFmtId="0" fontId="177" fillId="0" borderId="0" xfId="3616" applyFont="1"/>
    <xf numFmtId="239" fontId="178" fillId="0" borderId="1" xfId="3616" applyNumberFormat="1" applyFont="1" applyBorder="1" applyAlignment="1">
      <alignment horizontal="right" wrapText="1"/>
    </xf>
    <xf numFmtId="239" fontId="155" fillId="0" borderId="1" xfId="3616" applyNumberFormat="1" applyFont="1" applyBorder="1" applyAlignment="1">
      <alignment horizontal="right" wrapText="1"/>
    </xf>
    <xf numFmtId="239" fontId="176" fillId="0" borderId="0" xfId="3616" applyNumberFormat="1" applyFont="1"/>
    <xf numFmtId="4" fontId="176" fillId="0" borderId="0" xfId="3616" applyNumberFormat="1" applyFont="1"/>
    <xf numFmtId="239" fontId="169" fillId="0" borderId="1" xfId="3616" applyNumberFormat="1" applyFont="1" applyBorder="1" applyAlignment="1">
      <alignment vertical="top" wrapText="1"/>
    </xf>
    <xf numFmtId="239" fontId="164" fillId="0" borderId="1" xfId="3616" applyNumberFormat="1" applyFont="1" applyBorder="1" applyAlignment="1">
      <alignment vertical="top" wrapText="1"/>
    </xf>
    <xf numFmtId="239" fontId="178" fillId="0" borderId="1" xfId="3616" applyNumberFormat="1" applyFont="1" applyBorder="1" applyAlignment="1">
      <alignment vertical="top" wrapText="1"/>
    </xf>
    <xf numFmtId="0" fontId="167" fillId="58" borderId="1" xfId="3616" applyFont="1" applyFill="1" applyBorder="1" applyAlignment="1">
      <alignment vertical="center" wrapText="1"/>
    </xf>
    <xf numFmtId="0" fontId="167" fillId="58" borderId="1" xfId="3616" applyFont="1" applyFill="1" applyBorder="1" applyAlignment="1">
      <alignment vertical="top" wrapText="1"/>
    </xf>
    <xf numFmtId="239" fontId="167" fillId="58" borderId="1" xfId="3616" applyNumberFormat="1" applyFont="1" applyFill="1" applyBorder="1" applyAlignment="1">
      <alignment vertical="top" wrapText="1"/>
    </xf>
    <xf numFmtId="0" fontId="154" fillId="0" borderId="0" xfId="5398" applyFont="1" applyAlignment="1"/>
    <xf numFmtId="4" fontId="31" fillId="0" borderId="0" xfId="3616" applyNumberFormat="1" applyFont="1" applyAlignment="1">
      <alignment horizontal="left"/>
    </xf>
    <xf numFmtId="0" fontId="31" fillId="0" borderId="0" xfId="3616" applyFont="1" applyAlignment="1">
      <alignment horizontal="left"/>
    </xf>
    <xf numFmtId="0" fontId="154" fillId="0" borderId="0" xfId="5398" applyFont="1">
      <alignment horizontal="left"/>
    </xf>
    <xf numFmtId="0" fontId="23" fillId="0" borderId="0" xfId="5399"/>
    <xf numFmtId="0" fontId="24" fillId="0" borderId="0" xfId="5400"/>
    <xf numFmtId="0" fontId="24" fillId="0" borderId="0" xfId="5399" applyFont="1" applyAlignment="1">
      <alignment vertical="top" wrapText="1"/>
    </xf>
    <xf numFmtId="0" fontId="159" fillId="55" borderId="4" xfId="5399" applyFont="1" applyFill="1" applyBorder="1" applyAlignment="1">
      <alignment vertical="top" wrapText="1"/>
    </xf>
    <xf numFmtId="4" fontId="24" fillId="0" borderId="0" xfId="5400" applyNumberFormat="1"/>
    <xf numFmtId="0" fontId="23" fillId="0" borderId="0" xfId="5391"/>
    <xf numFmtId="0" fontId="24" fillId="0" borderId="0" xfId="3621"/>
    <xf numFmtId="0" fontId="24" fillId="0" borderId="0" xfId="5391" applyFont="1" applyAlignment="1">
      <alignment vertical="top" wrapText="1"/>
    </xf>
    <xf numFmtId="0" fontId="159" fillId="55" borderId="4" xfId="5391" applyFont="1" applyFill="1" applyBorder="1" applyAlignment="1">
      <alignment vertical="top" wrapText="1"/>
    </xf>
    <xf numFmtId="0" fontId="24" fillId="0" borderId="0" xfId="3621" applyAlignment="1">
      <alignment horizontal="left"/>
    </xf>
    <xf numFmtId="4" fontId="24" fillId="0" borderId="0" xfId="3621" applyNumberFormat="1" applyAlignment="1">
      <alignment horizontal="left"/>
    </xf>
    <xf numFmtId="0" fontId="23" fillId="0" borderId="0" xfId="3621" applyFont="1"/>
    <xf numFmtId="0" fontId="24" fillId="0" borderId="0" xfId="5392" applyFont="1" applyAlignment="1">
      <alignment vertical="top" wrapText="1"/>
    </xf>
    <xf numFmtId="0" fontId="159" fillId="55" borderId="4" xfId="5392" applyFont="1" applyFill="1" applyBorder="1" applyAlignment="1">
      <alignment vertical="top" wrapText="1"/>
    </xf>
    <xf numFmtId="0" fontId="23" fillId="0" borderId="0" xfId="3621" applyFont="1" applyAlignment="1">
      <alignment horizontal="left"/>
    </xf>
    <xf numFmtId="4" fontId="160" fillId="62" borderId="34" xfId="5397" applyNumberFormat="1" applyFont="1" applyFill="1" applyBorder="1" applyAlignment="1">
      <alignment horizontal="right" vertical="center" wrapText="1"/>
    </xf>
    <xf numFmtId="0" fontId="180" fillId="55" borderId="22" xfId="5401" applyFont="1" applyFill="1" applyBorder="1" applyAlignment="1">
      <alignment vertical="top" wrapText="1"/>
    </xf>
    <xf numFmtId="0" fontId="180" fillId="55" borderId="22" xfId="5401" applyFont="1" applyFill="1" applyBorder="1" applyAlignment="1">
      <alignment horizontal="right" vertical="top" wrapText="1"/>
    </xf>
    <xf numFmtId="4" fontId="180" fillId="55" borderId="22" xfId="5401" applyNumberFormat="1" applyFont="1" applyFill="1" applyBorder="1" applyAlignment="1">
      <alignment horizontal="right" vertical="top" wrapText="1"/>
    </xf>
    <xf numFmtId="0" fontId="179" fillId="0" borderId="22" xfId="5401" applyFont="1" applyBorder="1" applyAlignment="1">
      <alignment horizontal="right" vertical="top" wrapText="1"/>
    </xf>
    <xf numFmtId="4" fontId="179" fillId="0" borderId="22" xfId="5401" applyNumberFormat="1" applyFont="1" applyBorder="1" applyAlignment="1">
      <alignment horizontal="right" vertical="top" wrapText="1"/>
    </xf>
    <xf numFmtId="0" fontId="179" fillId="0" borderId="22" xfId="5401" applyFont="1" applyBorder="1" applyAlignment="1">
      <alignment vertical="top" wrapText="1" indent="4"/>
    </xf>
    <xf numFmtId="0" fontId="180" fillId="55" borderId="4" xfId="5401" applyFont="1" applyFill="1" applyBorder="1" applyAlignment="1">
      <alignment vertical="top"/>
    </xf>
    <xf numFmtId="0" fontId="180" fillId="55" borderId="4" xfId="5401" applyFont="1" applyFill="1" applyBorder="1" applyAlignment="1">
      <alignment horizontal="right" vertical="top" wrapText="1"/>
    </xf>
    <xf numFmtId="4" fontId="180" fillId="55" borderId="4" xfId="5401" applyNumberFormat="1" applyFont="1" applyFill="1" applyBorder="1" applyAlignment="1">
      <alignment horizontal="right" vertical="top" wrapText="1"/>
    </xf>
    <xf numFmtId="0" fontId="180" fillId="55" borderId="22" xfId="5402" applyFont="1" applyFill="1" applyBorder="1" applyAlignment="1">
      <alignment vertical="top" wrapText="1"/>
    </xf>
    <xf numFmtId="0" fontId="180" fillId="55" borderId="22" xfId="5402" applyFont="1" applyFill="1" applyBorder="1" applyAlignment="1">
      <alignment horizontal="right" vertical="top" wrapText="1"/>
    </xf>
    <xf numFmtId="4" fontId="180" fillId="55" borderId="22" xfId="5402" applyNumberFormat="1" applyFont="1" applyFill="1" applyBorder="1" applyAlignment="1">
      <alignment horizontal="right" vertical="top" wrapText="1"/>
    </xf>
    <xf numFmtId="0" fontId="179" fillId="0" borderId="22" xfId="5402" applyFont="1" applyBorder="1" applyAlignment="1">
      <alignment horizontal="right" vertical="top" wrapText="1"/>
    </xf>
    <xf numFmtId="4" fontId="179" fillId="0" borderId="22" xfId="5402" applyNumberFormat="1" applyFont="1" applyBorder="1" applyAlignment="1">
      <alignment horizontal="right" vertical="top" wrapText="1"/>
    </xf>
    <xf numFmtId="0" fontId="179" fillId="0" borderId="22" xfId="5402" applyFont="1" applyBorder="1" applyAlignment="1">
      <alignment vertical="top" wrapText="1" indent="4"/>
    </xf>
    <xf numFmtId="0" fontId="180" fillId="55" borderId="4" xfId="5402" applyFont="1" applyFill="1" applyBorder="1" applyAlignment="1">
      <alignment vertical="top"/>
    </xf>
    <xf numFmtId="0" fontId="180" fillId="55" borderId="4" xfId="5402" applyFont="1" applyFill="1" applyBorder="1" applyAlignment="1">
      <alignment horizontal="right" vertical="top" wrapText="1"/>
    </xf>
    <xf numFmtId="4" fontId="180" fillId="55" borderId="4" xfId="5402" applyNumberFormat="1" applyFont="1" applyFill="1" applyBorder="1" applyAlignment="1">
      <alignment horizontal="right" vertical="top" wrapText="1"/>
    </xf>
    <xf numFmtId="0" fontId="180" fillId="55" borderId="22" xfId="5403" applyFont="1" applyFill="1" applyBorder="1" applyAlignment="1">
      <alignment vertical="top" wrapText="1"/>
    </xf>
    <xf numFmtId="4" fontId="180" fillId="55" borderId="22" xfId="5403" applyNumberFormat="1" applyFont="1" applyFill="1" applyBorder="1" applyAlignment="1">
      <alignment horizontal="right" vertical="top" wrapText="1"/>
    </xf>
    <xf numFmtId="0" fontId="179" fillId="0" borderId="22" xfId="5403" applyFont="1" applyBorder="1" applyAlignment="1">
      <alignment vertical="top" wrapText="1" indent="2"/>
    </xf>
    <xf numFmtId="4" fontId="179" fillId="0" borderId="22" xfId="5403" applyNumberFormat="1" applyFont="1" applyBorder="1" applyAlignment="1">
      <alignment horizontal="right" vertical="top" wrapText="1"/>
    </xf>
    <xf numFmtId="0" fontId="180" fillId="55" borderId="4" xfId="5403" applyFont="1" applyFill="1" applyBorder="1" applyAlignment="1">
      <alignment vertical="top"/>
    </xf>
    <xf numFmtId="4" fontId="180" fillId="55" borderId="4" xfId="5403" applyNumberFormat="1" applyFont="1" applyFill="1" applyBorder="1" applyAlignment="1">
      <alignment horizontal="right" vertical="top" wrapText="1"/>
    </xf>
    <xf numFmtId="0" fontId="23" fillId="0" borderId="0" xfId="5403"/>
    <xf numFmtId="0" fontId="180" fillId="55" borderId="22" xfId="5404" applyFont="1" applyFill="1" applyBorder="1" applyAlignment="1">
      <alignment vertical="top" wrapText="1"/>
    </xf>
    <xf numFmtId="4" fontId="180" fillId="55" borderId="22" xfId="5404" applyNumberFormat="1" applyFont="1" applyFill="1" applyBorder="1" applyAlignment="1">
      <alignment horizontal="right" vertical="top" wrapText="1"/>
    </xf>
    <xf numFmtId="0" fontId="180" fillId="55" borderId="22" xfId="5404" applyFont="1" applyFill="1" applyBorder="1" applyAlignment="1">
      <alignment horizontal="right" vertical="top" wrapText="1"/>
    </xf>
    <xf numFmtId="0" fontId="179" fillId="0" borderId="22" xfId="5404" applyFont="1" applyBorder="1" applyAlignment="1">
      <alignment vertical="top" wrapText="1" indent="2"/>
    </xf>
    <xf numFmtId="0" fontId="179" fillId="0" borderId="22" xfId="5404" applyFont="1" applyBorder="1" applyAlignment="1">
      <alignment horizontal="right" vertical="top" wrapText="1"/>
    </xf>
    <xf numFmtId="4" fontId="179" fillId="0" borderId="22" xfId="5404" applyNumberFormat="1" applyFont="1" applyBorder="1" applyAlignment="1">
      <alignment horizontal="right" vertical="top" wrapText="1"/>
    </xf>
    <xf numFmtId="0" fontId="180" fillId="55" borderId="4" xfId="5404" applyFont="1" applyFill="1" applyBorder="1" applyAlignment="1">
      <alignment vertical="top"/>
    </xf>
    <xf numFmtId="4" fontId="180" fillId="55" borderId="4" xfId="5404" applyNumberFormat="1" applyFont="1" applyFill="1" applyBorder="1" applyAlignment="1">
      <alignment horizontal="right" vertical="top" wrapText="1"/>
    </xf>
    <xf numFmtId="0" fontId="180" fillId="55" borderId="4" xfId="5404" applyFont="1" applyFill="1" applyBorder="1" applyAlignment="1">
      <alignment horizontal="right" vertical="top" wrapText="1"/>
    </xf>
    <xf numFmtId="0" fontId="23" fillId="0" borderId="0" xfId="5404"/>
    <xf numFmtId="0" fontId="181" fillId="0" borderId="0" xfId="3616" applyFont="1"/>
    <xf numFmtId="239" fontId="181" fillId="0" borderId="0" xfId="3616" applyNumberFormat="1" applyFont="1" applyAlignment="1">
      <alignment horizontal="right"/>
    </xf>
    <xf numFmtId="0" fontId="182" fillId="0" borderId="0" xfId="3616" applyFont="1"/>
    <xf numFmtId="4" fontId="183" fillId="0" borderId="22" xfId="5402" applyNumberFormat="1" applyFont="1" applyBorder="1" applyAlignment="1">
      <alignment horizontal="right" vertical="top" wrapText="1"/>
    </xf>
    <xf numFmtId="239" fontId="183" fillId="0" borderId="1" xfId="3616" applyNumberFormat="1" applyFont="1" applyBorder="1" applyAlignment="1">
      <alignment horizontal="right" wrapText="1"/>
    </xf>
    <xf numFmtId="239" fontId="157" fillId="0" borderId="1" xfId="3616" applyNumberFormat="1" applyFont="1" applyBorder="1" applyAlignment="1">
      <alignment horizontal="right" wrapText="1"/>
    </xf>
    <xf numFmtId="239" fontId="184" fillId="0" borderId="1" xfId="3616" applyNumberFormat="1" applyFont="1" applyBorder="1" applyAlignment="1">
      <alignment horizontal="right" wrapText="1"/>
    </xf>
    <xf numFmtId="4" fontId="184" fillId="0" borderId="22" xfId="5402" applyNumberFormat="1" applyFont="1" applyBorder="1" applyAlignment="1">
      <alignment horizontal="right" vertical="top" wrapText="1"/>
    </xf>
    <xf numFmtId="4" fontId="185" fillId="0" borderId="22" xfId="5402" applyNumberFormat="1" applyFont="1" applyBorder="1" applyAlignment="1">
      <alignment horizontal="right" vertical="top" wrapText="1"/>
    </xf>
    <xf numFmtId="4" fontId="183" fillId="0" borderId="22" xfId="5404" applyNumberFormat="1" applyFont="1" applyBorder="1" applyAlignment="1">
      <alignment horizontal="right" vertical="top" wrapText="1"/>
    </xf>
    <xf numFmtId="4" fontId="157" fillId="0" borderId="22" xfId="5404" applyNumberFormat="1" applyFont="1" applyBorder="1" applyAlignment="1">
      <alignment horizontal="right" vertical="top" wrapText="1"/>
    </xf>
    <xf numFmtId="4" fontId="184" fillId="0" borderId="22" xfId="5404" applyNumberFormat="1" applyFont="1" applyBorder="1" applyAlignment="1">
      <alignment horizontal="right" vertical="top" wrapText="1"/>
    </xf>
    <xf numFmtId="239" fontId="185" fillId="0" borderId="1" xfId="3616" applyNumberFormat="1" applyFont="1" applyBorder="1" applyAlignment="1">
      <alignment vertical="top" wrapText="1"/>
    </xf>
    <xf numFmtId="4" fontId="185" fillId="0" borderId="22" xfId="5404" applyNumberFormat="1" applyFont="1" applyBorder="1" applyAlignment="1">
      <alignment horizontal="right" vertical="top" wrapText="1"/>
    </xf>
    <xf numFmtId="4" fontId="184" fillId="0" borderId="22" xfId="5403" applyNumberFormat="1" applyFont="1" applyBorder="1" applyAlignment="1">
      <alignment horizontal="right" vertical="top" wrapText="1"/>
    </xf>
    <xf numFmtId="4" fontId="157" fillId="0" borderId="22" xfId="5403" applyNumberFormat="1" applyFont="1" applyBorder="1" applyAlignment="1">
      <alignment horizontal="right" vertical="top" wrapText="1"/>
    </xf>
    <xf numFmtId="4" fontId="183" fillId="0" borderId="22" xfId="5403" applyNumberFormat="1" applyFont="1" applyBorder="1" applyAlignment="1">
      <alignment horizontal="right" vertical="top" wrapText="1"/>
    </xf>
    <xf numFmtId="4" fontId="185" fillId="0" borderId="22" xfId="5403" applyNumberFormat="1" applyFont="1" applyBorder="1" applyAlignment="1">
      <alignment horizontal="right" vertical="top" wrapText="1"/>
    </xf>
    <xf numFmtId="4" fontId="155" fillId="56" borderId="22" xfId="5403" applyNumberFormat="1" applyFont="1" applyFill="1" applyBorder="1" applyAlignment="1">
      <alignment horizontal="right" vertical="top" wrapText="1"/>
    </xf>
    <xf numFmtId="4" fontId="155" fillId="56" borderId="22" xfId="5404" applyNumberFormat="1" applyFont="1" applyFill="1" applyBorder="1" applyAlignment="1">
      <alignment horizontal="right" vertical="top" wrapText="1"/>
    </xf>
    <xf numFmtId="4" fontId="177" fillId="0" borderId="0" xfId="3616" applyNumberFormat="1" applyFont="1"/>
    <xf numFmtId="239" fontId="31" fillId="0" borderId="0" xfId="3616" applyNumberFormat="1" applyFont="1"/>
    <xf numFmtId="239" fontId="177" fillId="0" borderId="0" xfId="3616" applyNumberFormat="1" applyFont="1"/>
    <xf numFmtId="4" fontId="152" fillId="0" borderId="0" xfId="3616" applyNumberFormat="1" applyFont="1"/>
    <xf numFmtId="239" fontId="187" fillId="63" borderId="1" xfId="3616" applyNumberFormat="1" applyFont="1" applyFill="1" applyBorder="1" applyAlignment="1">
      <alignment vertical="top" wrapText="1"/>
    </xf>
    <xf numFmtId="3" fontId="160" fillId="62" borderId="34" xfId="5397" applyNumberFormat="1" applyFont="1" applyFill="1" applyBorder="1" applyAlignment="1">
      <alignment horizontal="right" vertical="center" wrapText="1"/>
    </xf>
    <xf numFmtId="3" fontId="163" fillId="58" borderId="34" xfId="5397" applyNumberFormat="1" applyFont="1" applyFill="1" applyBorder="1" applyAlignment="1">
      <alignment horizontal="right" vertical="center" wrapText="1"/>
    </xf>
    <xf numFmtId="3" fontId="160" fillId="58" borderId="34" xfId="5397" applyNumberFormat="1" applyFont="1" applyFill="1" applyBorder="1" applyAlignment="1">
      <alignment horizontal="right" vertical="center" wrapText="1"/>
    </xf>
    <xf numFmtId="3" fontId="163" fillId="62" borderId="34" xfId="5397" applyNumberFormat="1" applyFont="1" applyFill="1" applyBorder="1" applyAlignment="1">
      <alignment horizontal="right" vertical="center" wrapText="1"/>
    </xf>
    <xf numFmtId="4" fontId="160" fillId="58" borderId="0" xfId="5397" applyNumberFormat="1" applyFont="1" applyFill="1" applyAlignment="1">
      <alignment horizontal="left" vertical="center" wrapText="1"/>
    </xf>
    <xf numFmtId="240" fontId="163" fillId="58" borderId="34" xfId="5405" applyNumberFormat="1" applyFont="1" applyFill="1" applyBorder="1" applyAlignment="1">
      <alignment horizontal="center" vertical="center" wrapText="1"/>
    </xf>
    <xf numFmtId="240" fontId="160" fillId="62" borderId="34" xfId="5405" applyNumberFormat="1" applyFont="1" applyFill="1" applyBorder="1" applyAlignment="1">
      <alignment horizontal="right" vertical="center" wrapText="1"/>
    </xf>
    <xf numFmtId="240" fontId="163" fillId="58" borderId="34" xfId="5405" applyNumberFormat="1" applyFont="1" applyFill="1" applyBorder="1" applyAlignment="1">
      <alignment horizontal="right" vertical="center" wrapText="1"/>
    </xf>
    <xf numFmtId="240" fontId="160" fillId="61" borderId="34" xfId="5405" applyNumberFormat="1" applyFont="1" applyFill="1" applyBorder="1" applyAlignment="1">
      <alignment horizontal="right" vertical="center" wrapText="1"/>
    </xf>
    <xf numFmtId="240" fontId="160" fillId="58" borderId="34" xfId="5405" applyNumberFormat="1" applyFont="1" applyFill="1" applyBorder="1" applyAlignment="1">
      <alignment horizontal="right" vertical="center" wrapText="1"/>
    </xf>
    <xf numFmtId="0" fontId="188" fillId="0" borderId="22" xfId="5401" applyFont="1" applyBorder="1" applyAlignment="1">
      <alignment vertical="top" wrapText="1" indent="4"/>
    </xf>
    <xf numFmtId="0" fontId="179" fillId="0" borderId="0" xfId="5401" applyFont="1" applyAlignment="1">
      <alignment horizontal="right" vertical="top" wrapText="1"/>
    </xf>
    <xf numFmtId="0" fontId="155" fillId="0" borderId="22" xfId="5402" applyFont="1" applyBorder="1" applyAlignment="1">
      <alignment vertical="top" wrapText="1" indent="4"/>
    </xf>
    <xf numFmtId="0" fontId="155" fillId="0" borderId="22" xfId="5404" applyFont="1" applyBorder="1" applyAlignment="1">
      <alignment vertical="top" wrapText="1" indent="2"/>
    </xf>
    <xf numFmtId="0" fontId="159" fillId="55" borderId="22" xfId="5403" applyFont="1" applyFill="1" applyBorder="1" applyAlignment="1">
      <alignment vertical="top" wrapText="1"/>
    </xf>
    <xf numFmtId="0" fontId="155" fillId="0" borderId="22" xfId="5403" applyFont="1" applyBorder="1" applyAlignment="1">
      <alignment vertical="top" wrapText="1" indent="2"/>
    </xf>
    <xf numFmtId="4" fontId="23" fillId="0" borderId="0" xfId="3621" applyNumberFormat="1" applyFont="1"/>
    <xf numFmtId="239" fontId="164" fillId="0" borderId="0" xfId="3616" applyNumberFormat="1" applyFont="1"/>
    <xf numFmtId="240" fontId="161" fillId="58" borderId="0" xfId="5397" applyNumberFormat="1" applyFont="1" applyFill="1" applyAlignment="1">
      <alignment horizontal="left" wrapText="1"/>
    </xf>
    <xf numFmtId="0" fontId="155" fillId="0" borderId="22" xfId="5401" applyFont="1" applyBorder="1" applyAlignment="1">
      <alignment vertical="top" wrapText="1" indent="4"/>
    </xf>
    <xf numFmtId="43" fontId="180" fillId="55" borderId="22" xfId="5405" applyFont="1" applyFill="1" applyBorder="1" applyAlignment="1">
      <alignment horizontal="right" vertical="top" wrapText="1"/>
    </xf>
    <xf numFmtId="43" fontId="179" fillId="0" borderId="22" xfId="5405" applyFont="1" applyBorder="1" applyAlignment="1">
      <alignment horizontal="right" vertical="top" wrapText="1"/>
    </xf>
    <xf numFmtId="43" fontId="183" fillId="0" borderId="22" xfId="5405" applyFont="1" applyBorder="1" applyAlignment="1">
      <alignment horizontal="right" vertical="top" wrapText="1"/>
    </xf>
    <xf numFmtId="43" fontId="184" fillId="0" borderId="22" xfId="5405" applyFont="1" applyBorder="1" applyAlignment="1">
      <alignment horizontal="right" vertical="top" wrapText="1"/>
    </xf>
    <xf numFmtId="43" fontId="155" fillId="56" borderId="22" xfId="5405" applyFont="1" applyFill="1" applyBorder="1" applyAlignment="1">
      <alignment horizontal="right" vertical="top" wrapText="1"/>
    </xf>
    <xf numFmtId="43" fontId="183" fillId="0" borderId="0" xfId="5405" applyFont="1" applyBorder="1" applyAlignment="1">
      <alignment horizontal="right" vertical="top" wrapText="1"/>
    </xf>
    <xf numFmtId="43" fontId="185" fillId="0" borderId="0" xfId="5405" applyFont="1" applyBorder="1" applyAlignment="1">
      <alignment horizontal="right" vertical="top" wrapText="1"/>
    </xf>
    <xf numFmtId="43" fontId="180" fillId="55" borderId="4" xfId="5405" applyFont="1" applyFill="1" applyBorder="1" applyAlignment="1">
      <alignment horizontal="right" vertical="top" wrapText="1"/>
    </xf>
    <xf numFmtId="0" fontId="189" fillId="0" borderId="0" xfId="5402" applyFont="1"/>
    <xf numFmtId="0" fontId="190" fillId="55" borderId="22" xfId="5403" applyFont="1" applyFill="1" applyBorder="1" applyAlignment="1">
      <alignment vertical="top" wrapText="1"/>
    </xf>
    <xf numFmtId="0" fontId="191" fillId="0" borderId="22" xfId="5403" applyFont="1" applyBorder="1" applyAlignment="1">
      <alignment vertical="top" wrapText="1" indent="2"/>
    </xf>
    <xf numFmtId="0" fontId="183" fillId="0" borderId="22" xfId="5403" applyFont="1" applyBorder="1" applyAlignment="1">
      <alignment vertical="top" wrapText="1" indent="2"/>
    </xf>
    <xf numFmtId="0" fontId="155" fillId="0" borderId="0" xfId="5403" applyFont="1" applyAlignment="1">
      <alignment vertical="top" wrapText="1" indent="2"/>
    </xf>
    <xf numFmtId="4" fontId="185" fillId="0" borderId="0" xfId="5403" applyNumberFormat="1" applyFont="1" applyAlignment="1">
      <alignment horizontal="right" vertical="top" wrapText="1"/>
    </xf>
    <xf numFmtId="0" fontId="158" fillId="0" borderId="0" xfId="5404" applyFont="1"/>
    <xf numFmtId="0" fontId="190" fillId="55" borderId="22" xfId="5407" applyFont="1" applyFill="1" applyBorder="1" applyAlignment="1">
      <alignment vertical="top" wrapText="1"/>
    </xf>
    <xf numFmtId="0" fontId="190" fillId="55" borderId="22" xfId="5407" applyFont="1" applyFill="1" applyBorder="1" applyAlignment="1">
      <alignment horizontal="right" vertical="top" wrapText="1"/>
    </xf>
    <xf numFmtId="4" fontId="190" fillId="55" borderId="22" xfId="5407" applyNumberFormat="1" applyFont="1" applyFill="1" applyBorder="1" applyAlignment="1">
      <alignment horizontal="right" vertical="top" wrapText="1"/>
    </xf>
    <xf numFmtId="0" fontId="191" fillId="0" borderId="22" xfId="5407" applyFont="1" applyBorder="1" applyAlignment="1">
      <alignment vertical="top" indent="2"/>
    </xf>
    <xf numFmtId="0" fontId="191" fillId="0" borderId="22" xfId="5407" applyFont="1" applyBorder="1" applyAlignment="1">
      <alignment horizontal="right" vertical="top" wrapText="1"/>
    </xf>
    <xf numFmtId="4" fontId="191" fillId="0" borderId="22" xfId="5407" applyNumberFormat="1" applyFont="1" applyBorder="1" applyAlignment="1">
      <alignment horizontal="right" vertical="top" wrapText="1"/>
    </xf>
    <xf numFmtId="0" fontId="191" fillId="0" borderId="22" xfId="5407" applyFont="1" applyBorder="1" applyAlignment="1">
      <alignment vertical="top" wrapText="1" indent="4"/>
    </xf>
    <xf numFmtId="0" fontId="190" fillId="55" borderId="4" xfId="5407" applyFont="1" applyFill="1" applyBorder="1" applyAlignment="1">
      <alignment vertical="top"/>
    </xf>
    <xf numFmtId="0" fontId="190" fillId="55" borderId="4" xfId="5407" applyFont="1" applyFill="1" applyBorder="1" applyAlignment="1">
      <alignment horizontal="right" vertical="top" wrapText="1"/>
    </xf>
    <xf numFmtId="4" fontId="190" fillId="55" borderId="4" xfId="5407" applyNumberFormat="1" applyFont="1" applyFill="1" applyBorder="1" applyAlignment="1">
      <alignment horizontal="right" vertical="top" wrapText="1"/>
    </xf>
    <xf numFmtId="0" fontId="179" fillId="0" borderId="0" xfId="5404" applyFont="1" applyAlignment="1">
      <alignment vertical="top" wrapText="1" indent="2"/>
    </xf>
    <xf numFmtId="0" fontId="179" fillId="0" borderId="0" xfId="5404" applyFont="1" applyAlignment="1">
      <alignment horizontal="right" vertical="top" wrapText="1"/>
    </xf>
    <xf numFmtId="4" fontId="185" fillId="0" borderId="0" xfId="5404" applyNumberFormat="1" applyFont="1" applyAlignment="1">
      <alignment horizontal="right" vertical="top" wrapText="1"/>
    </xf>
    <xf numFmtId="0" fontId="180" fillId="55" borderId="39" xfId="5404" applyFont="1" applyFill="1" applyBorder="1" applyAlignment="1">
      <alignment vertical="top" wrapText="1"/>
    </xf>
    <xf numFmtId="0" fontId="180" fillId="55" borderId="39" xfId="5404" applyFont="1" applyFill="1" applyBorder="1" applyAlignment="1">
      <alignment horizontal="right" vertical="top" wrapText="1"/>
    </xf>
    <xf numFmtId="4" fontId="180" fillId="55" borderId="39" xfId="5404" applyNumberFormat="1" applyFont="1" applyFill="1" applyBorder="1" applyAlignment="1">
      <alignment horizontal="right" vertical="top" wrapText="1"/>
    </xf>
    <xf numFmtId="0" fontId="179" fillId="0" borderId="38" xfId="5404" applyFont="1" applyBorder="1" applyAlignment="1">
      <alignment vertical="top" wrapText="1" indent="2"/>
    </xf>
    <xf numFmtId="0" fontId="179" fillId="0" borderId="38" xfId="5404" applyFont="1" applyBorder="1" applyAlignment="1">
      <alignment horizontal="right" vertical="top" wrapText="1"/>
    </xf>
    <xf numFmtId="4" fontId="179" fillId="0" borderId="38" xfId="5404" applyNumberFormat="1" applyFont="1" applyBorder="1" applyAlignment="1">
      <alignment horizontal="right" vertical="top" wrapText="1"/>
    </xf>
    <xf numFmtId="4" fontId="185" fillId="56" borderId="22" xfId="5402" applyNumberFormat="1" applyFont="1" applyFill="1" applyBorder="1" applyAlignment="1">
      <alignment horizontal="right" vertical="top" wrapText="1"/>
    </xf>
    <xf numFmtId="4" fontId="23" fillId="0" borderId="0" xfId="5404" applyNumberFormat="1"/>
    <xf numFmtId="0" fontId="188" fillId="0" borderId="0" xfId="5401" applyFont="1" applyAlignment="1">
      <alignment vertical="top" wrapText="1" indent="4"/>
    </xf>
    <xf numFmtId="241" fontId="24" fillId="0" borderId="0" xfId="3621" applyNumberFormat="1" applyAlignment="1">
      <alignment horizontal="left"/>
    </xf>
    <xf numFmtId="0" fontId="24" fillId="0" borderId="0" xfId="5392" applyFont="1" applyAlignment="1">
      <alignment vertical="top"/>
    </xf>
    <xf numFmtId="4" fontId="23" fillId="0" borderId="0" xfId="5403" applyNumberFormat="1"/>
    <xf numFmtId="0" fontId="24" fillId="0" borderId="0" xfId="5399" applyFont="1" applyAlignment="1">
      <alignment vertical="top"/>
    </xf>
    <xf numFmtId="0" fontId="192" fillId="0" borderId="22" xfId="5406" applyFont="1" applyBorder="1" applyAlignment="1">
      <alignment vertical="top" wrapText="1"/>
    </xf>
    <xf numFmtId="4" fontId="192" fillId="0" borderId="22" xfId="5406" applyNumberFormat="1" applyFont="1" applyBorder="1" applyAlignment="1">
      <alignment horizontal="right" vertical="top" wrapText="1"/>
    </xf>
    <xf numFmtId="0" fontId="193" fillId="0" borderId="22" xfId="5406" applyFont="1" applyBorder="1" applyAlignment="1">
      <alignment vertical="top" wrapText="1" indent="2"/>
    </xf>
    <xf numFmtId="4" fontId="193" fillId="0" borderId="22" xfId="5406" applyNumberFormat="1" applyFont="1" applyBorder="1" applyAlignment="1">
      <alignment horizontal="right" vertical="top" wrapText="1"/>
    </xf>
    <xf numFmtId="0" fontId="193" fillId="0" borderId="22" xfId="5406" applyFont="1" applyBorder="1" applyAlignment="1">
      <alignment vertical="top" wrapText="1" indent="4"/>
    </xf>
    <xf numFmtId="4" fontId="194" fillId="0" borderId="22" xfId="5406" applyNumberFormat="1" applyFont="1" applyBorder="1" applyAlignment="1">
      <alignment horizontal="right" vertical="top" wrapText="1"/>
    </xf>
    <xf numFmtId="0" fontId="195" fillId="55" borderId="4" xfId="5406" applyFont="1" applyFill="1" applyBorder="1" applyAlignment="1">
      <alignment vertical="top"/>
    </xf>
    <xf numFmtId="4" fontId="195" fillId="55" borderId="4" xfId="5406" applyNumberFormat="1" applyFont="1" applyFill="1" applyBorder="1" applyAlignment="1">
      <alignment horizontal="right" vertical="top" wrapText="1"/>
    </xf>
    <xf numFmtId="0" fontId="23" fillId="0" borderId="0" xfId="5408"/>
    <xf numFmtId="0" fontId="24" fillId="0" borderId="0" xfId="5391" applyFont="1" applyAlignment="1">
      <alignment vertical="top"/>
    </xf>
    <xf numFmtId="0" fontId="152" fillId="0" borderId="0" xfId="5408" applyFont="1"/>
    <xf numFmtId="0" fontId="158" fillId="0" borderId="0" xfId="5408" applyFont="1"/>
    <xf numFmtId="0" fontId="152" fillId="0" borderId="0" xfId="5409" applyFont="1"/>
    <xf numFmtId="0" fontId="158" fillId="0" borderId="0" xfId="5409" applyFont="1"/>
    <xf numFmtId="4" fontId="179" fillId="0" borderId="0" xfId="5403" applyNumberFormat="1" applyFont="1" applyAlignment="1">
      <alignment horizontal="right" vertical="top" wrapText="1"/>
    </xf>
    <xf numFmtId="0" fontId="196" fillId="0" borderId="0" xfId="5399" applyFont="1"/>
    <xf numFmtId="0" fontId="154" fillId="0" borderId="0" xfId="5398" applyFont="1" applyAlignment="1">
      <alignment horizontal="left" vertical="center" wrapText="1"/>
    </xf>
    <xf numFmtId="1" fontId="154" fillId="0" borderId="0" xfId="5398" applyNumberFormat="1" applyFont="1" applyAlignment="1">
      <alignment vertical="center" wrapText="1"/>
    </xf>
    <xf numFmtId="0" fontId="168" fillId="0" borderId="0" xfId="3616" applyFont="1" applyAlignment="1">
      <alignment horizontal="center" vertical="center" wrapText="1"/>
    </xf>
    <xf numFmtId="239" fontId="164" fillId="0" borderId="0" xfId="3616" applyNumberFormat="1" applyFont="1" applyAlignment="1">
      <alignment vertical="center" wrapText="1"/>
    </xf>
    <xf numFmtId="239" fontId="155" fillId="0" borderId="0" xfId="3616" applyNumberFormat="1" applyFont="1" applyAlignment="1">
      <alignment vertical="center" wrapText="1"/>
    </xf>
    <xf numFmtId="3" fontId="164" fillId="0" borderId="0" xfId="3616" applyNumberFormat="1" applyFont="1" applyAlignment="1">
      <alignment vertical="center" wrapText="1"/>
    </xf>
    <xf numFmtId="3" fontId="155" fillId="0" borderId="0" xfId="3616" applyNumberFormat="1" applyFont="1" applyAlignment="1">
      <alignment vertical="center" wrapText="1"/>
    </xf>
    <xf numFmtId="3" fontId="169" fillId="0" borderId="0" xfId="3616" applyNumberFormat="1" applyFont="1" applyAlignment="1">
      <alignment vertical="center" wrapText="1"/>
    </xf>
    <xf numFmtId="3" fontId="171" fillId="0" borderId="0" xfId="3616" applyNumberFormat="1" applyFont="1" applyAlignment="1">
      <alignment vertical="center" wrapText="1"/>
    </xf>
    <xf numFmtId="3" fontId="169" fillId="0" borderId="0" xfId="3616" applyNumberFormat="1" applyFont="1" applyAlignment="1">
      <alignment horizontal="center" vertical="center" wrapText="1"/>
    </xf>
    <xf numFmtId="3" fontId="168" fillId="0" borderId="0" xfId="3616" applyNumberFormat="1" applyFont="1" applyAlignment="1">
      <alignment horizontal="center" vertical="center" wrapText="1"/>
    </xf>
    <xf numFmtId="3" fontId="173" fillId="0" borderId="0" xfId="3616" applyNumberFormat="1" applyFont="1" applyAlignment="1">
      <alignment vertical="center" wrapText="1"/>
    </xf>
    <xf numFmtId="3" fontId="164" fillId="0" borderId="0" xfId="3616" applyNumberFormat="1" applyFont="1" applyAlignment="1">
      <alignment vertical="center"/>
    </xf>
    <xf numFmtId="3" fontId="181" fillId="0" borderId="0" xfId="3616" applyNumberFormat="1" applyFont="1" applyAlignment="1">
      <alignment horizontal="right"/>
    </xf>
    <xf numFmtId="239" fontId="197" fillId="0" borderId="1" xfId="3616" applyNumberFormat="1" applyFont="1" applyBorder="1" applyAlignment="1">
      <alignment vertical="center" wrapText="1"/>
    </xf>
    <xf numFmtId="239" fontId="165" fillId="56" borderId="0" xfId="3616" applyNumberFormat="1" applyFont="1" applyFill="1"/>
    <xf numFmtId="0" fontId="23" fillId="0" borderId="0" xfId="2245"/>
    <xf numFmtId="0" fontId="199" fillId="64" borderId="40" xfId="2245" applyFont="1" applyFill="1" applyBorder="1" applyAlignment="1">
      <alignment vertical="top" wrapText="1"/>
    </xf>
    <xf numFmtId="0" fontId="199" fillId="64" borderId="40" xfId="2245" applyFont="1" applyFill="1" applyBorder="1" applyAlignment="1">
      <alignment vertical="top"/>
    </xf>
    <xf numFmtId="0" fontId="23" fillId="0" borderId="0" xfId="0" applyFont="1"/>
    <xf numFmtId="0" fontId="198" fillId="0" borderId="0" xfId="0" applyFont="1" applyAlignment="1">
      <alignment vertical="top" wrapText="1"/>
    </xf>
    <xf numFmtId="0" fontId="201" fillId="65" borderId="44" xfId="0" applyFont="1" applyFill="1" applyBorder="1" applyAlignment="1">
      <alignment vertical="top" wrapText="1"/>
    </xf>
    <xf numFmtId="0" fontId="202" fillId="66" borderId="45" xfId="0" applyFont="1" applyFill="1" applyBorder="1" applyAlignment="1">
      <alignment vertical="top" wrapText="1"/>
    </xf>
    <xf numFmtId="4" fontId="202" fillId="66" borderId="45" xfId="0" applyNumberFormat="1" applyFont="1" applyFill="1" applyBorder="1" applyAlignment="1">
      <alignment horizontal="right" vertical="top" wrapText="1"/>
    </xf>
    <xf numFmtId="0" fontId="202" fillId="66" borderId="45" xfId="0" applyFont="1" applyFill="1" applyBorder="1" applyAlignment="1">
      <alignment horizontal="right" vertical="top" wrapText="1"/>
    </xf>
    <xf numFmtId="0" fontId="202" fillId="66" borderId="46" xfId="0" applyFont="1" applyFill="1" applyBorder="1" applyAlignment="1">
      <alignment horizontal="right" vertical="top" wrapText="1"/>
    </xf>
    <xf numFmtId="0" fontId="202" fillId="66" borderId="47" xfId="0" applyFont="1" applyFill="1" applyBorder="1" applyAlignment="1">
      <alignment horizontal="right" vertical="top" wrapText="1"/>
    </xf>
    <xf numFmtId="0" fontId="201" fillId="66" borderId="45" xfId="0" applyFont="1" applyFill="1" applyBorder="1" applyAlignment="1">
      <alignment vertical="top" wrapText="1" indent="2"/>
    </xf>
    <xf numFmtId="4" fontId="201" fillId="66" borderId="45" xfId="0" applyNumberFormat="1" applyFont="1" applyFill="1" applyBorder="1" applyAlignment="1">
      <alignment horizontal="right" vertical="top" wrapText="1"/>
    </xf>
    <xf numFmtId="0" fontId="201" fillId="66" borderId="45" xfId="0" applyFont="1" applyFill="1" applyBorder="1" applyAlignment="1">
      <alignment horizontal="right" vertical="top" wrapText="1"/>
    </xf>
    <xf numFmtId="2" fontId="201" fillId="66" borderId="45" xfId="0" applyNumberFormat="1" applyFont="1" applyFill="1" applyBorder="1" applyAlignment="1">
      <alignment horizontal="right" vertical="top" wrapText="1"/>
    </xf>
    <xf numFmtId="0" fontId="201" fillId="66" borderId="46" xfId="0" applyFont="1" applyFill="1" applyBorder="1" applyAlignment="1">
      <alignment horizontal="right" vertical="top" wrapText="1"/>
    </xf>
    <xf numFmtId="0" fontId="201" fillId="66" borderId="47" xfId="0" applyFont="1" applyFill="1" applyBorder="1" applyAlignment="1">
      <alignment horizontal="right" vertical="top" wrapText="1"/>
    </xf>
    <xf numFmtId="0" fontId="201" fillId="66" borderId="45" xfId="0" applyFont="1" applyFill="1" applyBorder="1" applyAlignment="1">
      <alignment vertical="top" wrapText="1" indent="4"/>
    </xf>
    <xf numFmtId="0" fontId="201" fillId="67" borderId="45" xfId="0" applyFont="1" applyFill="1" applyBorder="1" applyAlignment="1">
      <alignment vertical="top" wrapText="1" indent="6"/>
    </xf>
    <xf numFmtId="0" fontId="201" fillId="67" borderId="45" xfId="0" applyFont="1" applyFill="1" applyBorder="1" applyAlignment="1">
      <alignment horizontal="right" vertical="top" wrapText="1"/>
    </xf>
    <xf numFmtId="4" fontId="201" fillId="67" borderId="45" xfId="0" applyNumberFormat="1" applyFont="1" applyFill="1" applyBorder="1" applyAlignment="1">
      <alignment horizontal="right" vertical="top" wrapText="1"/>
    </xf>
    <xf numFmtId="0" fontId="201" fillId="67" borderId="46" xfId="0" applyFont="1" applyFill="1" applyBorder="1" applyAlignment="1">
      <alignment horizontal="right" vertical="top" wrapText="1"/>
    </xf>
    <xf numFmtId="0" fontId="201" fillId="67" borderId="47" xfId="0" applyFont="1" applyFill="1" applyBorder="1" applyAlignment="1">
      <alignment horizontal="right" vertical="top" wrapText="1"/>
    </xf>
    <xf numFmtId="0" fontId="201" fillId="67" borderId="45" xfId="0" applyFont="1" applyFill="1" applyBorder="1" applyAlignment="1">
      <alignment vertical="top" wrapText="1" indent="4"/>
    </xf>
    <xf numFmtId="2" fontId="201" fillId="67" borderId="45" xfId="0" applyNumberFormat="1" applyFont="1" applyFill="1" applyBorder="1" applyAlignment="1">
      <alignment horizontal="right" vertical="top" wrapText="1"/>
    </xf>
    <xf numFmtId="4" fontId="203" fillId="66" borderId="45" xfId="0" applyNumberFormat="1" applyFont="1" applyFill="1" applyBorder="1" applyAlignment="1">
      <alignment horizontal="right" vertical="top" wrapText="1"/>
    </xf>
    <xf numFmtId="4" fontId="204" fillId="66" borderId="45" xfId="0" applyNumberFormat="1" applyFont="1" applyFill="1" applyBorder="1" applyAlignment="1">
      <alignment horizontal="right" vertical="top" wrapText="1"/>
    </xf>
    <xf numFmtId="0" fontId="201" fillId="65" borderId="44" xfId="0" applyFont="1" applyFill="1" applyBorder="1" applyAlignment="1">
      <alignment vertical="top"/>
    </xf>
    <xf numFmtId="40" fontId="201" fillId="65" borderId="44" xfId="0" applyNumberFormat="1" applyFont="1" applyFill="1" applyBorder="1" applyAlignment="1">
      <alignment horizontal="right" vertical="top" wrapText="1"/>
    </xf>
    <xf numFmtId="4" fontId="203" fillId="67" borderId="45" xfId="0" applyNumberFormat="1" applyFont="1" applyFill="1" applyBorder="1" applyAlignment="1">
      <alignment horizontal="right" vertical="top" wrapText="1"/>
    </xf>
    <xf numFmtId="2" fontId="202" fillId="66" borderId="45" xfId="0" applyNumberFormat="1" applyFont="1" applyFill="1" applyBorder="1" applyAlignment="1">
      <alignment horizontal="right" vertical="top" wrapText="1"/>
    </xf>
    <xf numFmtId="2" fontId="203" fillId="66" borderId="45" xfId="0" applyNumberFormat="1" applyFont="1" applyFill="1" applyBorder="1" applyAlignment="1">
      <alignment horizontal="right" vertical="top" wrapText="1"/>
    </xf>
    <xf numFmtId="0" fontId="198" fillId="0" borderId="0" xfId="0" applyFont="1" applyAlignment="1">
      <alignment vertical="top"/>
    </xf>
    <xf numFmtId="0" fontId="155" fillId="0" borderId="0" xfId="0" applyFont="1"/>
    <xf numFmtId="0" fontId="155" fillId="0" borderId="0" xfId="0" applyFont="1" applyAlignment="1">
      <alignment horizontal="left"/>
    </xf>
    <xf numFmtId="0" fontId="154" fillId="0" borderId="0" xfId="0" applyFont="1" applyAlignment="1">
      <alignment horizontal="left"/>
    </xf>
    <xf numFmtId="0" fontId="155" fillId="0" borderId="0" xfId="0" applyFont="1" applyAlignment="1">
      <alignment horizontal="center"/>
    </xf>
    <xf numFmtId="1" fontId="155" fillId="0" borderId="0" xfId="0" applyNumberFormat="1" applyFont="1" applyAlignment="1">
      <alignment horizontal="right"/>
    </xf>
    <xf numFmtId="0" fontId="168" fillId="0" borderId="0" xfId="0" applyFont="1" applyAlignment="1">
      <alignment horizontal="right" vertical="center"/>
    </xf>
    <xf numFmtId="0" fontId="167" fillId="0" borderId="0" xfId="0" applyFont="1" applyAlignment="1">
      <alignment horizontal="right" vertical="center"/>
    </xf>
    <xf numFmtId="0" fontId="168" fillId="0" borderId="1" xfId="0" applyFont="1" applyBorder="1" applyAlignment="1">
      <alignment horizontal="center" vertical="center" wrapText="1"/>
    </xf>
    <xf numFmtId="0" fontId="168" fillId="0" borderId="0" xfId="0" applyFont="1"/>
    <xf numFmtId="0" fontId="168" fillId="0" borderId="1" xfId="0" applyFont="1" applyBorder="1" applyAlignment="1">
      <alignment horizontal="left" vertical="center" wrapText="1"/>
    </xf>
    <xf numFmtId="239" fontId="168" fillId="0" borderId="1" xfId="0" applyNumberFormat="1" applyFont="1" applyBorder="1" applyAlignment="1">
      <alignment vertical="center" wrapText="1"/>
    </xf>
    <xf numFmtId="0" fontId="167" fillId="0" borderId="1" xfId="0" applyFont="1" applyBorder="1" applyAlignment="1">
      <alignment horizontal="left" vertical="center" wrapText="1"/>
    </xf>
    <xf numFmtId="239" fontId="167" fillId="0" borderId="1" xfId="0" applyNumberFormat="1" applyFont="1" applyBorder="1" applyAlignment="1">
      <alignment vertical="center" wrapText="1"/>
    </xf>
    <xf numFmtId="0" fontId="167" fillId="0" borderId="0" xfId="0" applyFont="1"/>
    <xf numFmtId="0" fontId="168" fillId="68" borderId="48" xfId="0" applyFont="1" applyFill="1" applyBorder="1" applyAlignment="1">
      <alignment horizontal="left" vertical="center" wrapText="1"/>
    </xf>
    <xf numFmtId="239" fontId="168" fillId="68" borderId="1" xfId="0" applyNumberFormat="1" applyFont="1" applyFill="1" applyBorder="1" applyAlignment="1">
      <alignment vertical="center" wrapText="1"/>
    </xf>
    <xf numFmtId="0" fontId="168" fillId="68" borderId="5" xfId="0" applyFont="1" applyFill="1" applyBorder="1" applyAlignment="1">
      <alignment horizontal="left" vertical="center" wrapText="1"/>
    </xf>
    <xf numFmtId="239" fontId="167" fillId="0" borderId="5" xfId="0" applyNumberFormat="1" applyFont="1" applyBorder="1" applyAlignment="1">
      <alignment vertical="center" wrapText="1"/>
    </xf>
    <xf numFmtId="239" fontId="168" fillId="0" borderId="5" xfId="0" applyNumberFormat="1" applyFont="1" applyBorder="1" applyAlignment="1">
      <alignment vertical="center" wrapText="1"/>
    </xf>
    <xf numFmtId="0" fontId="168" fillId="68" borderId="1" xfId="0" applyFont="1" applyFill="1" applyBorder="1" applyAlignment="1">
      <alignment horizontal="left" vertical="center" wrapText="1"/>
    </xf>
    <xf numFmtId="0" fontId="155" fillId="0" borderId="31" xfId="0" applyFont="1" applyBorder="1" applyAlignment="1">
      <alignment horizontal="left"/>
    </xf>
    <xf numFmtId="4" fontId="155" fillId="0" borderId="0" xfId="0" applyNumberFormat="1" applyFont="1" applyAlignment="1">
      <alignment horizontal="left"/>
    </xf>
    <xf numFmtId="0" fontId="155" fillId="0" borderId="0" xfId="5398" applyFont="1" applyAlignment="1">
      <alignment horizontal="center" vertical="top"/>
    </xf>
    <xf numFmtId="0" fontId="31" fillId="0" borderId="0" xfId="0" applyFont="1"/>
    <xf numFmtId="0" fontId="167" fillId="0" borderId="0" xfId="0" applyFont="1" applyAlignment="1">
      <alignment horizontal="center" vertical="top" wrapText="1"/>
    </xf>
    <xf numFmtId="0" fontId="205" fillId="0" borderId="0" xfId="0" applyFont="1"/>
    <xf numFmtId="0" fontId="206" fillId="0" borderId="0" xfId="0" applyFont="1"/>
    <xf numFmtId="0" fontId="207" fillId="0" borderId="0" xfId="0" applyFont="1"/>
    <xf numFmtId="0" fontId="168" fillId="0" borderId="1" xfId="0" applyFont="1" applyBorder="1" applyAlignment="1">
      <alignment vertical="center" wrapText="1"/>
    </xf>
    <xf numFmtId="239" fontId="168" fillId="0" borderId="1" xfId="0" applyNumberFormat="1" applyFont="1" applyBorder="1" applyAlignment="1">
      <alignment vertical="top" wrapText="1"/>
    </xf>
    <xf numFmtId="0" fontId="167" fillId="0" borderId="1" xfId="0" applyFont="1" applyBorder="1" applyAlignment="1">
      <alignment vertical="center" wrapText="1"/>
    </xf>
    <xf numFmtId="239" fontId="167" fillId="0" borderId="1" xfId="0" applyNumberFormat="1" applyFont="1" applyBorder="1" applyAlignment="1">
      <alignment vertical="top" wrapText="1"/>
    </xf>
    <xf numFmtId="3" fontId="154" fillId="0" borderId="1" xfId="5410" applyNumberFormat="1" applyFont="1" applyBorder="1" applyAlignment="1">
      <alignment horizontal="right" vertical="top" wrapText="1"/>
    </xf>
    <xf numFmtId="0" fontId="168" fillId="68" borderId="1" xfId="0" applyFont="1" applyFill="1" applyBorder="1" applyAlignment="1">
      <alignment vertical="center" wrapText="1"/>
    </xf>
    <xf numFmtId="239" fontId="208" fillId="0" borderId="0" xfId="0" applyNumberFormat="1" applyFont="1" applyAlignment="1">
      <alignment horizontal="right"/>
    </xf>
    <xf numFmtId="0" fontId="167" fillId="0" borderId="0" xfId="0" applyFont="1" applyAlignment="1">
      <alignment vertical="center"/>
    </xf>
    <xf numFmtId="0" fontId="155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130" fillId="58" borderId="36" xfId="5397" applyFont="1" applyFill="1" applyBorder="1" applyAlignment="1">
      <alignment horizontal="left" wrapText="1"/>
    </xf>
    <xf numFmtId="3" fontId="161" fillId="58" borderId="0" xfId="5397" applyNumberFormat="1" applyFont="1" applyFill="1" applyAlignment="1">
      <alignment horizontal="left" wrapText="1"/>
    </xf>
    <xf numFmtId="239" fontId="167" fillId="0" borderId="0" xfId="0" applyNumberFormat="1" applyFont="1"/>
    <xf numFmtId="1" fontId="205" fillId="0" borderId="0" xfId="0" applyNumberFormat="1" applyFont="1"/>
    <xf numFmtId="4" fontId="205" fillId="0" borderId="0" xfId="0" applyNumberFormat="1" applyFont="1"/>
    <xf numFmtId="4" fontId="206" fillId="0" borderId="0" xfId="0" applyNumberFormat="1" applyFont="1"/>
    <xf numFmtId="4" fontId="23" fillId="0" borderId="0" xfId="0" applyNumberFormat="1" applyFont="1"/>
    <xf numFmtId="3" fontId="23" fillId="0" borderId="0" xfId="0" applyNumberFormat="1" applyFont="1"/>
    <xf numFmtId="49" fontId="130" fillId="58" borderId="34" xfId="5397" applyNumberFormat="1" applyFont="1" applyFill="1" applyBorder="1" applyAlignment="1">
      <alignment horizontal="center" vertical="center" wrapText="1"/>
    </xf>
    <xf numFmtId="0" fontId="209" fillId="0" borderId="1" xfId="3616" applyFont="1" applyBorder="1" applyAlignment="1">
      <alignment horizontal="center" vertical="center" wrapText="1"/>
    </xf>
    <xf numFmtId="0" fontId="155" fillId="0" borderId="22" xfId="5411" applyFont="1" applyBorder="1" applyAlignment="1">
      <alignment vertical="top" wrapText="1" indent="2"/>
    </xf>
    <xf numFmtId="4" fontId="155" fillId="0" borderId="22" xfId="5411" applyNumberFormat="1" applyFont="1" applyBorder="1" applyAlignment="1">
      <alignment horizontal="right" vertical="top" wrapText="1"/>
    </xf>
    <xf numFmtId="0" fontId="159" fillId="55" borderId="4" xfId="5411" applyFont="1" applyFill="1" applyBorder="1" applyAlignment="1">
      <alignment vertical="top"/>
    </xf>
    <xf numFmtId="4" fontId="159" fillId="55" borderId="4" xfId="5411" applyNumberFormat="1" applyFont="1" applyFill="1" applyBorder="1" applyAlignment="1">
      <alignment horizontal="right" vertical="top" wrapText="1"/>
    </xf>
    <xf numFmtId="0" fontId="191" fillId="0" borderId="43" xfId="2245" applyFont="1" applyBorder="1" applyAlignment="1">
      <alignment vertical="top" wrapText="1"/>
    </xf>
    <xf numFmtId="4" fontId="23" fillId="0" borderId="0" xfId="2245" applyNumberFormat="1"/>
    <xf numFmtId="4" fontId="191" fillId="0" borderId="22" xfId="2245" applyNumberFormat="1" applyFont="1" applyBorder="1" applyAlignment="1">
      <alignment horizontal="right" vertical="top"/>
    </xf>
    <xf numFmtId="4" fontId="199" fillId="64" borderId="40" xfId="2245" applyNumberFormat="1" applyFont="1" applyFill="1" applyBorder="1" applyAlignment="1">
      <alignment horizontal="right" vertical="top"/>
    </xf>
    <xf numFmtId="0" fontId="199" fillId="64" borderId="40" xfId="2245" applyFont="1" applyFill="1" applyBorder="1" applyAlignment="1">
      <alignment horizontal="right" vertical="top"/>
    </xf>
    <xf numFmtId="0" fontId="199" fillId="64" borderId="49" xfId="2245" applyFont="1" applyFill="1" applyBorder="1" applyAlignment="1">
      <alignment horizontal="right" vertical="top"/>
    </xf>
    <xf numFmtId="0" fontId="199" fillId="64" borderId="50" xfId="2245" applyFont="1" applyFill="1" applyBorder="1" applyAlignment="1">
      <alignment horizontal="right" vertical="top"/>
    </xf>
    <xf numFmtId="4" fontId="191" fillId="0" borderId="43" xfId="2245" applyNumberFormat="1" applyFont="1" applyBorder="1" applyAlignment="1">
      <alignment horizontal="right" vertical="top"/>
    </xf>
    <xf numFmtId="0" fontId="191" fillId="0" borderId="43" xfId="2245" applyFont="1" applyBorder="1" applyAlignment="1">
      <alignment horizontal="right" vertical="top"/>
    </xf>
    <xf numFmtId="0" fontId="191" fillId="0" borderId="41" xfId="2245" applyFont="1" applyBorder="1" applyAlignment="1">
      <alignment horizontal="right" vertical="top"/>
    </xf>
    <xf numFmtId="0" fontId="191" fillId="0" borderId="42" xfId="2245" applyFont="1" applyBorder="1" applyAlignment="1">
      <alignment horizontal="right" vertical="top"/>
    </xf>
    <xf numFmtId="0" fontId="191" fillId="0" borderId="43" xfId="2245" applyFont="1" applyBorder="1" applyAlignment="1">
      <alignment vertical="top" wrapText="1" indent="2"/>
    </xf>
    <xf numFmtId="0" fontId="191" fillId="0" borderId="43" xfId="2245" applyFont="1" applyBorder="1" applyAlignment="1">
      <alignment vertical="top" wrapText="1" indent="4"/>
    </xf>
    <xf numFmtId="3" fontId="210" fillId="0" borderId="56" xfId="0" applyNumberFormat="1" applyFont="1" applyBorder="1" applyAlignment="1">
      <alignment horizontal="right" vertical="center"/>
    </xf>
    <xf numFmtId="3" fontId="23" fillId="0" borderId="0" xfId="2245" applyNumberFormat="1"/>
    <xf numFmtId="3" fontId="211" fillId="0" borderId="55" xfId="0" applyNumberFormat="1" applyFont="1" applyBorder="1" applyAlignment="1">
      <alignment horizontal="right" vertical="center"/>
    </xf>
    <xf numFmtId="0" fontId="212" fillId="0" borderId="56" xfId="0" applyFont="1" applyBorder="1" applyAlignment="1">
      <alignment horizontal="right" vertical="center" wrapText="1"/>
    </xf>
    <xf numFmtId="3" fontId="212" fillId="0" borderId="56" xfId="0" applyNumberFormat="1" applyFont="1" applyBorder="1" applyAlignment="1">
      <alignment horizontal="right" vertical="center" wrapText="1"/>
    </xf>
    <xf numFmtId="0" fontId="155" fillId="0" borderId="22" xfId="5412" applyFont="1" applyBorder="1" applyAlignment="1">
      <alignment vertical="top" wrapText="1" indent="2"/>
    </xf>
    <xf numFmtId="0" fontId="155" fillId="0" borderId="22" xfId="5412" applyFont="1" applyBorder="1" applyAlignment="1">
      <alignment horizontal="right" vertical="top" wrapText="1"/>
    </xf>
    <xf numFmtId="4" fontId="155" fillId="0" borderId="22" xfId="5412" applyNumberFormat="1" applyFont="1" applyBorder="1" applyAlignment="1">
      <alignment horizontal="right" vertical="top" wrapText="1"/>
    </xf>
    <xf numFmtId="4" fontId="159" fillId="55" borderId="4" xfId="5412" applyNumberFormat="1" applyFont="1" applyFill="1" applyBorder="1" applyAlignment="1">
      <alignment horizontal="right" vertical="top" wrapText="1"/>
    </xf>
    <xf numFmtId="0" fontId="212" fillId="0" borderId="55" xfId="0" applyFont="1" applyBorder="1" applyAlignment="1">
      <alignment horizontal="right" vertical="center" wrapText="1"/>
    </xf>
    <xf numFmtId="4" fontId="212" fillId="0" borderId="56" xfId="0" applyNumberFormat="1" applyFont="1" applyBorder="1" applyAlignment="1">
      <alignment horizontal="right" vertical="center" wrapText="1"/>
    </xf>
    <xf numFmtId="3" fontId="212" fillId="0" borderId="55" xfId="0" applyNumberFormat="1" applyFont="1" applyBorder="1" applyAlignment="1">
      <alignment horizontal="right" vertical="center" wrapText="1"/>
    </xf>
    <xf numFmtId="3" fontId="176" fillId="0" borderId="0" xfId="3616" applyNumberFormat="1" applyFont="1"/>
    <xf numFmtId="0" fontId="130" fillId="58" borderId="0" xfId="5397" applyFont="1" applyFill="1" applyAlignment="1">
      <alignment horizontal="left" vertical="top" wrapText="1"/>
    </xf>
    <xf numFmtId="240" fontId="213" fillId="62" borderId="34" xfId="5405" applyNumberFormat="1" applyFont="1" applyFill="1" applyBorder="1" applyAlignment="1">
      <alignment horizontal="right" vertical="center" wrapText="1"/>
    </xf>
    <xf numFmtId="3" fontId="214" fillId="58" borderId="34" xfId="5397" applyNumberFormat="1" applyFont="1" applyFill="1" applyBorder="1" applyAlignment="1">
      <alignment horizontal="right" vertical="center" wrapText="1"/>
    </xf>
    <xf numFmtId="3" fontId="213" fillId="62" borderId="34" xfId="5397" applyNumberFormat="1" applyFont="1" applyFill="1" applyBorder="1" applyAlignment="1">
      <alignment horizontal="right" vertical="center" wrapText="1"/>
    </xf>
    <xf numFmtId="0" fontId="163" fillId="58" borderId="32" xfId="5397" applyFont="1" applyFill="1" applyBorder="1" applyAlignment="1">
      <alignment horizontal="left" vertical="center" wrapText="1"/>
    </xf>
    <xf numFmtId="0" fontId="163" fillId="58" borderId="33" xfId="5397" applyFont="1" applyFill="1" applyBorder="1" applyAlignment="1">
      <alignment horizontal="left" vertical="center" wrapText="1"/>
    </xf>
    <xf numFmtId="0" fontId="160" fillId="58" borderId="36" xfId="5397" applyFont="1" applyFill="1" applyBorder="1" applyAlignment="1">
      <alignment horizontal="left" wrapText="1"/>
    </xf>
    <xf numFmtId="0" fontId="160" fillId="58" borderId="37" xfId="5397" applyFont="1" applyFill="1" applyBorder="1" applyAlignment="1">
      <alignment horizontal="left" wrapText="1"/>
    </xf>
    <xf numFmtId="0" fontId="130" fillId="58" borderId="36" xfId="5397" applyFont="1" applyFill="1" applyBorder="1" applyAlignment="1">
      <alignment horizontal="left" wrapText="1"/>
    </xf>
    <xf numFmtId="0" fontId="160" fillId="58" borderId="0" xfId="5397" applyFont="1" applyFill="1" applyAlignment="1">
      <alignment horizontal="left" vertical="center" wrapText="1"/>
    </xf>
    <xf numFmtId="0" fontId="160" fillId="58" borderId="32" xfId="5397" applyFont="1" applyFill="1" applyBorder="1" applyAlignment="1">
      <alignment horizontal="left" vertical="center" wrapText="1"/>
    </xf>
    <xf numFmtId="0" fontId="160" fillId="58" borderId="33" xfId="5397" applyFont="1" applyFill="1" applyBorder="1" applyAlignment="1">
      <alignment horizontal="left" vertical="center" wrapText="1"/>
    </xf>
    <xf numFmtId="0" fontId="163" fillId="58" borderId="32" xfId="5397" applyFont="1" applyFill="1" applyBorder="1" applyAlignment="1">
      <alignment horizontal="center" vertical="center" wrapText="1"/>
    </xf>
    <xf numFmtId="0" fontId="163" fillId="58" borderId="35" xfId="5397" applyFont="1" applyFill="1" applyBorder="1" applyAlignment="1">
      <alignment horizontal="center" vertical="center" wrapText="1"/>
    </xf>
    <xf numFmtId="0" fontId="163" fillId="58" borderId="33" xfId="5397" applyFont="1" applyFill="1" applyBorder="1" applyAlignment="1">
      <alignment horizontal="center" vertical="center" wrapText="1"/>
    </xf>
    <xf numFmtId="0" fontId="130" fillId="58" borderId="32" xfId="5397" applyFont="1" applyFill="1" applyBorder="1" applyAlignment="1">
      <alignment horizontal="left" vertical="center" wrapText="1"/>
    </xf>
    <xf numFmtId="0" fontId="130" fillId="58" borderId="0" xfId="5397" applyFont="1" applyFill="1" applyAlignment="1">
      <alignment horizontal="center" wrapText="1"/>
    </xf>
    <xf numFmtId="0" fontId="160" fillId="58" borderId="0" xfId="5397" applyFont="1" applyFill="1" applyAlignment="1">
      <alignment horizontal="center" wrapText="1"/>
    </xf>
    <xf numFmtId="0" fontId="163" fillId="60" borderId="32" xfId="5397" applyFont="1" applyFill="1" applyBorder="1" applyAlignment="1">
      <alignment horizontal="center" vertical="center" wrapText="1"/>
    </xf>
    <xf numFmtId="0" fontId="163" fillId="60" borderId="33" xfId="5397" applyFont="1" applyFill="1" applyBorder="1" applyAlignment="1">
      <alignment horizontal="center" vertical="center" wrapText="1"/>
    </xf>
    <xf numFmtId="0" fontId="130" fillId="58" borderId="0" xfId="5397" applyFont="1" applyFill="1" applyAlignment="1">
      <alignment horizontal="left" vertical="center" wrapText="1"/>
    </xf>
    <xf numFmtId="0" fontId="160" fillId="58" borderId="0" xfId="5397" applyFont="1" applyFill="1" applyAlignment="1">
      <alignment horizontal="right" wrapText="1"/>
    </xf>
    <xf numFmtId="0" fontId="130" fillId="58" borderId="0" xfId="5397" applyFont="1" applyFill="1" applyAlignment="1">
      <alignment horizontal="left" vertical="top" wrapText="1"/>
    </xf>
    <xf numFmtId="0" fontId="160" fillId="58" borderId="0" xfId="5397" applyFont="1" applyFill="1" applyAlignment="1">
      <alignment horizontal="left" vertical="top" wrapText="1"/>
    </xf>
    <xf numFmtId="0" fontId="162" fillId="58" borderId="0" xfId="5397" applyFont="1" applyFill="1" applyAlignment="1">
      <alignment horizontal="center" wrapText="1"/>
    </xf>
    <xf numFmtId="0" fontId="160" fillId="58" borderId="35" xfId="5397" applyFont="1" applyFill="1" applyBorder="1" applyAlignment="1">
      <alignment horizontal="left" vertical="center" wrapText="1"/>
    </xf>
    <xf numFmtId="0" fontId="154" fillId="0" borderId="0" xfId="0" applyFont="1" applyAlignment="1">
      <alignment horizontal="center" vertical="center"/>
    </xf>
    <xf numFmtId="0" fontId="155" fillId="0" borderId="0" xfId="0" applyFont="1" applyAlignment="1">
      <alignment horizontal="center" vertical="center"/>
    </xf>
    <xf numFmtId="0" fontId="168" fillId="0" borderId="1" xfId="0" applyFont="1" applyBorder="1" applyAlignment="1">
      <alignment horizontal="center" vertical="center" wrapText="1"/>
    </xf>
    <xf numFmtId="0" fontId="154" fillId="0" borderId="0" xfId="0" applyFont="1" applyAlignment="1">
      <alignment horizontal="center"/>
    </xf>
    <xf numFmtId="0" fontId="167" fillId="0" borderId="0" xfId="0" applyFont="1" applyAlignment="1">
      <alignment horizontal="center"/>
    </xf>
    <xf numFmtId="0" fontId="170" fillId="0" borderId="1" xfId="0" applyFont="1" applyBorder="1" applyAlignment="1">
      <alignment horizontal="left" vertical="center" wrapText="1"/>
    </xf>
    <xf numFmtId="0" fontId="200" fillId="0" borderId="0" xfId="0" applyFont="1" applyAlignment="1">
      <alignment wrapText="1"/>
    </xf>
    <xf numFmtId="0" fontId="189" fillId="0" borderId="0" xfId="0" applyFont="1" applyAlignment="1">
      <alignment wrapText="1"/>
    </xf>
    <xf numFmtId="0" fontId="201" fillId="65" borderId="44" xfId="0" applyFont="1" applyFill="1" applyBorder="1" applyAlignment="1">
      <alignment vertical="top" wrapText="1"/>
    </xf>
    <xf numFmtId="0" fontId="154" fillId="0" borderId="31" xfId="5398" applyFont="1" applyBorder="1" applyAlignment="1">
      <alignment horizontal="left" vertical="center" wrapText="1"/>
    </xf>
    <xf numFmtId="0" fontId="154" fillId="0" borderId="0" xfId="3616" applyFont="1" applyAlignment="1">
      <alignment horizontal="center"/>
    </xf>
    <xf numFmtId="0" fontId="167" fillId="0" borderId="0" xfId="3616" applyFont="1" applyAlignment="1">
      <alignment horizontal="center"/>
    </xf>
    <xf numFmtId="0" fontId="159" fillId="55" borderId="29" xfId="5399" applyFont="1" applyFill="1" applyBorder="1" applyAlignment="1">
      <alignment vertical="top" wrapText="1"/>
    </xf>
    <xf numFmtId="0" fontId="159" fillId="55" borderId="30" xfId="5399" applyFont="1" applyFill="1" applyBorder="1" applyAlignment="1">
      <alignment vertical="top" wrapText="1"/>
    </xf>
    <xf numFmtId="0" fontId="159" fillId="55" borderId="4" xfId="5399" applyFont="1" applyFill="1" applyBorder="1" applyAlignment="1">
      <alignment vertical="top" wrapText="1"/>
    </xf>
    <xf numFmtId="0" fontId="159" fillId="55" borderId="4" xfId="5391" applyFont="1" applyFill="1" applyBorder="1" applyAlignment="1">
      <alignment vertical="top" wrapText="1"/>
    </xf>
    <xf numFmtId="0" fontId="159" fillId="55" borderId="4" xfId="5392" applyFont="1" applyFill="1" applyBorder="1" applyAlignment="1">
      <alignment vertical="top" wrapText="1"/>
    </xf>
    <xf numFmtId="40" fontId="201" fillId="65" borderId="44" xfId="0" applyNumberFormat="1" applyFont="1" applyFill="1" applyBorder="1" applyAlignment="1">
      <alignment horizontal="right" vertical="top" wrapText="1"/>
    </xf>
    <xf numFmtId="0" fontId="202" fillId="66" borderId="45" xfId="0" applyFont="1" applyFill="1" applyBorder="1" applyAlignment="1">
      <alignment vertical="top" wrapText="1"/>
    </xf>
    <xf numFmtId="0" fontId="201" fillId="66" borderId="45" xfId="0" applyFont="1" applyFill="1" applyBorder="1" applyAlignment="1">
      <alignment vertical="top" wrapText="1" indent="2"/>
    </xf>
    <xf numFmtId="0" fontId="201" fillId="65" borderId="44" xfId="0" applyFont="1" applyFill="1" applyBorder="1" applyAlignment="1">
      <alignment vertical="top"/>
    </xf>
    <xf numFmtId="4" fontId="203" fillId="66" borderId="45" xfId="0" applyNumberFormat="1" applyFont="1" applyFill="1" applyBorder="1" applyAlignment="1">
      <alignment horizontal="right" vertical="top" wrapText="1"/>
    </xf>
    <xf numFmtId="4" fontId="201" fillId="66" borderId="45" xfId="0" applyNumberFormat="1" applyFont="1" applyFill="1" applyBorder="1" applyAlignment="1">
      <alignment horizontal="right" vertical="top" wrapText="1"/>
    </xf>
    <xf numFmtId="0" fontId="201" fillId="66" borderId="45" xfId="0" applyFont="1" applyFill="1" applyBorder="1" applyAlignment="1">
      <alignment vertical="top" wrapText="1" indent="4"/>
    </xf>
    <xf numFmtId="4" fontId="202" fillId="66" borderId="45" xfId="0" applyNumberFormat="1" applyFont="1" applyFill="1" applyBorder="1" applyAlignment="1">
      <alignment horizontal="right" vertical="top" wrapText="1"/>
    </xf>
    <xf numFmtId="0" fontId="201" fillId="67" borderId="45" xfId="0" applyFont="1" applyFill="1" applyBorder="1" applyAlignment="1">
      <alignment vertical="top" wrapText="1" indent="4"/>
    </xf>
    <xf numFmtId="0" fontId="201" fillId="67" borderId="45" xfId="0" applyFont="1" applyFill="1" applyBorder="1" applyAlignment="1">
      <alignment vertical="top" wrapText="1" indent="6"/>
    </xf>
    <xf numFmtId="0" fontId="198" fillId="0" borderId="0" xfId="0" applyFont="1" applyAlignment="1">
      <alignment vertical="top" wrapText="1"/>
    </xf>
    <xf numFmtId="4" fontId="204" fillId="66" borderId="45" xfId="0" applyNumberFormat="1" applyFont="1" applyFill="1" applyBorder="1" applyAlignment="1">
      <alignment horizontal="right" vertical="top" wrapText="1"/>
    </xf>
    <xf numFmtId="2" fontId="201" fillId="66" borderId="45" xfId="0" applyNumberFormat="1" applyFont="1" applyFill="1" applyBorder="1" applyAlignment="1">
      <alignment horizontal="right" vertical="top" wrapText="1"/>
    </xf>
    <xf numFmtId="2" fontId="203" fillId="66" borderId="45" xfId="0" applyNumberFormat="1" applyFont="1" applyFill="1" applyBorder="1" applyAlignment="1">
      <alignment horizontal="right" vertical="top" wrapText="1"/>
    </xf>
    <xf numFmtId="0" fontId="199" fillId="64" borderId="40" xfId="2245" applyFont="1" applyFill="1" applyBorder="1" applyAlignment="1">
      <alignment vertical="top" wrapText="1"/>
    </xf>
    <xf numFmtId="0" fontId="200" fillId="0" borderId="0" xfId="2245" applyFont="1" applyAlignment="1">
      <alignment wrapText="1"/>
    </xf>
    <xf numFmtId="0" fontId="189" fillId="0" borderId="0" xfId="2245" applyFont="1" applyAlignment="1">
      <alignment wrapText="1"/>
    </xf>
    <xf numFmtId="0" fontId="199" fillId="64" borderId="54" xfId="2245" applyFont="1" applyFill="1" applyBorder="1" applyAlignment="1">
      <alignment vertical="top" wrapText="1"/>
    </xf>
    <xf numFmtId="0" fontId="199" fillId="64" borderId="53" xfId="2245" applyFont="1" applyFill="1" applyBorder="1" applyAlignment="1">
      <alignment vertical="top" wrapText="1"/>
    </xf>
    <xf numFmtId="0" fontId="199" fillId="64" borderId="52" xfId="2245" applyFont="1" applyFill="1" applyBorder="1" applyAlignment="1">
      <alignment vertical="top" wrapText="1"/>
    </xf>
    <xf numFmtId="0" fontId="199" fillId="64" borderId="51" xfId="2245" applyFont="1" applyFill="1" applyBorder="1" applyAlignment="1">
      <alignment vertical="top" wrapText="1"/>
    </xf>
    <xf numFmtId="0" fontId="164" fillId="0" borderId="0" xfId="0" applyFont="1" applyAlignment="1">
      <alignment horizontal="center" vertical="top" wrapText="1"/>
    </xf>
    <xf numFmtId="0" fontId="164" fillId="0" borderId="0" xfId="0" applyFont="1"/>
    <xf numFmtId="0" fontId="164" fillId="0" borderId="0" xfId="0" applyFont="1" applyAlignment="1">
      <alignment vertical="center"/>
    </xf>
    <xf numFmtId="0" fontId="164" fillId="0" borderId="0" xfId="0" applyFont="1" applyAlignment="1">
      <alignment horizontal="right" vertical="center"/>
    </xf>
    <xf numFmtId="0" fontId="215" fillId="0" borderId="0" xfId="5398" applyFont="1" applyBorder="1" applyAlignment="1">
      <alignment horizontal="center" vertical="center" wrapText="1"/>
    </xf>
  </cellXfs>
  <cellStyles count="5413">
    <cellStyle name=" 1" xfId="4" xr:uid="{00000000-0005-0000-0000-000000000000}"/>
    <cellStyle name="%20 - Vurgu1" xfId="5" xr:uid="{00000000-0005-0000-0000-000001000000}"/>
    <cellStyle name="%20 - Vurgu2" xfId="6" xr:uid="{00000000-0005-0000-0000-000002000000}"/>
    <cellStyle name="%20 - Vurgu3" xfId="7" xr:uid="{00000000-0005-0000-0000-000003000000}"/>
    <cellStyle name="%20 - Vurgu4" xfId="8" xr:uid="{00000000-0005-0000-0000-000004000000}"/>
    <cellStyle name="%20 - Vurgu5" xfId="9" xr:uid="{00000000-0005-0000-0000-000005000000}"/>
    <cellStyle name="%20 - Vurgu6" xfId="10" xr:uid="{00000000-0005-0000-0000-000006000000}"/>
    <cellStyle name="%40 - Vurgu1" xfId="11" xr:uid="{00000000-0005-0000-0000-000007000000}"/>
    <cellStyle name="%40 - Vurgu2" xfId="12" xr:uid="{00000000-0005-0000-0000-000008000000}"/>
    <cellStyle name="%40 - Vurgu3" xfId="13" xr:uid="{00000000-0005-0000-0000-000009000000}"/>
    <cellStyle name="%40 - Vurgu4" xfId="14" xr:uid="{00000000-0005-0000-0000-00000A000000}"/>
    <cellStyle name="%40 - Vurgu5" xfId="15" xr:uid="{00000000-0005-0000-0000-00000B000000}"/>
    <cellStyle name="%40 - Vurgu6" xfId="16" xr:uid="{00000000-0005-0000-0000-00000C000000}"/>
    <cellStyle name="%60 - Vurgu1" xfId="17" xr:uid="{00000000-0005-0000-0000-00000D000000}"/>
    <cellStyle name="%60 - Vurgu2" xfId="18" xr:uid="{00000000-0005-0000-0000-00000E000000}"/>
    <cellStyle name="%60 - Vurgu3" xfId="19" xr:uid="{00000000-0005-0000-0000-00000F000000}"/>
    <cellStyle name="%60 - Vurgu4" xfId="20" xr:uid="{00000000-0005-0000-0000-000010000000}"/>
    <cellStyle name="%60 - Vurgu5" xfId="21" xr:uid="{00000000-0005-0000-0000-000011000000}"/>
    <cellStyle name="%60 - Vurgu6" xfId="22" xr:uid="{00000000-0005-0000-0000-000012000000}"/>
    <cellStyle name="_ABAY_Budget_table" xfId="23" xr:uid="{00000000-0005-0000-0000-000013000000}"/>
    <cellStyle name="_AFD-TURAN-Building-1-MECHANICAL-BOQ-4-7-2007-revision-0" xfId="24" xr:uid="{00000000-0005-0000-0000-000014000000}"/>
    <cellStyle name="_Almaty Otel elec boq.r.0.2" xfId="25" xr:uid="{00000000-0005-0000-0000-000015000000}"/>
    <cellStyle name="_ALMATY-OTEL-ELEK-TESISATI-KESIF-OZETI" xfId="26" xr:uid="{00000000-0005-0000-0000-000016000000}"/>
    <cellStyle name="_base" xfId="27" xr:uid="{00000000-0005-0000-0000-000017000000}"/>
    <cellStyle name="_BOQ-Birim Fiyat-MEKANIK-ELEKTRIK" xfId="28" xr:uid="{00000000-0005-0000-0000-000018000000}"/>
    <cellStyle name="_Cotroceni Mall elec.boq  r0.9" xfId="29" xr:uid="{00000000-0005-0000-0000-000019000000}"/>
    <cellStyle name="_List_of_contracts" xfId="30" xr:uid="{00000000-0005-0000-0000-00001A000000}"/>
    <cellStyle name="_MEK TES. BOQ DOSYASI" xfId="31" xr:uid="{00000000-0005-0000-0000-00001B000000}"/>
    <cellStyle name="_Michurinsky_Mekanik_Isler_Teklifi" xfId="32" xr:uid="{00000000-0005-0000-0000-00001C000000}"/>
    <cellStyle name="_Satform Kimberley Clark 23 July 07" xfId="33" xr:uid="{00000000-0005-0000-0000-00001D000000}"/>
    <cellStyle name="_Satform_Hansa 22 08 07_EY" xfId="34" xr:uid="{00000000-0005-0000-0000-00001E000000}"/>
    <cellStyle name="_Toggliatti-ilkteklifasrev1" xfId="35" xr:uid="{00000000-0005-0000-0000-00001F000000}"/>
    <cellStyle name="‚" xfId="36" xr:uid="{00000000-0005-0000-0000-000020000000}"/>
    <cellStyle name="‚_(REVİZE)  İlk yatırım maliyetleri h ventil kullanılırsa10-12-2004........" xfId="37" xr:uid="{00000000-0005-0000-0000-000021000000}"/>
    <cellStyle name="‚_Borcelik" xfId="38" xr:uid="{00000000-0005-0000-0000-000022000000}"/>
    <cellStyle name="‚_CARREFOUR" xfId="39" xr:uid="{00000000-0005-0000-0000-000023000000}"/>
    <cellStyle name="‚_ESKİŞEHİR NATURA EVLERİ REVİZE MEKANİK KEŞİF (EURO)18-11-2006" xfId="40" xr:uid="{00000000-0005-0000-0000-000024000000}"/>
    <cellStyle name="‚_ESKİŞEHİR NATURA EVLERİ REVİZE MEKANİK KEŞİF (EURO)-kalde" xfId="41" xr:uid="{00000000-0005-0000-0000-000025000000}"/>
    <cellStyle name="‚_FULYAmetr" xfId="42" xr:uid="{00000000-0005-0000-0000-000026000000}"/>
    <cellStyle name="‚_FULYAmetr-cenk" xfId="43" xr:uid="{00000000-0005-0000-0000-000027000000}"/>
    <cellStyle name="‚_Gumrukcuoglumetraj" xfId="44" xr:uid="{00000000-0005-0000-0000-000028000000}"/>
    <cellStyle name="‚_metrajr1" xfId="45" xr:uid="{00000000-0005-0000-0000-000029000000}"/>
    <cellStyle name="‚_metrajr1_(REVİZE)  İlk yatırım maliyetleri 10-12-2004........" xfId="46" xr:uid="{00000000-0005-0000-0000-00002A000000}"/>
    <cellStyle name="‚_metrajr1_(REVİZE)  İlk yatırım maliyetleri h ventil kullanılırsa10-12-2004........" xfId="47" xr:uid="{00000000-0005-0000-0000-00002B000000}"/>
    <cellStyle name="‚_metrajr1_2- Selenium29-04-2003" xfId="48" xr:uid="{00000000-0005-0000-0000-00002C000000}"/>
    <cellStyle name="‚_metrajr1_çalışma dosyasıMekanik keşif 11.04.03" xfId="49" xr:uid="{00000000-0005-0000-0000-00002D000000}"/>
    <cellStyle name="‚_metrajr1_çalışma dosyasıMekanik keşif 11.04.03...." xfId="50" xr:uid="{00000000-0005-0000-0000-00002E000000}"/>
    <cellStyle name="‚_metrajr1_ESKİŞEHİR NATURA EVLERİ" xfId="51" xr:uid="{00000000-0005-0000-0000-00002F000000}"/>
    <cellStyle name="‚_metrajr1_ESKİŞEHİR NATURA EVLERİ MEKANİK ODA VE ÇEVRE KEŞİF" xfId="52" xr:uid="{00000000-0005-0000-0000-000030000000}"/>
    <cellStyle name="‚_metrajr1_ESKİŞEHİR NATURA EVLERİ REVİZE MEKANİK KEŞİF (EURO)16-11-2006" xfId="53" xr:uid="{00000000-0005-0000-0000-000031000000}"/>
    <cellStyle name="‚_metrajr1_ESKİŞEHİR NATURA EVLERİ REVİZE MEKANİK KEŞİF (EURO)18-11-2006" xfId="54" xr:uid="{00000000-0005-0000-0000-000032000000}"/>
    <cellStyle name="‚_metrajr1_ESKİŞEHİR NATURA EVLERİ REVİZE MEKANİK KEŞİF (EURO)-kalde" xfId="55" xr:uid="{00000000-0005-0000-0000-000033000000}"/>
    <cellStyle name="‚_metrajr1_FULYAmetr" xfId="56" xr:uid="{00000000-0005-0000-0000-000034000000}"/>
    <cellStyle name="‚_metrajr1_FULYAmetr-cenk" xfId="57" xr:uid="{00000000-0005-0000-0000-000035000000}"/>
    <cellStyle name="‚_metrajr1_FULYAmetr-sıhhi" xfId="58" xr:uid="{00000000-0005-0000-0000-000036000000}"/>
    <cellStyle name="‚_metrajr1_Garaj suzgec tesisati  İlk yatırım maliyetleri 10-12-2004........" xfId="59" xr:uid="{00000000-0005-0000-0000-000037000000}"/>
    <cellStyle name="‚_metrajr1_keşif özeti 06--02-2005........" xfId="60" xr:uid="{00000000-0005-0000-0000-000038000000}"/>
    <cellStyle name="‚_metrajr1_KLIMA-METRAJ" xfId="61" xr:uid="{00000000-0005-0000-0000-000039000000}"/>
    <cellStyle name="‚_metrajr1_maliyetler 17-7-2004" xfId="62" xr:uid="{00000000-0005-0000-0000-00003A000000}"/>
    <cellStyle name="‚_metrajr1_METRAJ" xfId="63" xr:uid="{00000000-0005-0000-0000-00003B000000}"/>
    <cellStyle name="‚_metrajr1_naturakesif-14-11-2006-b.h düz." xfId="64" xr:uid="{00000000-0005-0000-0000-00003C000000}"/>
    <cellStyle name="‚_metrajr1_naturakesif-31-10-2006" xfId="65" xr:uid="{00000000-0005-0000-0000-00003D000000}"/>
    <cellStyle name="‚_metrajr1_örnek kesif" xfId="66" xr:uid="{00000000-0005-0000-0000-00003E000000}"/>
    <cellStyle name="‚_metrajr1_su borusunun garajdan geçmesi hali" xfId="67" xr:uid="{00000000-0005-0000-0000-00003F000000}"/>
    <cellStyle name="‚_Pakmetraj" xfId="68" xr:uid="{00000000-0005-0000-0000-000040000000}"/>
    <cellStyle name="‚_Pakmetraj_(REVİZE)  İlk yatırım maliyetleri 10-12-2004........" xfId="69" xr:uid="{00000000-0005-0000-0000-000041000000}"/>
    <cellStyle name="‚_Pakmetraj_(REVİZE)  İlk yatırım maliyetleri h ventil kullanılırsa10-12-2004........" xfId="70" xr:uid="{00000000-0005-0000-0000-000042000000}"/>
    <cellStyle name="‚_Pakmetraj_2- Selenium29-04-2003" xfId="71" xr:uid="{00000000-0005-0000-0000-000043000000}"/>
    <cellStyle name="‚_Pakmetraj_çalışma dosyasıMekanik keşif 11.04.03" xfId="72" xr:uid="{00000000-0005-0000-0000-000044000000}"/>
    <cellStyle name="‚_Pakmetraj_çalışma dosyasıMekanik keşif 11.04.03...." xfId="73" xr:uid="{00000000-0005-0000-0000-000045000000}"/>
    <cellStyle name="‚_Pakmetraj_ESKİŞEHİR NATURA EVLERİ" xfId="74" xr:uid="{00000000-0005-0000-0000-000046000000}"/>
    <cellStyle name="‚_Pakmetraj_ESKİŞEHİR NATURA EVLERİ MEKANİK ODA VE ÇEVRE KEŞİF" xfId="75" xr:uid="{00000000-0005-0000-0000-000047000000}"/>
    <cellStyle name="‚_Pakmetraj_ESKİŞEHİR NATURA EVLERİ REVİZE MEKANİK KEŞİF (EURO)16-11-2006" xfId="76" xr:uid="{00000000-0005-0000-0000-000048000000}"/>
    <cellStyle name="‚_Pakmetraj_ESKİŞEHİR NATURA EVLERİ REVİZE MEKANİK KEŞİF (EURO)18-11-2006" xfId="77" xr:uid="{00000000-0005-0000-0000-000049000000}"/>
    <cellStyle name="‚_Pakmetraj_ESKİŞEHİR NATURA EVLERİ REVİZE MEKANİK KEŞİF (EURO)-kalde" xfId="78" xr:uid="{00000000-0005-0000-0000-00004A000000}"/>
    <cellStyle name="‚_Pakmetraj_FULYAmetr" xfId="79" xr:uid="{00000000-0005-0000-0000-00004B000000}"/>
    <cellStyle name="‚_Pakmetraj_FULYAmetr-cenk" xfId="80" xr:uid="{00000000-0005-0000-0000-00004C000000}"/>
    <cellStyle name="‚_Pakmetraj_FULYAmetr-sıhhi" xfId="81" xr:uid="{00000000-0005-0000-0000-00004D000000}"/>
    <cellStyle name="‚_Pakmetraj_Garaj suzgec tesisati  İlk yatırım maliyetleri 10-12-2004........" xfId="82" xr:uid="{00000000-0005-0000-0000-00004E000000}"/>
    <cellStyle name="‚_Pakmetraj_keşif özeti 06--02-2005........" xfId="83" xr:uid="{00000000-0005-0000-0000-00004F000000}"/>
    <cellStyle name="‚_Pakmetraj_KLIMA-METRAJ" xfId="84" xr:uid="{00000000-0005-0000-0000-000050000000}"/>
    <cellStyle name="‚_Pakmetraj_maliyetler 17-7-2004" xfId="85" xr:uid="{00000000-0005-0000-0000-000051000000}"/>
    <cellStyle name="‚_Pakmetraj_METRAJ" xfId="86" xr:uid="{00000000-0005-0000-0000-000052000000}"/>
    <cellStyle name="‚_Pakmetraj_naturakesif-14-11-2006-b.h düz." xfId="87" xr:uid="{00000000-0005-0000-0000-000053000000}"/>
    <cellStyle name="‚_Pakmetraj_naturakesif-31-10-2006" xfId="88" xr:uid="{00000000-0005-0000-0000-000054000000}"/>
    <cellStyle name="‚_Pakmetraj_örnek kesif" xfId="89" xr:uid="{00000000-0005-0000-0000-000055000000}"/>
    <cellStyle name="‚_Pakmetraj_su borusunun garajdan geçmesi hali" xfId="90" xr:uid="{00000000-0005-0000-0000-000056000000}"/>
    <cellStyle name="‚_Rover metraj" xfId="91" xr:uid="{00000000-0005-0000-0000-000057000000}"/>
    <cellStyle name="‚_Rover metraj_(REVİZE)  İlk yatırım maliyetleri 10-12-2004........" xfId="92" xr:uid="{00000000-0005-0000-0000-000058000000}"/>
    <cellStyle name="‚_Rover metraj_(REVİZE)  İlk yatırım maliyetleri h ventil kullanılırsa10-12-2004........" xfId="93" xr:uid="{00000000-0005-0000-0000-000059000000}"/>
    <cellStyle name="‚_Rover metraj_2- Selenium29-04-2003" xfId="94" xr:uid="{00000000-0005-0000-0000-00005A000000}"/>
    <cellStyle name="‚_Rover metraj_çalışma dosyasıMekanik keşif 11.04.03" xfId="95" xr:uid="{00000000-0005-0000-0000-00005B000000}"/>
    <cellStyle name="‚_Rover metraj_çalışma dosyasıMekanik keşif 11.04.03...." xfId="96" xr:uid="{00000000-0005-0000-0000-00005C000000}"/>
    <cellStyle name="‚_Rover metraj_ESKİŞEHİR NATURA EVLERİ" xfId="97" xr:uid="{00000000-0005-0000-0000-00005D000000}"/>
    <cellStyle name="‚_Rover metraj_ESKİŞEHİR NATURA EVLERİ MEKANİK ODA VE ÇEVRE KEŞİF" xfId="98" xr:uid="{00000000-0005-0000-0000-00005E000000}"/>
    <cellStyle name="‚_Rover metraj_ESKİŞEHİR NATURA EVLERİ REVİZE MEKANİK KEŞİF (EURO)16-11-2006" xfId="99" xr:uid="{00000000-0005-0000-0000-00005F000000}"/>
    <cellStyle name="‚_Rover metraj_ESKİŞEHİR NATURA EVLERİ REVİZE MEKANİK KEŞİF (EURO)18-11-2006" xfId="100" xr:uid="{00000000-0005-0000-0000-000060000000}"/>
    <cellStyle name="‚_Rover metraj_ESKİŞEHİR NATURA EVLERİ REVİZE MEKANİK KEŞİF (EURO)-kalde" xfId="101" xr:uid="{00000000-0005-0000-0000-000061000000}"/>
    <cellStyle name="‚_Rover metraj_FULYAmetr" xfId="102" xr:uid="{00000000-0005-0000-0000-000062000000}"/>
    <cellStyle name="‚_Rover metraj_FULYAmetr-cenk" xfId="103" xr:uid="{00000000-0005-0000-0000-000063000000}"/>
    <cellStyle name="‚_Rover metraj_FULYAmetr-sıhhi" xfId="104" xr:uid="{00000000-0005-0000-0000-000064000000}"/>
    <cellStyle name="‚_Rover metraj_Garaj suzgec tesisati  İlk yatırım maliyetleri 10-12-2004........" xfId="105" xr:uid="{00000000-0005-0000-0000-000065000000}"/>
    <cellStyle name="‚_Rover metraj_Gumrukcuoglumetraj" xfId="106" xr:uid="{00000000-0005-0000-0000-000066000000}"/>
    <cellStyle name="‚_Rover metraj_keşif özeti 06--02-2005........" xfId="107" xr:uid="{00000000-0005-0000-0000-000067000000}"/>
    <cellStyle name="‚_Rover metraj_KLIMA-METRAJ" xfId="108" xr:uid="{00000000-0005-0000-0000-000068000000}"/>
    <cellStyle name="‚_Rover metraj_maliyetler 17-7-2004" xfId="109" xr:uid="{00000000-0005-0000-0000-000069000000}"/>
    <cellStyle name="‚_Rover metraj_METRAJ" xfId="110" xr:uid="{00000000-0005-0000-0000-00006A000000}"/>
    <cellStyle name="‚_Rover metraj_naturakesif-14-11-2006-b.h düz." xfId="111" xr:uid="{00000000-0005-0000-0000-00006B000000}"/>
    <cellStyle name="‚_Rover metraj_naturakesif-31-10-2006" xfId="112" xr:uid="{00000000-0005-0000-0000-00006C000000}"/>
    <cellStyle name="‚_Rover metraj_örnek kesif" xfId="113" xr:uid="{00000000-0005-0000-0000-00006D000000}"/>
    <cellStyle name="‚_Rover metraj_Pakmetraj" xfId="114" xr:uid="{00000000-0005-0000-0000-00006E000000}"/>
    <cellStyle name="‚_Rover metraj_su borusunun garajdan geçmesi hali" xfId="115" xr:uid="{00000000-0005-0000-0000-00006F000000}"/>
    <cellStyle name="„" xfId="116" xr:uid="{00000000-0005-0000-0000-000070000000}"/>
    <cellStyle name="„_(REVİZE)  İlk yatırım maliyetleri 10-12-2004........" xfId="117" xr:uid="{00000000-0005-0000-0000-000071000000}"/>
    <cellStyle name="„_(REVİZE)  İlk yatırım maliyetleri h ventil kullanılırsa10-12-2004........" xfId="118" xr:uid="{00000000-0005-0000-0000-000072000000}"/>
    <cellStyle name="„_Borcelik" xfId="119" xr:uid="{00000000-0005-0000-0000-000073000000}"/>
    <cellStyle name="„_çalışma dosyasıMekanik keşif 11.04.03...." xfId="120" xr:uid="{00000000-0005-0000-0000-000074000000}"/>
    <cellStyle name="„_CARREFOUR" xfId="121" xr:uid="{00000000-0005-0000-0000-000075000000}"/>
    <cellStyle name="„_ESKİŞEHİR NATURA EVLERİ MEKANİK ODA VE ÇEVRE KEŞİF" xfId="122" xr:uid="{00000000-0005-0000-0000-000076000000}"/>
    <cellStyle name="„_ESKİŞEHİR NATURA EVLERİ REVİZE MEKANİK KEŞİF (EURO)18-11-2006" xfId="123" xr:uid="{00000000-0005-0000-0000-000077000000}"/>
    <cellStyle name="„_ESKİŞEHİR NATURA EVLERİ REVİZE MEKANİK KEŞİF (EURO)-kalde" xfId="124" xr:uid="{00000000-0005-0000-0000-000078000000}"/>
    <cellStyle name="„_FULYAmetr" xfId="125" xr:uid="{00000000-0005-0000-0000-000079000000}"/>
    <cellStyle name="„_FULYAmetr-cenk" xfId="126" xr:uid="{00000000-0005-0000-0000-00007A000000}"/>
    <cellStyle name="„_FULYAmetr-sıhhi" xfId="127" xr:uid="{00000000-0005-0000-0000-00007B000000}"/>
    <cellStyle name="„_Garaj suzgec tesisati  İlk yatırım maliyetleri 10-12-2004........" xfId="128" xr:uid="{00000000-0005-0000-0000-00007C000000}"/>
    <cellStyle name="„_Gumrukcuoglumetraj" xfId="129" xr:uid="{00000000-0005-0000-0000-00007D000000}"/>
    <cellStyle name="„_keşif özeti 06--02-2005........" xfId="130" xr:uid="{00000000-0005-0000-0000-00007E000000}"/>
    <cellStyle name="„_metrajr1" xfId="131" xr:uid="{00000000-0005-0000-0000-00007F000000}"/>
    <cellStyle name="„_metrajr1_(REVİZE)  İlk yatırım maliyetleri 10-12-2004........" xfId="132" xr:uid="{00000000-0005-0000-0000-000080000000}"/>
    <cellStyle name="„_metrajr1_(REVİZE)  İlk yatırım maliyetleri h ventil kullanılırsa10-12-2004........" xfId="133" xr:uid="{00000000-0005-0000-0000-000081000000}"/>
    <cellStyle name="„_metrajr1_2- Selenium29-04-2003" xfId="134" xr:uid="{00000000-0005-0000-0000-000082000000}"/>
    <cellStyle name="„_metrajr1_çalışma dosyasıMekanik keşif 11.04.03" xfId="135" xr:uid="{00000000-0005-0000-0000-000083000000}"/>
    <cellStyle name="„_metrajr1_çalışma dosyasıMekanik keşif 11.04.03...." xfId="136" xr:uid="{00000000-0005-0000-0000-000084000000}"/>
    <cellStyle name="„_metrajr1_ESKİŞEHİR NATURA EVLERİ" xfId="137" xr:uid="{00000000-0005-0000-0000-000085000000}"/>
    <cellStyle name="„_metrajr1_ESKİŞEHİR NATURA EVLERİ MEKANİK ODA VE ÇEVRE KEŞİF" xfId="138" xr:uid="{00000000-0005-0000-0000-000086000000}"/>
    <cellStyle name="„_metrajr1_ESKİŞEHİR NATURA EVLERİ REVİZE MEKANİK KEŞİF (EURO)16-11-2006" xfId="139" xr:uid="{00000000-0005-0000-0000-000087000000}"/>
    <cellStyle name="„_metrajr1_ESKİŞEHİR NATURA EVLERİ REVİZE MEKANİK KEŞİF (EURO)18-11-2006" xfId="140" xr:uid="{00000000-0005-0000-0000-000088000000}"/>
    <cellStyle name="„_metrajr1_ESKİŞEHİR NATURA EVLERİ REVİZE MEKANİK KEŞİF (EURO)-kalde" xfId="141" xr:uid="{00000000-0005-0000-0000-000089000000}"/>
    <cellStyle name="„_metrajr1_FULYAmetr" xfId="142" xr:uid="{00000000-0005-0000-0000-00008A000000}"/>
    <cellStyle name="„_metrajr1_FULYAmetr-cenk" xfId="143" xr:uid="{00000000-0005-0000-0000-00008B000000}"/>
    <cellStyle name="„_metrajr1_FULYAmetr-sıhhi" xfId="144" xr:uid="{00000000-0005-0000-0000-00008C000000}"/>
    <cellStyle name="„_metrajr1_Garaj suzgec tesisati  İlk yatırım maliyetleri 10-12-2004........" xfId="145" xr:uid="{00000000-0005-0000-0000-00008D000000}"/>
    <cellStyle name="„_metrajr1_keşif özeti 06--02-2005........" xfId="146" xr:uid="{00000000-0005-0000-0000-00008E000000}"/>
    <cellStyle name="„_metrajr1_KLIMA-METRAJ" xfId="147" xr:uid="{00000000-0005-0000-0000-00008F000000}"/>
    <cellStyle name="„_metrajr1_maliyetler 17-7-2004" xfId="148" xr:uid="{00000000-0005-0000-0000-000090000000}"/>
    <cellStyle name="„_metrajr1_METRAJ" xfId="149" xr:uid="{00000000-0005-0000-0000-000091000000}"/>
    <cellStyle name="„_metrajr1_naturakesif-14-11-2006-b.h düz." xfId="150" xr:uid="{00000000-0005-0000-0000-000092000000}"/>
    <cellStyle name="„_metrajr1_naturakesif-31-10-2006" xfId="151" xr:uid="{00000000-0005-0000-0000-000093000000}"/>
    <cellStyle name="„_metrajr1_örnek kesif" xfId="152" xr:uid="{00000000-0005-0000-0000-000094000000}"/>
    <cellStyle name="„_metrajr1_su borusunun garajdan geçmesi hali" xfId="153" xr:uid="{00000000-0005-0000-0000-000095000000}"/>
    <cellStyle name="„_naturakesif-14-11-2006-b.h düz." xfId="154" xr:uid="{00000000-0005-0000-0000-000096000000}"/>
    <cellStyle name="„_naturakesif-31-10-2006" xfId="155" xr:uid="{00000000-0005-0000-0000-000097000000}"/>
    <cellStyle name="„_örnek kesif" xfId="156" xr:uid="{00000000-0005-0000-0000-000098000000}"/>
    <cellStyle name="„_Pakmetraj" xfId="157" xr:uid="{00000000-0005-0000-0000-000099000000}"/>
    <cellStyle name="„_Pakmetraj_(REVİZE)  İlk yatırım maliyetleri 10-12-2004........" xfId="158" xr:uid="{00000000-0005-0000-0000-00009A000000}"/>
    <cellStyle name="„_Pakmetraj_(REVİZE)  İlk yatırım maliyetleri h ventil kullanılırsa10-12-2004........" xfId="159" xr:uid="{00000000-0005-0000-0000-00009B000000}"/>
    <cellStyle name="„_Pakmetraj_2- Selenium29-04-2003" xfId="160" xr:uid="{00000000-0005-0000-0000-00009C000000}"/>
    <cellStyle name="„_Pakmetraj_çalışma dosyasıMekanik keşif 11.04.03" xfId="161" xr:uid="{00000000-0005-0000-0000-00009D000000}"/>
    <cellStyle name="„_Pakmetraj_çalışma dosyasıMekanik keşif 11.04.03...." xfId="162" xr:uid="{00000000-0005-0000-0000-00009E000000}"/>
    <cellStyle name="„_Pakmetraj_ESKİŞEHİR NATURA EVLERİ" xfId="163" xr:uid="{00000000-0005-0000-0000-00009F000000}"/>
    <cellStyle name="„_Pakmetraj_ESKİŞEHİR NATURA EVLERİ MEKANİK ODA VE ÇEVRE KEŞİF" xfId="164" xr:uid="{00000000-0005-0000-0000-0000A0000000}"/>
    <cellStyle name="„_Pakmetraj_ESKİŞEHİR NATURA EVLERİ REVİZE MEKANİK KEŞİF (EURO)16-11-2006" xfId="165" xr:uid="{00000000-0005-0000-0000-0000A1000000}"/>
    <cellStyle name="„_Pakmetraj_ESKİŞEHİR NATURA EVLERİ REVİZE MEKANİK KEŞİF (EURO)18-11-2006" xfId="166" xr:uid="{00000000-0005-0000-0000-0000A2000000}"/>
    <cellStyle name="„_Pakmetraj_ESKİŞEHİR NATURA EVLERİ REVİZE MEKANİK KEŞİF (EURO)-kalde" xfId="167" xr:uid="{00000000-0005-0000-0000-0000A3000000}"/>
    <cellStyle name="„_Pakmetraj_FULYAmetr" xfId="168" xr:uid="{00000000-0005-0000-0000-0000A4000000}"/>
    <cellStyle name="„_Pakmetraj_FULYAmetr-cenk" xfId="169" xr:uid="{00000000-0005-0000-0000-0000A5000000}"/>
    <cellStyle name="„_Pakmetraj_FULYAmetr-sıhhi" xfId="170" xr:uid="{00000000-0005-0000-0000-0000A6000000}"/>
    <cellStyle name="„_Pakmetraj_Garaj suzgec tesisati  İlk yatırım maliyetleri 10-12-2004........" xfId="171" xr:uid="{00000000-0005-0000-0000-0000A7000000}"/>
    <cellStyle name="„_Pakmetraj_keşif özeti 06--02-2005........" xfId="172" xr:uid="{00000000-0005-0000-0000-0000A8000000}"/>
    <cellStyle name="„_Pakmetraj_KLIMA-METRAJ" xfId="173" xr:uid="{00000000-0005-0000-0000-0000A9000000}"/>
    <cellStyle name="„_Pakmetraj_maliyetler 17-7-2004" xfId="174" xr:uid="{00000000-0005-0000-0000-0000AA000000}"/>
    <cellStyle name="„_Pakmetraj_METRAJ" xfId="175" xr:uid="{00000000-0005-0000-0000-0000AB000000}"/>
    <cellStyle name="„_Pakmetraj_naturakesif-14-11-2006-b.h düz." xfId="176" xr:uid="{00000000-0005-0000-0000-0000AC000000}"/>
    <cellStyle name="„_Pakmetraj_naturakesif-31-10-2006" xfId="177" xr:uid="{00000000-0005-0000-0000-0000AD000000}"/>
    <cellStyle name="„_Pakmetraj_örnek kesif" xfId="178" xr:uid="{00000000-0005-0000-0000-0000AE000000}"/>
    <cellStyle name="„_Pakmetraj_su borusunun garajdan geçmesi hali" xfId="179" xr:uid="{00000000-0005-0000-0000-0000AF000000}"/>
    <cellStyle name="„_Rover metraj" xfId="180" xr:uid="{00000000-0005-0000-0000-0000B0000000}"/>
    <cellStyle name="„_Rover metraj_(REVİZE)  İlk yatırım maliyetleri 10-12-2004........" xfId="181" xr:uid="{00000000-0005-0000-0000-0000B1000000}"/>
    <cellStyle name="„_Rover metraj_(REVİZE)  İlk yatırım maliyetleri h ventil kullanılırsa10-12-2004........" xfId="182" xr:uid="{00000000-0005-0000-0000-0000B2000000}"/>
    <cellStyle name="„_Rover metraj_2- Selenium29-04-2003" xfId="183" xr:uid="{00000000-0005-0000-0000-0000B3000000}"/>
    <cellStyle name="„_Rover metraj_çalışma dosyasıMekanik keşif 11.04.03" xfId="184" xr:uid="{00000000-0005-0000-0000-0000B4000000}"/>
    <cellStyle name="„_Rover metraj_çalışma dosyasıMekanik keşif 11.04.03...." xfId="185" xr:uid="{00000000-0005-0000-0000-0000B5000000}"/>
    <cellStyle name="„_Rover metraj_ESKİŞEHİR NATURA EVLERİ" xfId="186" xr:uid="{00000000-0005-0000-0000-0000B6000000}"/>
    <cellStyle name="„_Rover metraj_ESKİŞEHİR NATURA EVLERİ MEKANİK ODA VE ÇEVRE KEŞİF" xfId="187" xr:uid="{00000000-0005-0000-0000-0000B7000000}"/>
    <cellStyle name="„_Rover metraj_ESKİŞEHİR NATURA EVLERİ REVİZE MEKANİK KEŞİF (EURO)16-11-2006" xfId="188" xr:uid="{00000000-0005-0000-0000-0000B8000000}"/>
    <cellStyle name="„_Rover metraj_ESKİŞEHİR NATURA EVLERİ REVİZE MEKANİK KEŞİF (EURO)18-11-2006" xfId="189" xr:uid="{00000000-0005-0000-0000-0000B9000000}"/>
    <cellStyle name="„_Rover metraj_ESKİŞEHİR NATURA EVLERİ REVİZE MEKANİK KEŞİF (EURO)-kalde" xfId="190" xr:uid="{00000000-0005-0000-0000-0000BA000000}"/>
    <cellStyle name="„_Rover metraj_FULYAmetr" xfId="191" xr:uid="{00000000-0005-0000-0000-0000BB000000}"/>
    <cellStyle name="„_Rover metraj_FULYAmetr-cenk" xfId="192" xr:uid="{00000000-0005-0000-0000-0000BC000000}"/>
    <cellStyle name="„_Rover metraj_FULYAmetr-sıhhi" xfId="193" xr:uid="{00000000-0005-0000-0000-0000BD000000}"/>
    <cellStyle name="„_Rover metraj_Garaj suzgec tesisati  İlk yatırım maliyetleri 10-12-2004........" xfId="194" xr:uid="{00000000-0005-0000-0000-0000BE000000}"/>
    <cellStyle name="„_Rover metraj_Gumrukcuoglumetraj" xfId="195" xr:uid="{00000000-0005-0000-0000-0000BF000000}"/>
    <cellStyle name="„_Rover metraj_keşif özeti 06--02-2005........" xfId="196" xr:uid="{00000000-0005-0000-0000-0000C0000000}"/>
    <cellStyle name="„_Rover metraj_KLIMA-METRAJ" xfId="197" xr:uid="{00000000-0005-0000-0000-0000C1000000}"/>
    <cellStyle name="„_Rover metraj_maliyetler 17-7-2004" xfId="198" xr:uid="{00000000-0005-0000-0000-0000C2000000}"/>
    <cellStyle name="„_Rover metraj_METRAJ" xfId="199" xr:uid="{00000000-0005-0000-0000-0000C3000000}"/>
    <cellStyle name="„_Rover metraj_naturakesif-14-11-2006-b.h düz." xfId="200" xr:uid="{00000000-0005-0000-0000-0000C4000000}"/>
    <cellStyle name="„_Rover metraj_naturakesif-31-10-2006" xfId="201" xr:uid="{00000000-0005-0000-0000-0000C5000000}"/>
    <cellStyle name="„_Rover metraj_örnek kesif" xfId="202" xr:uid="{00000000-0005-0000-0000-0000C6000000}"/>
    <cellStyle name="„_Rover metraj_Pakmetraj" xfId="203" xr:uid="{00000000-0005-0000-0000-0000C7000000}"/>
    <cellStyle name="„_Rover metraj_su borusunun garajdan geçmesi hali" xfId="204" xr:uid="{00000000-0005-0000-0000-0000C8000000}"/>
    <cellStyle name="„_su borusunun garajdan geçmesi hali" xfId="205" xr:uid="{00000000-0005-0000-0000-0000C9000000}"/>
    <cellStyle name="€" xfId="206" xr:uid="{00000000-0005-0000-0000-0000CA000000}"/>
    <cellStyle name="€_(REVİZE)  İlk yatırım maliyetleri 10-12-2004........" xfId="207" xr:uid="{00000000-0005-0000-0000-0000CB000000}"/>
    <cellStyle name="€_(REVİZE)  İlk yatırım maliyetleri 10-12-2004........_1" xfId="208" xr:uid="{00000000-0005-0000-0000-0000CC000000}"/>
    <cellStyle name="€_(REVİZE)  İlk yatırım maliyetleri h ventil kullanılırsa10-12-2004........" xfId="209" xr:uid="{00000000-0005-0000-0000-0000CD000000}"/>
    <cellStyle name="€_2- Selenium29-04-2003" xfId="210" xr:uid="{00000000-0005-0000-0000-0000CE000000}"/>
    <cellStyle name="€_borcihr2" xfId="211" xr:uid="{00000000-0005-0000-0000-0000CF000000}"/>
    <cellStyle name="€_borcihr2_(REVİZE)  İlk yatırım maliyetleri 10-12-2004........" xfId="212" xr:uid="{00000000-0005-0000-0000-0000D0000000}"/>
    <cellStyle name="€_borcihr2_(REVİZE)  İlk yatırım maliyetleri h ventil kullanılırsa10-12-2004........" xfId="213" xr:uid="{00000000-0005-0000-0000-0000D1000000}"/>
    <cellStyle name="€_borcihr2_2- Selenium29-04-2003" xfId="214" xr:uid="{00000000-0005-0000-0000-0000D2000000}"/>
    <cellStyle name="€_borcihr2_çalışma dosyasıMekanik keşif 11.04.03" xfId="215" xr:uid="{00000000-0005-0000-0000-0000D3000000}"/>
    <cellStyle name="€_borcihr2_çalışma dosyasıMekanik keşif 11.04.03...." xfId="216" xr:uid="{00000000-0005-0000-0000-0000D4000000}"/>
    <cellStyle name="€_borcihr2_ESKİŞEHİR NATURA EVLERİ" xfId="217" xr:uid="{00000000-0005-0000-0000-0000D5000000}"/>
    <cellStyle name="€_borcihr2_ESKİŞEHİR NATURA EVLERİ MEKANİK ODA VE ÇEVRE KEŞİF" xfId="218" xr:uid="{00000000-0005-0000-0000-0000D6000000}"/>
    <cellStyle name="€_borcihr2_ESKİŞEHİR NATURA EVLERİ REVİZE MEKANİK KEŞİF (EURO)16-11-2006" xfId="219" xr:uid="{00000000-0005-0000-0000-0000D7000000}"/>
    <cellStyle name="€_borcihr2_ESKİŞEHİR NATURA EVLERİ REVİZE MEKANİK KEŞİF (EURO)18-11-2006" xfId="220" xr:uid="{00000000-0005-0000-0000-0000D8000000}"/>
    <cellStyle name="€_borcihr2_ESKİŞEHİR NATURA EVLERİ REVİZE MEKANİK KEŞİF (EURO)-kalde" xfId="221" xr:uid="{00000000-0005-0000-0000-0000D9000000}"/>
    <cellStyle name="€_borcihr2_FULYAmetr" xfId="222" xr:uid="{00000000-0005-0000-0000-0000DA000000}"/>
    <cellStyle name="€_borcihr2_FULYAmetr-cenk" xfId="223" xr:uid="{00000000-0005-0000-0000-0000DB000000}"/>
    <cellStyle name="€_borcihr2_FULYAmetr-sıhhi" xfId="224" xr:uid="{00000000-0005-0000-0000-0000DC000000}"/>
    <cellStyle name="€_borcihr2_Garaj suzgec tesisati  İlk yatırım maliyetleri 10-12-2004........" xfId="225" xr:uid="{00000000-0005-0000-0000-0000DD000000}"/>
    <cellStyle name="€_borcihr2_Gumrukcuoglumetraj" xfId="226" xr:uid="{00000000-0005-0000-0000-0000DE000000}"/>
    <cellStyle name="€_borcihr2_keşif özeti 06--02-2005........" xfId="227" xr:uid="{00000000-0005-0000-0000-0000DF000000}"/>
    <cellStyle name="€_borcihr2_KLIMA-METRAJ" xfId="228" xr:uid="{00000000-0005-0000-0000-0000E0000000}"/>
    <cellStyle name="€_borcihr2_maliyetler 17-7-2004" xfId="229" xr:uid="{00000000-0005-0000-0000-0000E1000000}"/>
    <cellStyle name="€_borcihr2_METRAJ" xfId="230" xr:uid="{00000000-0005-0000-0000-0000E2000000}"/>
    <cellStyle name="€_borcihr2_naturakesif-14-11-2006-b.h düz." xfId="231" xr:uid="{00000000-0005-0000-0000-0000E3000000}"/>
    <cellStyle name="€_borcihr2_naturakesif-31-10-2006" xfId="232" xr:uid="{00000000-0005-0000-0000-0000E4000000}"/>
    <cellStyle name="€_borcihr2_örnek kesif" xfId="233" xr:uid="{00000000-0005-0000-0000-0000E5000000}"/>
    <cellStyle name="€_borcihr2_Pakmetraj" xfId="234" xr:uid="{00000000-0005-0000-0000-0000E6000000}"/>
    <cellStyle name="€_borcihr2_su borusunun garajdan geçmesi hali" xfId="235" xr:uid="{00000000-0005-0000-0000-0000E7000000}"/>
    <cellStyle name="€_çalışma dosyasıMekanik keşif 11.04.03" xfId="236" xr:uid="{00000000-0005-0000-0000-0000E8000000}"/>
    <cellStyle name="€_çalışma dosyasıMekanik keşif 11.04.03...." xfId="237" xr:uid="{00000000-0005-0000-0000-0000E9000000}"/>
    <cellStyle name="€_ESKİŞEHİR NATURA EVLERİ" xfId="238" xr:uid="{00000000-0005-0000-0000-0000EA000000}"/>
    <cellStyle name="€_ESKİŞEHİR NATURA EVLERİ MEKANİK ODA VE ÇEVRE KEŞİF" xfId="239" xr:uid="{00000000-0005-0000-0000-0000EB000000}"/>
    <cellStyle name="€_ESKİŞEHİR NATURA EVLERİ REVİZE MEKANİK KEŞİF (EURO)16-11-2006" xfId="240" xr:uid="{00000000-0005-0000-0000-0000EC000000}"/>
    <cellStyle name="€_ESKİŞEHİR NATURA EVLERİ REVİZE MEKANİK KEŞİF (EURO)18-11-2006" xfId="241" xr:uid="{00000000-0005-0000-0000-0000ED000000}"/>
    <cellStyle name="€_ESKİŞEHİR NATURA EVLERİ REVİZE MEKANİK KEŞİF (EURO)18-11-2006_1" xfId="242" xr:uid="{00000000-0005-0000-0000-0000EE000000}"/>
    <cellStyle name="€_ESKİŞEHİR NATURA EVLERİ REVİZE MEKANİK KEŞİF (EURO)-kalde" xfId="243" xr:uid="{00000000-0005-0000-0000-0000EF000000}"/>
    <cellStyle name="€_ESKİŞEHİR NATURA EVLERİ REVİZE MEKANİK KEŞİF (EURO)-kalde_1" xfId="244" xr:uid="{00000000-0005-0000-0000-0000F0000000}"/>
    <cellStyle name="€_ESKİŞEHİR NATURA EVLERİ_1" xfId="245" xr:uid="{00000000-0005-0000-0000-0000F1000000}"/>
    <cellStyle name="€_FULYAmetr" xfId="246" xr:uid="{00000000-0005-0000-0000-0000F2000000}"/>
    <cellStyle name="€_FULYAmetr_1" xfId="247" xr:uid="{00000000-0005-0000-0000-0000F3000000}"/>
    <cellStyle name="€_FULYAmetr_FULYAmetr-sıhhi" xfId="248" xr:uid="{00000000-0005-0000-0000-0000F4000000}"/>
    <cellStyle name="€_FULYAmetr-cenk" xfId="249" xr:uid="{00000000-0005-0000-0000-0000F5000000}"/>
    <cellStyle name="€_FULYAmetr-cenk_1" xfId="250" xr:uid="{00000000-0005-0000-0000-0000F6000000}"/>
    <cellStyle name="€_FULYAmetr-r1" xfId="251" xr:uid="{00000000-0005-0000-0000-0000F7000000}"/>
    <cellStyle name="€_FULYAmetr-sıhhi" xfId="252" xr:uid="{00000000-0005-0000-0000-0000F8000000}"/>
    <cellStyle name="€_Garaj suzgec tesisati  İlk yatırım maliyetleri 10-12-2004........" xfId="253" xr:uid="{00000000-0005-0000-0000-0000F9000000}"/>
    <cellStyle name="€_Garaj suzgec tesisati  İlk yatırım maliyetleri 10-12-2004........_1" xfId="254" xr:uid="{00000000-0005-0000-0000-0000FA000000}"/>
    <cellStyle name="€_Gumrukcuoglumetraj" xfId="255" xr:uid="{00000000-0005-0000-0000-0000FB000000}"/>
    <cellStyle name="€_keşif özeti 06--02-2005........" xfId="256" xr:uid="{00000000-0005-0000-0000-0000FC000000}"/>
    <cellStyle name="€_KLIMA-METRAJ" xfId="257" xr:uid="{00000000-0005-0000-0000-0000FD000000}"/>
    <cellStyle name="€_maliyetler 17-7-2004" xfId="258" xr:uid="{00000000-0005-0000-0000-0000FE000000}"/>
    <cellStyle name="€_maliyetler 17-7-2004_1" xfId="259" xr:uid="{00000000-0005-0000-0000-0000FF000000}"/>
    <cellStyle name="€_METRAJ" xfId="260" xr:uid="{00000000-0005-0000-0000-000000010000}"/>
    <cellStyle name="€_METRAJ_1" xfId="261" xr:uid="{00000000-0005-0000-0000-000001010000}"/>
    <cellStyle name="€_naturakesif" xfId="262" xr:uid="{00000000-0005-0000-0000-000002010000}"/>
    <cellStyle name="€_naturakesif-14-11-2006-b.h düz." xfId="263" xr:uid="{00000000-0005-0000-0000-000003010000}"/>
    <cellStyle name="€_naturakesif-14-11-2006-b.h düz._1" xfId="264" xr:uid="{00000000-0005-0000-0000-000004010000}"/>
    <cellStyle name="€_naturakesif-31-10-2006" xfId="265" xr:uid="{00000000-0005-0000-0000-000005010000}"/>
    <cellStyle name="€_naturakesif-31-10-2006_1" xfId="266" xr:uid="{00000000-0005-0000-0000-000006010000}"/>
    <cellStyle name="€_örnek kesif" xfId="267" xr:uid="{00000000-0005-0000-0000-000007010000}"/>
    <cellStyle name="€_su borusunun garajdan geçmesi hali" xfId="268" xr:uid="{00000000-0005-0000-0000-000008010000}"/>
    <cellStyle name="€_su borusunun garajdan geçmesi hali_1" xfId="269" xr:uid="{00000000-0005-0000-0000-000009010000}"/>
    <cellStyle name="=C:\WINDOWS\SYSTEM32\COMMAND.COM" xfId="270" xr:uid="{00000000-0005-0000-0000-00000A010000}"/>
    <cellStyle name="=C:\WINDOWS\SYSTEM32\COMMAND.COM 10" xfId="271" xr:uid="{00000000-0005-0000-0000-00000B010000}"/>
    <cellStyle name="=C:\WINDOWS\SYSTEM32\COMMAND.COM 11" xfId="272" xr:uid="{00000000-0005-0000-0000-00000C010000}"/>
    <cellStyle name="=C:\WINDOWS\SYSTEM32\COMMAND.COM 12" xfId="273" xr:uid="{00000000-0005-0000-0000-00000D010000}"/>
    <cellStyle name="=C:\WINDOWS\SYSTEM32\COMMAND.COM 13" xfId="274" xr:uid="{00000000-0005-0000-0000-00000E010000}"/>
    <cellStyle name="=C:\WINDOWS\SYSTEM32\COMMAND.COM 2" xfId="275" xr:uid="{00000000-0005-0000-0000-00000F010000}"/>
    <cellStyle name="=C:\WINDOWS\SYSTEM32\COMMAND.COM 2 2" xfId="276" xr:uid="{00000000-0005-0000-0000-000010010000}"/>
    <cellStyle name="=C:\WINDOWS\SYSTEM32\COMMAND.COM 2 3" xfId="277" xr:uid="{00000000-0005-0000-0000-000011010000}"/>
    <cellStyle name="=C:\WINDOWS\SYSTEM32\COMMAND.COM 2 4" xfId="278" xr:uid="{00000000-0005-0000-0000-000012010000}"/>
    <cellStyle name="=C:\WINDOWS\SYSTEM32\COMMAND.COM 3" xfId="279" xr:uid="{00000000-0005-0000-0000-000013010000}"/>
    <cellStyle name="=C:\WINDOWS\SYSTEM32\COMMAND.COM 3 2" xfId="280" xr:uid="{00000000-0005-0000-0000-000014010000}"/>
    <cellStyle name="=C:\WINDOWS\SYSTEM32\COMMAND.COM 3 3" xfId="281" xr:uid="{00000000-0005-0000-0000-000015010000}"/>
    <cellStyle name="=C:\WINDOWS\SYSTEM32\COMMAND.COM 3 4" xfId="282" xr:uid="{00000000-0005-0000-0000-000016010000}"/>
    <cellStyle name="=C:\WINDOWS\SYSTEM32\COMMAND.COM 4" xfId="283" xr:uid="{00000000-0005-0000-0000-000017010000}"/>
    <cellStyle name="=C:\WINDOWS\SYSTEM32\COMMAND.COM 5" xfId="284" xr:uid="{00000000-0005-0000-0000-000018010000}"/>
    <cellStyle name="=C:\WINDOWS\SYSTEM32\COMMAND.COM 6" xfId="285" xr:uid="{00000000-0005-0000-0000-000019010000}"/>
    <cellStyle name="=C:\WINDOWS\SYSTEM32\COMMAND.COM 7" xfId="286" xr:uid="{00000000-0005-0000-0000-00001A010000}"/>
    <cellStyle name="=C:\WINDOWS\SYSTEM32\COMMAND.COM 8" xfId="287" xr:uid="{00000000-0005-0000-0000-00001B010000}"/>
    <cellStyle name="=C:\WINDOWS\SYSTEM32\COMMAND.COM 9" xfId="288" xr:uid="{00000000-0005-0000-0000-00001C010000}"/>
    <cellStyle name="…" xfId="289" xr:uid="{00000000-0005-0000-0000-00001D010000}"/>
    <cellStyle name="…_(REVİZE)  İlk yatırım maliyetleri 10-12-2004........" xfId="290" xr:uid="{00000000-0005-0000-0000-00001E010000}"/>
    <cellStyle name="…_(REVİZE)  İlk yatırım maliyetleri h ventil kullanılırsa10-12-2004........" xfId="291" xr:uid="{00000000-0005-0000-0000-00001F010000}"/>
    <cellStyle name="…_Borcelik" xfId="292" xr:uid="{00000000-0005-0000-0000-000020010000}"/>
    <cellStyle name="…_çalışma dosyasıMekanik keşif 11.04.03" xfId="293" xr:uid="{00000000-0005-0000-0000-000021010000}"/>
    <cellStyle name="…_CARREFOUR" xfId="294" xr:uid="{00000000-0005-0000-0000-000022010000}"/>
    <cellStyle name="…_ESKİŞEHİR NATURA EVLERİ REVİZE MEKANİK KEŞİF (EURO)18-11-2006" xfId="295" xr:uid="{00000000-0005-0000-0000-000023010000}"/>
    <cellStyle name="…_ESKİŞEHİR NATURA EVLERİ REVİZE MEKANİK KEŞİF (EURO)-kalde" xfId="296" xr:uid="{00000000-0005-0000-0000-000024010000}"/>
    <cellStyle name="…_FULYAmetr" xfId="297" xr:uid="{00000000-0005-0000-0000-000025010000}"/>
    <cellStyle name="…_FULYAmetr-cenk" xfId="298" xr:uid="{00000000-0005-0000-0000-000026010000}"/>
    <cellStyle name="…_Garaj suzgec tesisati  İlk yatırım maliyetleri 10-12-2004........" xfId="299" xr:uid="{00000000-0005-0000-0000-000027010000}"/>
    <cellStyle name="…_Gumrukcuoglumetraj" xfId="300" xr:uid="{00000000-0005-0000-0000-000028010000}"/>
    <cellStyle name="…_METRAJ" xfId="301" xr:uid="{00000000-0005-0000-0000-000029010000}"/>
    <cellStyle name="…_metrajr1" xfId="302" xr:uid="{00000000-0005-0000-0000-00002A010000}"/>
    <cellStyle name="…_metrajr1_(REVİZE)  İlk yatırım maliyetleri 10-12-2004........" xfId="303" xr:uid="{00000000-0005-0000-0000-00002B010000}"/>
    <cellStyle name="…_metrajr1_(REVİZE)  İlk yatırım maliyetleri h ventil kullanılırsa10-12-2004........" xfId="304" xr:uid="{00000000-0005-0000-0000-00002C010000}"/>
    <cellStyle name="…_metrajr1_2- Selenium29-04-2003" xfId="305" xr:uid="{00000000-0005-0000-0000-00002D010000}"/>
    <cellStyle name="…_metrajr1_çalışma dosyasıMekanik keşif 11.04.03" xfId="306" xr:uid="{00000000-0005-0000-0000-00002E010000}"/>
    <cellStyle name="…_metrajr1_çalışma dosyasıMekanik keşif 11.04.03...." xfId="307" xr:uid="{00000000-0005-0000-0000-00002F010000}"/>
    <cellStyle name="…_metrajr1_ESKİŞEHİR NATURA EVLERİ" xfId="308" xr:uid="{00000000-0005-0000-0000-000030010000}"/>
    <cellStyle name="…_metrajr1_ESKİŞEHİR NATURA EVLERİ MEKANİK ODA VE ÇEVRE KEŞİF" xfId="309" xr:uid="{00000000-0005-0000-0000-000031010000}"/>
    <cellStyle name="…_metrajr1_ESKİŞEHİR NATURA EVLERİ REVİZE MEKANİK KEŞİF (EURO)16-11-2006" xfId="310" xr:uid="{00000000-0005-0000-0000-000032010000}"/>
    <cellStyle name="…_metrajr1_ESKİŞEHİR NATURA EVLERİ REVİZE MEKANİK KEŞİF (EURO)18-11-2006" xfId="311" xr:uid="{00000000-0005-0000-0000-000033010000}"/>
    <cellStyle name="…_metrajr1_ESKİŞEHİR NATURA EVLERİ REVİZE MEKANİK KEŞİF (EURO)-kalde" xfId="312" xr:uid="{00000000-0005-0000-0000-000034010000}"/>
    <cellStyle name="…_metrajr1_FULYAmetr" xfId="313" xr:uid="{00000000-0005-0000-0000-000035010000}"/>
    <cellStyle name="…_metrajr1_FULYAmetr-cenk" xfId="314" xr:uid="{00000000-0005-0000-0000-000036010000}"/>
    <cellStyle name="…_metrajr1_FULYAmetr-sıhhi" xfId="315" xr:uid="{00000000-0005-0000-0000-000037010000}"/>
    <cellStyle name="…_metrajr1_Garaj suzgec tesisati  İlk yatırım maliyetleri 10-12-2004........" xfId="316" xr:uid="{00000000-0005-0000-0000-000038010000}"/>
    <cellStyle name="…_metrajr1_keşif özeti 06--02-2005........" xfId="317" xr:uid="{00000000-0005-0000-0000-000039010000}"/>
    <cellStyle name="…_metrajr1_KLIMA-METRAJ" xfId="318" xr:uid="{00000000-0005-0000-0000-00003A010000}"/>
    <cellStyle name="…_metrajr1_maliyetler 17-7-2004" xfId="319" xr:uid="{00000000-0005-0000-0000-00003B010000}"/>
    <cellStyle name="…_metrajr1_METRAJ" xfId="320" xr:uid="{00000000-0005-0000-0000-00003C010000}"/>
    <cellStyle name="…_metrajr1_naturakesif-14-11-2006-b.h düz." xfId="321" xr:uid="{00000000-0005-0000-0000-00003D010000}"/>
    <cellStyle name="…_metrajr1_naturakesif-31-10-2006" xfId="322" xr:uid="{00000000-0005-0000-0000-00003E010000}"/>
    <cellStyle name="…_metrajr1_örnek kesif" xfId="323" xr:uid="{00000000-0005-0000-0000-00003F010000}"/>
    <cellStyle name="…_metrajr1_su borusunun garajdan geçmesi hali" xfId="324" xr:uid="{00000000-0005-0000-0000-000040010000}"/>
    <cellStyle name="…_naturakesif-14-11-2006-b.h düz." xfId="325" xr:uid="{00000000-0005-0000-0000-000041010000}"/>
    <cellStyle name="…_Pakmetraj" xfId="326" xr:uid="{00000000-0005-0000-0000-000042010000}"/>
    <cellStyle name="…_Pakmetraj_(REVİZE)  İlk yatırım maliyetleri 10-12-2004........" xfId="327" xr:uid="{00000000-0005-0000-0000-000043010000}"/>
    <cellStyle name="…_Pakmetraj_(REVİZE)  İlk yatırım maliyetleri h ventil kullanılırsa10-12-2004........" xfId="328" xr:uid="{00000000-0005-0000-0000-000044010000}"/>
    <cellStyle name="…_Pakmetraj_2- Selenium29-04-2003" xfId="329" xr:uid="{00000000-0005-0000-0000-000045010000}"/>
    <cellStyle name="…_Pakmetraj_çalışma dosyasıMekanik keşif 11.04.03" xfId="330" xr:uid="{00000000-0005-0000-0000-000046010000}"/>
    <cellStyle name="…_Pakmetraj_çalışma dosyasıMekanik keşif 11.04.03...." xfId="331" xr:uid="{00000000-0005-0000-0000-000047010000}"/>
    <cellStyle name="…_Pakmetraj_ESKİŞEHİR NATURA EVLERİ" xfId="332" xr:uid="{00000000-0005-0000-0000-000048010000}"/>
    <cellStyle name="…_Pakmetraj_ESKİŞEHİR NATURA EVLERİ MEKANİK ODA VE ÇEVRE KEŞİF" xfId="333" xr:uid="{00000000-0005-0000-0000-000049010000}"/>
    <cellStyle name="…_Pakmetraj_ESKİŞEHİR NATURA EVLERİ REVİZE MEKANİK KEŞİF (EURO)16-11-2006" xfId="334" xr:uid="{00000000-0005-0000-0000-00004A010000}"/>
    <cellStyle name="…_Pakmetraj_ESKİŞEHİR NATURA EVLERİ REVİZE MEKANİK KEŞİF (EURO)18-11-2006" xfId="335" xr:uid="{00000000-0005-0000-0000-00004B010000}"/>
    <cellStyle name="…_Pakmetraj_ESKİŞEHİR NATURA EVLERİ REVİZE MEKANİK KEŞİF (EURO)-kalde" xfId="336" xr:uid="{00000000-0005-0000-0000-00004C010000}"/>
    <cellStyle name="…_Pakmetraj_FULYAmetr" xfId="337" xr:uid="{00000000-0005-0000-0000-00004D010000}"/>
    <cellStyle name="…_Pakmetraj_FULYAmetr-cenk" xfId="338" xr:uid="{00000000-0005-0000-0000-00004E010000}"/>
    <cellStyle name="…_Pakmetraj_FULYAmetr-sıhhi" xfId="339" xr:uid="{00000000-0005-0000-0000-00004F010000}"/>
    <cellStyle name="…_Pakmetraj_Garaj suzgec tesisati  İlk yatırım maliyetleri 10-12-2004........" xfId="340" xr:uid="{00000000-0005-0000-0000-000050010000}"/>
    <cellStyle name="…_Pakmetraj_keşif özeti 06--02-2005........" xfId="341" xr:uid="{00000000-0005-0000-0000-000051010000}"/>
    <cellStyle name="…_Pakmetraj_KLIMA-METRAJ" xfId="342" xr:uid="{00000000-0005-0000-0000-000052010000}"/>
    <cellStyle name="…_Pakmetraj_maliyetler 17-7-2004" xfId="343" xr:uid="{00000000-0005-0000-0000-000053010000}"/>
    <cellStyle name="…_Pakmetraj_METRAJ" xfId="344" xr:uid="{00000000-0005-0000-0000-000054010000}"/>
    <cellStyle name="…_Pakmetraj_naturakesif-14-11-2006-b.h düz." xfId="345" xr:uid="{00000000-0005-0000-0000-000055010000}"/>
    <cellStyle name="…_Pakmetraj_naturakesif-31-10-2006" xfId="346" xr:uid="{00000000-0005-0000-0000-000056010000}"/>
    <cellStyle name="…_Pakmetraj_örnek kesif" xfId="347" xr:uid="{00000000-0005-0000-0000-000057010000}"/>
    <cellStyle name="…_Pakmetraj_su borusunun garajdan geçmesi hali" xfId="348" xr:uid="{00000000-0005-0000-0000-000058010000}"/>
    <cellStyle name="…_Rover metraj" xfId="349" xr:uid="{00000000-0005-0000-0000-000059010000}"/>
    <cellStyle name="…_Rover metraj_(REVİZE)  İlk yatırım maliyetleri 10-12-2004........" xfId="350" xr:uid="{00000000-0005-0000-0000-00005A010000}"/>
    <cellStyle name="…_Rover metraj_(REVİZE)  İlk yatırım maliyetleri h ventil kullanılırsa10-12-2004........" xfId="351" xr:uid="{00000000-0005-0000-0000-00005B010000}"/>
    <cellStyle name="…_Rover metraj_2- Selenium29-04-2003" xfId="352" xr:uid="{00000000-0005-0000-0000-00005C010000}"/>
    <cellStyle name="…_Rover metraj_çalışma dosyasıMekanik keşif 11.04.03" xfId="353" xr:uid="{00000000-0005-0000-0000-00005D010000}"/>
    <cellStyle name="…_Rover metraj_çalışma dosyasıMekanik keşif 11.04.03...." xfId="354" xr:uid="{00000000-0005-0000-0000-00005E010000}"/>
    <cellStyle name="…_Rover metraj_ESKİŞEHİR NATURA EVLERİ" xfId="355" xr:uid="{00000000-0005-0000-0000-00005F010000}"/>
    <cellStyle name="…_Rover metraj_ESKİŞEHİR NATURA EVLERİ MEKANİK ODA VE ÇEVRE KEŞİF" xfId="356" xr:uid="{00000000-0005-0000-0000-000060010000}"/>
    <cellStyle name="…_Rover metraj_ESKİŞEHİR NATURA EVLERİ REVİZE MEKANİK KEŞİF (EURO)16-11-2006" xfId="357" xr:uid="{00000000-0005-0000-0000-000061010000}"/>
    <cellStyle name="…_Rover metraj_ESKİŞEHİR NATURA EVLERİ REVİZE MEKANİK KEŞİF (EURO)18-11-2006" xfId="358" xr:uid="{00000000-0005-0000-0000-000062010000}"/>
    <cellStyle name="…_Rover metraj_ESKİŞEHİR NATURA EVLERİ REVİZE MEKANİK KEŞİF (EURO)-kalde" xfId="359" xr:uid="{00000000-0005-0000-0000-000063010000}"/>
    <cellStyle name="…_Rover metraj_FULYAmetr" xfId="360" xr:uid="{00000000-0005-0000-0000-000064010000}"/>
    <cellStyle name="…_Rover metraj_FULYAmetr-cenk" xfId="361" xr:uid="{00000000-0005-0000-0000-000065010000}"/>
    <cellStyle name="…_Rover metraj_FULYAmetr-sıhhi" xfId="362" xr:uid="{00000000-0005-0000-0000-000066010000}"/>
    <cellStyle name="…_Rover metraj_Garaj suzgec tesisati  İlk yatırım maliyetleri 10-12-2004........" xfId="363" xr:uid="{00000000-0005-0000-0000-000067010000}"/>
    <cellStyle name="…_Rover metraj_Gumrukcuoglumetraj" xfId="364" xr:uid="{00000000-0005-0000-0000-000068010000}"/>
    <cellStyle name="…_Rover metraj_keşif özeti 06--02-2005........" xfId="365" xr:uid="{00000000-0005-0000-0000-000069010000}"/>
    <cellStyle name="…_Rover metraj_KLIMA-METRAJ" xfId="366" xr:uid="{00000000-0005-0000-0000-00006A010000}"/>
    <cellStyle name="…_Rover metraj_maliyetler 17-7-2004" xfId="367" xr:uid="{00000000-0005-0000-0000-00006B010000}"/>
    <cellStyle name="…_Rover metraj_METRAJ" xfId="368" xr:uid="{00000000-0005-0000-0000-00006C010000}"/>
    <cellStyle name="…_Rover metraj_naturakesif-14-11-2006-b.h düz." xfId="369" xr:uid="{00000000-0005-0000-0000-00006D010000}"/>
    <cellStyle name="…_Rover metraj_naturakesif-31-10-2006" xfId="370" xr:uid="{00000000-0005-0000-0000-00006E010000}"/>
    <cellStyle name="…_Rover metraj_örnek kesif" xfId="371" xr:uid="{00000000-0005-0000-0000-00006F010000}"/>
    <cellStyle name="…_Rover metraj_Pakmetraj" xfId="372" xr:uid="{00000000-0005-0000-0000-000070010000}"/>
    <cellStyle name="…_Rover metraj_su borusunun garajdan geçmesi hali" xfId="373" xr:uid="{00000000-0005-0000-0000-000071010000}"/>
    <cellStyle name="…_su borusunun garajdan geçmesi hali" xfId="374" xr:uid="{00000000-0005-0000-0000-000072010000}"/>
    <cellStyle name="†" xfId="375" xr:uid="{00000000-0005-0000-0000-000073010000}"/>
    <cellStyle name="†_(REVİZE)  İlk yatırım maliyetleri h ventil kullanılırsa10-12-2004........" xfId="376" xr:uid="{00000000-0005-0000-0000-000074010000}"/>
    <cellStyle name="†_Borcelik" xfId="377" xr:uid="{00000000-0005-0000-0000-000075010000}"/>
    <cellStyle name="†_CARREFOUR" xfId="378" xr:uid="{00000000-0005-0000-0000-000076010000}"/>
    <cellStyle name="†_ESKİŞEHİR NATURA EVLERİ REVİZE MEKANİK KEŞİF (EURO)18-11-2006" xfId="379" xr:uid="{00000000-0005-0000-0000-000077010000}"/>
    <cellStyle name="†_FULYAmetr" xfId="380" xr:uid="{00000000-0005-0000-0000-000078010000}"/>
    <cellStyle name="†_FULYAmetr-sıhhi" xfId="381" xr:uid="{00000000-0005-0000-0000-000079010000}"/>
    <cellStyle name="†_Garaj suzgec tesisati  İlk yatırım maliyetleri 10-12-2004........" xfId="382" xr:uid="{00000000-0005-0000-0000-00007A010000}"/>
    <cellStyle name="†_Gumrukcuoglumetraj" xfId="383" xr:uid="{00000000-0005-0000-0000-00007B010000}"/>
    <cellStyle name="†_maliyetler 17-7-2004" xfId="384" xr:uid="{00000000-0005-0000-0000-00007C010000}"/>
    <cellStyle name="†_METRAJ" xfId="385" xr:uid="{00000000-0005-0000-0000-00007D010000}"/>
    <cellStyle name="†_metrajr1" xfId="386" xr:uid="{00000000-0005-0000-0000-00007E010000}"/>
    <cellStyle name="†_metrajr1_(REVİZE)  İlk yatırım maliyetleri 10-12-2004........" xfId="387" xr:uid="{00000000-0005-0000-0000-00007F010000}"/>
    <cellStyle name="†_metrajr1_(REVİZE)  İlk yatırım maliyetleri h ventil kullanılırsa10-12-2004........" xfId="388" xr:uid="{00000000-0005-0000-0000-000080010000}"/>
    <cellStyle name="†_metrajr1_2- Selenium29-04-2003" xfId="389" xr:uid="{00000000-0005-0000-0000-000081010000}"/>
    <cellStyle name="†_metrajr1_çalışma dosyasıMekanik keşif 11.04.03" xfId="390" xr:uid="{00000000-0005-0000-0000-000082010000}"/>
    <cellStyle name="†_metrajr1_çalışma dosyasıMekanik keşif 11.04.03...." xfId="391" xr:uid="{00000000-0005-0000-0000-000083010000}"/>
    <cellStyle name="†_metrajr1_ESKİŞEHİR NATURA EVLERİ" xfId="392" xr:uid="{00000000-0005-0000-0000-000084010000}"/>
    <cellStyle name="†_metrajr1_ESKİŞEHİR NATURA EVLERİ MEKANİK ODA VE ÇEVRE KEŞİF" xfId="393" xr:uid="{00000000-0005-0000-0000-000085010000}"/>
    <cellStyle name="†_metrajr1_ESKİŞEHİR NATURA EVLERİ REVİZE MEKANİK KEŞİF (EURO)16-11-2006" xfId="394" xr:uid="{00000000-0005-0000-0000-000086010000}"/>
    <cellStyle name="†_metrajr1_ESKİŞEHİR NATURA EVLERİ REVİZE MEKANİK KEŞİF (EURO)18-11-2006" xfId="395" xr:uid="{00000000-0005-0000-0000-000087010000}"/>
    <cellStyle name="†_metrajr1_ESKİŞEHİR NATURA EVLERİ REVİZE MEKANİK KEŞİF (EURO)-kalde" xfId="396" xr:uid="{00000000-0005-0000-0000-000088010000}"/>
    <cellStyle name="†_metrajr1_FULYAmetr" xfId="397" xr:uid="{00000000-0005-0000-0000-000089010000}"/>
    <cellStyle name="†_metrajr1_FULYAmetr-cenk" xfId="398" xr:uid="{00000000-0005-0000-0000-00008A010000}"/>
    <cellStyle name="†_metrajr1_FULYAmetr-sıhhi" xfId="399" xr:uid="{00000000-0005-0000-0000-00008B010000}"/>
    <cellStyle name="†_metrajr1_Garaj suzgec tesisati  İlk yatırım maliyetleri 10-12-2004........" xfId="400" xr:uid="{00000000-0005-0000-0000-00008C010000}"/>
    <cellStyle name="†_metrajr1_keşif özeti 06--02-2005........" xfId="401" xr:uid="{00000000-0005-0000-0000-00008D010000}"/>
    <cellStyle name="†_metrajr1_KLIMA-METRAJ" xfId="402" xr:uid="{00000000-0005-0000-0000-00008E010000}"/>
    <cellStyle name="†_metrajr1_maliyetler 17-7-2004" xfId="403" xr:uid="{00000000-0005-0000-0000-00008F010000}"/>
    <cellStyle name="†_metrajr1_METRAJ" xfId="404" xr:uid="{00000000-0005-0000-0000-000090010000}"/>
    <cellStyle name="†_metrajr1_naturakesif-14-11-2006-b.h düz." xfId="405" xr:uid="{00000000-0005-0000-0000-000091010000}"/>
    <cellStyle name="†_metrajr1_naturakesif-31-10-2006" xfId="406" xr:uid="{00000000-0005-0000-0000-000092010000}"/>
    <cellStyle name="†_metrajr1_örnek kesif" xfId="407" xr:uid="{00000000-0005-0000-0000-000093010000}"/>
    <cellStyle name="†_metrajr1_su borusunun garajdan geçmesi hali" xfId="408" xr:uid="{00000000-0005-0000-0000-000094010000}"/>
    <cellStyle name="†_naturakesif-31-10-2006" xfId="409" xr:uid="{00000000-0005-0000-0000-000095010000}"/>
    <cellStyle name="†_örnek kesif" xfId="410" xr:uid="{00000000-0005-0000-0000-000096010000}"/>
    <cellStyle name="†_Pakmetraj" xfId="411" xr:uid="{00000000-0005-0000-0000-000097010000}"/>
    <cellStyle name="†_Pakmetraj_(REVİZE)  İlk yatırım maliyetleri 10-12-2004........" xfId="412" xr:uid="{00000000-0005-0000-0000-000098010000}"/>
    <cellStyle name="†_Pakmetraj_(REVİZE)  İlk yatırım maliyetleri h ventil kullanılırsa10-12-2004........" xfId="413" xr:uid="{00000000-0005-0000-0000-000099010000}"/>
    <cellStyle name="†_Pakmetraj_2- Selenium29-04-2003" xfId="414" xr:uid="{00000000-0005-0000-0000-00009A010000}"/>
    <cellStyle name="†_Pakmetraj_çalışma dosyasıMekanik keşif 11.04.03" xfId="415" xr:uid="{00000000-0005-0000-0000-00009B010000}"/>
    <cellStyle name="†_Pakmetraj_çalışma dosyasıMekanik keşif 11.04.03...." xfId="416" xr:uid="{00000000-0005-0000-0000-00009C010000}"/>
    <cellStyle name="†_Pakmetraj_ESKİŞEHİR NATURA EVLERİ" xfId="417" xr:uid="{00000000-0005-0000-0000-00009D010000}"/>
    <cellStyle name="†_Pakmetraj_ESKİŞEHİR NATURA EVLERİ MEKANİK ODA VE ÇEVRE KEŞİF" xfId="418" xr:uid="{00000000-0005-0000-0000-00009E010000}"/>
    <cellStyle name="†_Pakmetraj_ESKİŞEHİR NATURA EVLERİ REVİZE MEKANİK KEŞİF (EURO)16-11-2006" xfId="419" xr:uid="{00000000-0005-0000-0000-00009F010000}"/>
    <cellStyle name="†_Pakmetraj_ESKİŞEHİR NATURA EVLERİ REVİZE MEKANİK KEŞİF (EURO)18-11-2006" xfId="420" xr:uid="{00000000-0005-0000-0000-0000A0010000}"/>
    <cellStyle name="†_Pakmetraj_ESKİŞEHİR NATURA EVLERİ REVİZE MEKANİK KEŞİF (EURO)-kalde" xfId="421" xr:uid="{00000000-0005-0000-0000-0000A1010000}"/>
    <cellStyle name="†_Pakmetraj_FULYAmetr" xfId="422" xr:uid="{00000000-0005-0000-0000-0000A2010000}"/>
    <cellStyle name="†_Pakmetraj_FULYAmetr-cenk" xfId="423" xr:uid="{00000000-0005-0000-0000-0000A3010000}"/>
    <cellStyle name="†_Pakmetraj_FULYAmetr-sıhhi" xfId="424" xr:uid="{00000000-0005-0000-0000-0000A4010000}"/>
    <cellStyle name="†_Pakmetraj_Garaj suzgec tesisati  İlk yatırım maliyetleri 10-12-2004........" xfId="425" xr:uid="{00000000-0005-0000-0000-0000A5010000}"/>
    <cellStyle name="†_Pakmetraj_keşif özeti 06--02-2005........" xfId="426" xr:uid="{00000000-0005-0000-0000-0000A6010000}"/>
    <cellStyle name="†_Pakmetraj_KLIMA-METRAJ" xfId="427" xr:uid="{00000000-0005-0000-0000-0000A7010000}"/>
    <cellStyle name="†_Pakmetraj_maliyetler 17-7-2004" xfId="428" xr:uid="{00000000-0005-0000-0000-0000A8010000}"/>
    <cellStyle name="†_Pakmetraj_METRAJ" xfId="429" xr:uid="{00000000-0005-0000-0000-0000A9010000}"/>
    <cellStyle name="†_Pakmetraj_naturakesif-14-11-2006-b.h düz." xfId="430" xr:uid="{00000000-0005-0000-0000-0000AA010000}"/>
    <cellStyle name="†_Pakmetraj_naturakesif-31-10-2006" xfId="431" xr:uid="{00000000-0005-0000-0000-0000AB010000}"/>
    <cellStyle name="†_Pakmetraj_örnek kesif" xfId="432" xr:uid="{00000000-0005-0000-0000-0000AC010000}"/>
    <cellStyle name="†_Pakmetraj_su borusunun garajdan geçmesi hali" xfId="433" xr:uid="{00000000-0005-0000-0000-0000AD010000}"/>
    <cellStyle name="†_Rover metraj" xfId="434" xr:uid="{00000000-0005-0000-0000-0000AE010000}"/>
    <cellStyle name="†_Rover metraj_(REVİZE)  İlk yatırım maliyetleri 10-12-2004........" xfId="435" xr:uid="{00000000-0005-0000-0000-0000AF010000}"/>
    <cellStyle name="†_Rover metraj_(REVİZE)  İlk yatırım maliyetleri h ventil kullanılırsa10-12-2004........" xfId="436" xr:uid="{00000000-0005-0000-0000-0000B0010000}"/>
    <cellStyle name="†_Rover metraj_2- Selenium29-04-2003" xfId="437" xr:uid="{00000000-0005-0000-0000-0000B1010000}"/>
    <cellStyle name="†_Rover metraj_çalışma dosyasıMekanik keşif 11.04.03" xfId="438" xr:uid="{00000000-0005-0000-0000-0000B2010000}"/>
    <cellStyle name="†_Rover metraj_çalışma dosyasıMekanik keşif 11.04.03...." xfId="439" xr:uid="{00000000-0005-0000-0000-0000B3010000}"/>
    <cellStyle name="†_Rover metraj_ESKİŞEHİR NATURA EVLERİ" xfId="440" xr:uid="{00000000-0005-0000-0000-0000B4010000}"/>
    <cellStyle name="†_Rover metraj_ESKİŞEHİR NATURA EVLERİ MEKANİK ODA VE ÇEVRE KEŞİF" xfId="441" xr:uid="{00000000-0005-0000-0000-0000B5010000}"/>
    <cellStyle name="†_Rover metraj_ESKİŞEHİR NATURA EVLERİ REVİZE MEKANİK KEŞİF (EURO)16-11-2006" xfId="442" xr:uid="{00000000-0005-0000-0000-0000B6010000}"/>
    <cellStyle name="†_Rover metraj_ESKİŞEHİR NATURA EVLERİ REVİZE MEKANİK KEŞİF (EURO)18-11-2006" xfId="443" xr:uid="{00000000-0005-0000-0000-0000B7010000}"/>
    <cellStyle name="†_Rover metraj_ESKİŞEHİR NATURA EVLERİ REVİZE MEKANİK KEŞİF (EURO)-kalde" xfId="444" xr:uid="{00000000-0005-0000-0000-0000B8010000}"/>
    <cellStyle name="†_Rover metraj_FULYAmetr" xfId="445" xr:uid="{00000000-0005-0000-0000-0000B9010000}"/>
    <cellStyle name="†_Rover metraj_FULYAmetr-cenk" xfId="446" xr:uid="{00000000-0005-0000-0000-0000BA010000}"/>
    <cellStyle name="†_Rover metraj_FULYAmetr-sıhhi" xfId="447" xr:uid="{00000000-0005-0000-0000-0000BB010000}"/>
    <cellStyle name="†_Rover metraj_Garaj suzgec tesisati  İlk yatırım maliyetleri 10-12-2004........" xfId="448" xr:uid="{00000000-0005-0000-0000-0000BC010000}"/>
    <cellStyle name="†_Rover metraj_Gumrukcuoglumetraj" xfId="449" xr:uid="{00000000-0005-0000-0000-0000BD010000}"/>
    <cellStyle name="†_Rover metraj_keşif özeti 06--02-2005........" xfId="450" xr:uid="{00000000-0005-0000-0000-0000BE010000}"/>
    <cellStyle name="†_Rover metraj_KLIMA-METRAJ" xfId="451" xr:uid="{00000000-0005-0000-0000-0000BF010000}"/>
    <cellStyle name="†_Rover metraj_maliyetler 17-7-2004" xfId="452" xr:uid="{00000000-0005-0000-0000-0000C0010000}"/>
    <cellStyle name="†_Rover metraj_METRAJ" xfId="453" xr:uid="{00000000-0005-0000-0000-0000C1010000}"/>
    <cellStyle name="†_Rover metraj_naturakesif-14-11-2006-b.h düz." xfId="454" xr:uid="{00000000-0005-0000-0000-0000C2010000}"/>
    <cellStyle name="†_Rover metraj_naturakesif-31-10-2006" xfId="455" xr:uid="{00000000-0005-0000-0000-0000C3010000}"/>
    <cellStyle name="†_Rover metraj_örnek kesif" xfId="456" xr:uid="{00000000-0005-0000-0000-0000C4010000}"/>
    <cellStyle name="†_Rover metraj_Pakmetraj" xfId="457" xr:uid="{00000000-0005-0000-0000-0000C5010000}"/>
    <cellStyle name="†_Rover metraj_su borusunun garajdan geçmesi hali" xfId="458" xr:uid="{00000000-0005-0000-0000-0000C6010000}"/>
    <cellStyle name="‡" xfId="459" xr:uid="{00000000-0005-0000-0000-0000C7010000}"/>
    <cellStyle name="‡_(REVİZE)  İlk yatırım maliyetleri 10-12-2004........" xfId="460" xr:uid="{00000000-0005-0000-0000-0000C8010000}"/>
    <cellStyle name="‡_2- Selenium29-04-2003" xfId="461" xr:uid="{00000000-0005-0000-0000-0000C9010000}"/>
    <cellStyle name="‡_Borcelik" xfId="462" xr:uid="{00000000-0005-0000-0000-0000CA010000}"/>
    <cellStyle name="‡_çalışma dosyasıMekanik keşif 11.04.03" xfId="463" xr:uid="{00000000-0005-0000-0000-0000CB010000}"/>
    <cellStyle name="‡_CARREFOUR" xfId="464" xr:uid="{00000000-0005-0000-0000-0000CC010000}"/>
    <cellStyle name="‡_FULYAmetr" xfId="465" xr:uid="{00000000-0005-0000-0000-0000CD010000}"/>
    <cellStyle name="‡_FULYAmetr-cenk" xfId="466" xr:uid="{00000000-0005-0000-0000-0000CE010000}"/>
    <cellStyle name="‡_FULYAmetr-sıhhi" xfId="467" xr:uid="{00000000-0005-0000-0000-0000CF010000}"/>
    <cellStyle name="‡_Gumrukcuoglumetraj" xfId="468" xr:uid="{00000000-0005-0000-0000-0000D0010000}"/>
    <cellStyle name="‡_KLIMA-METRAJ" xfId="469" xr:uid="{00000000-0005-0000-0000-0000D1010000}"/>
    <cellStyle name="‡_maliyetler 17-7-2004" xfId="470" xr:uid="{00000000-0005-0000-0000-0000D2010000}"/>
    <cellStyle name="‡_METRAJ" xfId="471" xr:uid="{00000000-0005-0000-0000-0000D3010000}"/>
    <cellStyle name="‡_metrajr1" xfId="472" xr:uid="{00000000-0005-0000-0000-0000D4010000}"/>
    <cellStyle name="‡_metrajr1_(REVİZE)  İlk yatırım maliyetleri 10-12-2004........" xfId="473" xr:uid="{00000000-0005-0000-0000-0000D5010000}"/>
    <cellStyle name="‡_metrajr1_(REVİZE)  İlk yatırım maliyetleri h ventil kullanılırsa10-12-2004........" xfId="474" xr:uid="{00000000-0005-0000-0000-0000D6010000}"/>
    <cellStyle name="‡_metrajr1_2- Selenium29-04-2003" xfId="475" xr:uid="{00000000-0005-0000-0000-0000D7010000}"/>
    <cellStyle name="‡_metrajr1_çalışma dosyasıMekanik keşif 11.04.03" xfId="476" xr:uid="{00000000-0005-0000-0000-0000D8010000}"/>
    <cellStyle name="‡_metrajr1_çalışma dosyasıMekanik keşif 11.04.03...." xfId="477" xr:uid="{00000000-0005-0000-0000-0000D9010000}"/>
    <cellStyle name="‡_metrajr1_ESKİŞEHİR NATURA EVLERİ" xfId="478" xr:uid="{00000000-0005-0000-0000-0000DA010000}"/>
    <cellStyle name="‡_metrajr1_ESKİŞEHİR NATURA EVLERİ MEKANİK ODA VE ÇEVRE KEŞİF" xfId="479" xr:uid="{00000000-0005-0000-0000-0000DB010000}"/>
    <cellStyle name="‡_metrajr1_ESKİŞEHİR NATURA EVLERİ REVİZE MEKANİK KEŞİF (EURO)16-11-2006" xfId="480" xr:uid="{00000000-0005-0000-0000-0000DC010000}"/>
    <cellStyle name="‡_metrajr1_ESKİŞEHİR NATURA EVLERİ REVİZE MEKANİK KEŞİF (EURO)18-11-2006" xfId="481" xr:uid="{00000000-0005-0000-0000-0000DD010000}"/>
    <cellStyle name="‡_metrajr1_ESKİŞEHİR NATURA EVLERİ REVİZE MEKANİK KEŞİF (EURO)-kalde" xfId="482" xr:uid="{00000000-0005-0000-0000-0000DE010000}"/>
    <cellStyle name="‡_metrajr1_FULYAmetr" xfId="483" xr:uid="{00000000-0005-0000-0000-0000DF010000}"/>
    <cellStyle name="‡_metrajr1_FULYAmetr-cenk" xfId="484" xr:uid="{00000000-0005-0000-0000-0000E0010000}"/>
    <cellStyle name="‡_metrajr1_FULYAmetr-sıhhi" xfId="485" xr:uid="{00000000-0005-0000-0000-0000E1010000}"/>
    <cellStyle name="‡_metrajr1_Garaj suzgec tesisati  İlk yatırım maliyetleri 10-12-2004........" xfId="486" xr:uid="{00000000-0005-0000-0000-0000E2010000}"/>
    <cellStyle name="‡_metrajr1_keşif özeti 06--02-2005........" xfId="487" xr:uid="{00000000-0005-0000-0000-0000E3010000}"/>
    <cellStyle name="‡_metrajr1_KLIMA-METRAJ" xfId="488" xr:uid="{00000000-0005-0000-0000-0000E4010000}"/>
    <cellStyle name="‡_metrajr1_maliyetler 17-7-2004" xfId="489" xr:uid="{00000000-0005-0000-0000-0000E5010000}"/>
    <cellStyle name="‡_metrajr1_METRAJ" xfId="490" xr:uid="{00000000-0005-0000-0000-0000E6010000}"/>
    <cellStyle name="‡_metrajr1_naturakesif-14-11-2006-b.h düz." xfId="491" xr:uid="{00000000-0005-0000-0000-0000E7010000}"/>
    <cellStyle name="‡_metrajr1_naturakesif-31-10-2006" xfId="492" xr:uid="{00000000-0005-0000-0000-0000E8010000}"/>
    <cellStyle name="‡_metrajr1_örnek kesif" xfId="493" xr:uid="{00000000-0005-0000-0000-0000E9010000}"/>
    <cellStyle name="‡_metrajr1_su borusunun garajdan geçmesi hali" xfId="494" xr:uid="{00000000-0005-0000-0000-0000EA010000}"/>
    <cellStyle name="‡_naturakesif-14-11-2006-b.h düz." xfId="495" xr:uid="{00000000-0005-0000-0000-0000EB010000}"/>
    <cellStyle name="‡_naturakesif-31-10-2006" xfId="496" xr:uid="{00000000-0005-0000-0000-0000EC010000}"/>
    <cellStyle name="‡_Pakmetraj" xfId="497" xr:uid="{00000000-0005-0000-0000-0000ED010000}"/>
    <cellStyle name="‡_Pakmetraj_(REVİZE)  İlk yatırım maliyetleri 10-12-2004........" xfId="498" xr:uid="{00000000-0005-0000-0000-0000EE010000}"/>
    <cellStyle name="‡_Pakmetraj_(REVİZE)  İlk yatırım maliyetleri h ventil kullanılırsa10-12-2004........" xfId="499" xr:uid="{00000000-0005-0000-0000-0000EF010000}"/>
    <cellStyle name="‡_Pakmetraj_2- Selenium29-04-2003" xfId="500" xr:uid="{00000000-0005-0000-0000-0000F0010000}"/>
    <cellStyle name="‡_Pakmetraj_çalışma dosyasıMekanik keşif 11.04.03" xfId="501" xr:uid="{00000000-0005-0000-0000-0000F1010000}"/>
    <cellStyle name="‡_Pakmetraj_çalışma dosyasıMekanik keşif 11.04.03...." xfId="502" xr:uid="{00000000-0005-0000-0000-0000F2010000}"/>
    <cellStyle name="‡_Pakmetraj_ESKİŞEHİR NATURA EVLERİ" xfId="503" xr:uid="{00000000-0005-0000-0000-0000F3010000}"/>
    <cellStyle name="‡_Pakmetraj_ESKİŞEHİR NATURA EVLERİ MEKANİK ODA VE ÇEVRE KEŞİF" xfId="504" xr:uid="{00000000-0005-0000-0000-0000F4010000}"/>
    <cellStyle name="‡_Pakmetraj_ESKİŞEHİR NATURA EVLERİ REVİZE MEKANİK KEŞİF (EURO)16-11-2006" xfId="505" xr:uid="{00000000-0005-0000-0000-0000F5010000}"/>
    <cellStyle name="‡_Pakmetraj_ESKİŞEHİR NATURA EVLERİ REVİZE MEKANİK KEŞİF (EURO)18-11-2006" xfId="506" xr:uid="{00000000-0005-0000-0000-0000F6010000}"/>
    <cellStyle name="‡_Pakmetraj_ESKİŞEHİR NATURA EVLERİ REVİZE MEKANİK KEŞİF (EURO)-kalde" xfId="507" xr:uid="{00000000-0005-0000-0000-0000F7010000}"/>
    <cellStyle name="‡_Pakmetraj_FULYAmetr" xfId="508" xr:uid="{00000000-0005-0000-0000-0000F8010000}"/>
    <cellStyle name="‡_Pakmetraj_FULYAmetr-cenk" xfId="509" xr:uid="{00000000-0005-0000-0000-0000F9010000}"/>
    <cellStyle name="‡_Pakmetraj_FULYAmetr-sıhhi" xfId="510" xr:uid="{00000000-0005-0000-0000-0000FA010000}"/>
    <cellStyle name="‡_Pakmetraj_Garaj suzgec tesisati  İlk yatırım maliyetleri 10-12-2004........" xfId="511" xr:uid="{00000000-0005-0000-0000-0000FB010000}"/>
    <cellStyle name="‡_Pakmetraj_keşif özeti 06--02-2005........" xfId="512" xr:uid="{00000000-0005-0000-0000-0000FC010000}"/>
    <cellStyle name="‡_Pakmetraj_KLIMA-METRAJ" xfId="513" xr:uid="{00000000-0005-0000-0000-0000FD010000}"/>
    <cellStyle name="‡_Pakmetraj_maliyetler 17-7-2004" xfId="514" xr:uid="{00000000-0005-0000-0000-0000FE010000}"/>
    <cellStyle name="‡_Pakmetraj_METRAJ" xfId="515" xr:uid="{00000000-0005-0000-0000-0000FF010000}"/>
    <cellStyle name="‡_Pakmetraj_naturakesif-14-11-2006-b.h düz." xfId="516" xr:uid="{00000000-0005-0000-0000-000000020000}"/>
    <cellStyle name="‡_Pakmetraj_naturakesif-31-10-2006" xfId="517" xr:uid="{00000000-0005-0000-0000-000001020000}"/>
    <cellStyle name="‡_Pakmetraj_örnek kesif" xfId="518" xr:uid="{00000000-0005-0000-0000-000002020000}"/>
    <cellStyle name="‡_Pakmetraj_su borusunun garajdan geçmesi hali" xfId="519" xr:uid="{00000000-0005-0000-0000-000003020000}"/>
    <cellStyle name="‡_Rover metraj" xfId="520" xr:uid="{00000000-0005-0000-0000-000004020000}"/>
    <cellStyle name="‡_Rover metraj_(REVİZE)  İlk yatırım maliyetleri 10-12-2004........" xfId="521" xr:uid="{00000000-0005-0000-0000-000005020000}"/>
    <cellStyle name="‡_Rover metraj_(REVİZE)  İlk yatırım maliyetleri h ventil kullanılırsa10-12-2004........" xfId="522" xr:uid="{00000000-0005-0000-0000-000006020000}"/>
    <cellStyle name="‡_Rover metraj_2- Selenium29-04-2003" xfId="523" xr:uid="{00000000-0005-0000-0000-000007020000}"/>
    <cellStyle name="‡_Rover metraj_çalışma dosyasıMekanik keşif 11.04.03" xfId="524" xr:uid="{00000000-0005-0000-0000-000008020000}"/>
    <cellStyle name="‡_Rover metraj_çalışma dosyasıMekanik keşif 11.04.03...." xfId="525" xr:uid="{00000000-0005-0000-0000-000009020000}"/>
    <cellStyle name="‡_Rover metraj_ESKİŞEHİR NATURA EVLERİ" xfId="526" xr:uid="{00000000-0005-0000-0000-00000A020000}"/>
    <cellStyle name="‡_Rover metraj_ESKİŞEHİR NATURA EVLERİ MEKANİK ODA VE ÇEVRE KEŞİF" xfId="527" xr:uid="{00000000-0005-0000-0000-00000B020000}"/>
    <cellStyle name="‡_Rover metraj_ESKİŞEHİR NATURA EVLERİ REVİZE MEKANİK KEŞİF (EURO)16-11-2006" xfId="528" xr:uid="{00000000-0005-0000-0000-00000C020000}"/>
    <cellStyle name="‡_Rover metraj_ESKİŞEHİR NATURA EVLERİ REVİZE MEKANİK KEŞİF (EURO)18-11-2006" xfId="529" xr:uid="{00000000-0005-0000-0000-00000D020000}"/>
    <cellStyle name="‡_Rover metraj_ESKİŞEHİR NATURA EVLERİ REVİZE MEKANİK KEŞİF (EURO)-kalde" xfId="530" xr:uid="{00000000-0005-0000-0000-00000E020000}"/>
    <cellStyle name="‡_Rover metraj_FULYAmetr" xfId="531" xr:uid="{00000000-0005-0000-0000-00000F020000}"/>
    <cellStyle name="‡_Rover metraj_FULYAmetr-cenk" xfId="532" xr:uid="{00000000-0005-0000-0000-000010020000}"/>
    <cellStyle name="‡_Rover metraj_FULYAmetr-sıhhi" xfId="533" xr:uid="{00000000-0005-0000-0000-000011020000}"/>
    <cellStyle name="‡_Rover metraj_Garaj suzgec tesisati  İlk yatırım maliyetleri 10-12-2004........" xfId="534" xr:uid="{00000000-0005-0000-0000-000012020000}"/>
    <cellStyle name="‡_Rover metraj_Gumrukcuoglumetraj" xfId="535" xr:uid="{00000000-0005-0000-0000-000013020000}"/>
    <cellStyle name="‡_Rover metraj_keşif özeti 06--02-2005........" xfId="536" xr:uid="{00000000-0005-0000-0000-000014020000}"/>
    <cellStyle name="‡_Rover metraj_KLIMA-METRAJ" xfId="537" xr:uid="{00000000-0005-0000-0000-000015020000}"/>
    <cellStyle name="‡_Rover metraj_maliyetler 17-7-2004" xfId="538" xr:uid="{00000000-0005-0000-0000-000016020000}"/>
    <cellStyle name="‡_Rover metraj_METRAJ" xfId="539" xr:uid="{00000000-0005-0000-0000-000017020000}"/>
    <cellStyle name="‡_Rover metraj_naturakesif-14-11-2006-b.h düz." xfId="540" xr:uid="{00000000-0005-0000-0000-000018020000}"/>
    <cellStyle name="‡_Rover metraj_naturakesif-31-10-2006" xfId="541" xr:uid="{00000000-0005-0000-0000-000019020000}"/>
    <cellStyle name="‡_Rover metraj_örnek kesif" xfId="542" xr:uid="{00000000-0005-0000-0000-00001A020000}"/>
    <cellStyle name="‡_Rover metraj_Pakmetraj" xfId="543" xr:uid="{00000000-0005-0000-0000-00001B020000}"/>
    <cellStyle name="‡_Rover metraj_su borusunun garajdan geçmesi hali" xfId="544" xr:uid="{00000000-0005-0000-0000-00001C020000}"/>
    <cellStyle name="‡_su borusunun garajdan geçmesi hali" xfId="545" xr:uid="{00000000-0005-0000-0000-00001D020000}"/>
    <cellStyle name="•W_laroux" xfId="546" xr:uid="{00000000-0005-0000-0000-00001E020000}"/>
    <cellStyle name="" xfId="547" xr:uid="{00000000-0005-0000-0000-00001F020000}"/>
    <cellStyle name="" xfId="548" xr:uid="{00000000-0005-0000-0000-000020020000}"/>
    <cellStyle name="" xfId="549" xr:uid="{00000000-0005-0000-0000-000021020000}"/>
    <cellStyle name="" xfId="550" xr:uid="{00000000-0005-0000-0000-000022020000}"/>
    <cellStyle name="" xfId="551" xr:uid="{00000000-0005-0000-0000-000023020000}"/>
    <cellStyle name="" xfId="552" xr:uid="{00000000-0005-0000-0000-000024020000}"/>
    <cellStyle name="" xfId="553" xr:uid="{00000000-0005-0000-0000-000025020000}"/>
    <cellStyle name="" xfId="554" xr:uid="{00000000-0005-0000-0000-000026020000}"/>
    <cellStyle name="_Borcelik" xfId="555" xr:uid="{00000000-0005-0000-0000-000027020000}"/>
    <cellStyle name="_CARREFOUR" xfId="556" xr:uid="{00000000-0005-0000-0000-000028020000}"/>
    <cellStyle name="_Gumrukcuoglumetraj" xfId="557" xr:uid="{00000000-0005-0000-0000-000029020000}"/>
    <cellStyle name="_metrajr1" xfId="558" xr:uid="{00000000-0005-0000-0000-00002A020000}"/>
    <cellStyle name="_metrajr1_(REVİZE)  İlk yatırım maliyetleri 10-12-2004........" xfId="559" xr:uid="{00000000-0005-0000-0000-00002B020000}"/>
    <cellStyle name="_metrajr1_(REVİZE)  İlk yatırım maliyetleri h ventil kullanılırsa10-12-2004........" xfId="560" xr:uid="{00000000-0005-0000-0000-00002C020000}"/>
    <cellStyle name="_metrajr1_2- Selenium29-04-2003" xfId="561" xr:uid="{00000000-0005-0000-0000-00002D020000}"/>
    <cellStyle name="_metrajr1_çalışma dosyasıMekanik keşif 11.04.03" xfId="562" xr:uid="{00000000-0005-0000-0000-00002E020000}"/>
    <cellStyle name="_metrajr1_çalışma dosyasıMekanik keşif 11.04.03...." xfId="563" xr:uid="{00000000-0005-0000-0000-00002F020000}"/>
    <cellStyle name="_metrajr1_ESKİŞEHİR NATURA EVLERİ" xfId="564" xr:uid="{00000000-0005-0000-0000-000030020000}"/>
    <cellStyle name="_metrajr1_ESKİŞEHİR NATURA EVLERİ MEKANİK ODA VE ÇEVRE KEŞİF" xfId="565" xr:uid="{00000000-0005-0000-0000-000031020000}"/>
    <cellStyle name="_metrajr1_ESKİŞEHİR NATURA EVLERİ REVİZE MEKANİK KEŞİF (EURO)16-11-2006" xfId="566" xr:uid="{00000000-0005-0000-0000-000032020000}"/>
    <cellStyle name="_metrajr1_ESKİŞEHİR NATURA EVLERİ REVİZE MEKANİK KEŞİF (EURO)18-11-2006" xfId="567" xr:uid="{00000000-0005-0000-0000-000033020000}"/>
    <cellStyle name="_metrajr1_ESKİŞEHİR NATURA EVLERİ REVİZE MEKANİK KEŞİF (EURO)-kalde" xfId="568" xr:uid="{00000000-0005-0000-0000-000034020000}"/>
    <cellStyle name="_metrajr1_FULYAmetr" xfId="569" xr:uid="{00000000-0005-0000-0000-000035020000}"/>
    <cellStyle name="_metrajr1_FULYAmetr-cenk" xfId="570" xr:uid="{00000000-0005-0000-0000-000036020000}"/>
    <cellStyle name="_metrajr1_FULYAmetr-sıhhi" xfId="571" xr:uid="{00000000-0005-0000-0000-000037020000}"/>
    <cellStyle name="_metrajr1_Garaj suzgec tesisati  İlk yatırım maliyetleri 10-12-2004........" xfId="572" xr:uid="{00000000-0005-0000-0000-000038020000}"/>
    <cellStyle name="_metrajr1_keşif özeti 06--02-2005........" xfId="573" xr:uid="{00000000-0005-0000-0000-000039020000}"/>
    <cellStyle name="_metrajr1_KLIMA-METRAJ" xfId="574" xr:uid="{00000000-0005-0000-0000-00003A020000}"/>
    <cellStyle name="_metrajr1_maliyetler 17-7-2004" xfId="575" xr:uid="{00000000-0005-0000-0000-00003B020000}"/>
    <cellStyle name="_metrajr1_METRAJ" xfId="576" xr:uid="{00000000-0005-0000-0000-00003C020000}"/>
    <cellStyle name="_metrajr1_naturakesif-14-11-2006-b.h düz." xfId="577" xr:uid="{00000000-0005-0000-0000-00003D020000}"/>
    <cellStyle name="_metrajr1_naturakesif-31-10-2006" xfId="578" xr:uid="{00000000-0005-0000-0000-00003E020000}"/>
    <cellStyle name="_metrajr1_örnek kesif" xfId="579" xr:uid="{00000000-0005-0000-0000-00003F020000}"/>
    <cellStyle name="_metrajr1_su borusunun garajdan geçmesi hali" xfId="580" xr:uid="{00000000-0005-0000-0000-000040020000}"/>
    <cellStyle name="_Pakmetraj" xfId="581" xr:uid="{00000000-0005-0000-0000-000041020000}"/>
    <cellStyle name="_Pakmetraj_(REVİZE)  İlk yatırım maliyetleri 10-12-2004........" xfId="582" xr:uid="{00000000-0005-0000-0000-000042020000}"/>
    <cellStyle name="_Pakmetraj_(REVİZE)  İlk yatırım maliyetleri h ventil kullanılırsa10-12-2004........" xfId="583" xr:uid="{00000000-0005-0000-0000-000043020000}"/>
    <cellStyle name="_Pakmetraj_2- Selenium29-04-2003" xfId="584" xr:uid="{00000000-0005-0000-0000-000044020000}"/>
    <cellStyle name="_Pakmetraj_çalışma dosyasıMekanik keşif 11.04.03" xfId="585" xr:uid="{00000000-0005-0000-0000-000045020000}"/>
    <cellStyle name="_Pakmetraj_çalışma dosyasıMekanik keşif 11.04.03...." xfId="586" xr:uid="{00000000-0005-0000-0000-000046020000}"/>
    <cellStyle name="_Pakmetraj_ESKİŞEHİR NATURA EVLERİ" xfId="587" xr:uid="{00000000-0005-0000-0000-000047020000}"/>
    <cellStyle name="_Pakmetraj_ESKİŞEHİR NATURA EVLERİ MEKANİK ODA VE ÇEVRE KEŞİF" xfId="588" xr:uid="{00000000-0005-0000-0000-000048020000}"/>
    <cellStyle name="_Pakmetraj_ESKİŞEHİR NATURA EVLERİ REVİZE MEKANİK KEŞİF (EURO)16-11-2006" xfId="589" xr:uid="{00000000-0005-0000-0000-000049020000}"/>
    <cellStyle name="_Pakmetraj_ESKİŞEHİR NATURA EVLERİ REVİZE MEKANİK KEŞİF (EURO)18-11-2006" xfId="590" xr:uid="{00000000-0005-0000-0000-00004A020000}"/>
    <cellStyle name="_Pakmetraj_ESKİŞEHİR NATURA EVLERİ REVİZE MEKANİK KEŞİF (EURO)-kalde" xfId="591" xr:uid="{00000000-0005-0000-0000-00004B020000}"/>
    <cellStyle name="_Pakmetraj_FULYAmetr" xfId="592" xr:uid="{00000000-0005-0000-0000-00004C020000}"/>
    <cellStyle name="_Pakmetraj_FULYAmetr-cenk" xfId="593" xr:uid="{00000000-0005-0000-0000-00004D020000}"/>
    <cellStyle name="_Pakmetraj_FULYAmetr-sıhhi" xfId="594" xr:uid="{00000000-0005-0000-0000-00004E020000}"/>
    <cellStyle name="_Pakmetraj_Garaj suzgec tesisati  İlk yatırım maliyetleri 10-12-2004........" xfId="595" xr:uid="{00000000-0005-0000-0000-00004F020000}"/>
    <cellStyle name="_Pakmetraj_keşif özeti 06--02-2005........" xfId="596" xr:uid="{00000000-0005-0000-0000-000050020000}"/>
    <cellStyle name="_Pakmetraj_KLIMA-METRAJ" xfId="597" xr:uid="{00000000-0005-0000-0000-000051020000}"/>
    <cellStyle name="_Pakmetraj_maliyetler 17-7-2004" xfId="598" xr:uid="{00000000-0005-0000-0000-000052020000}"/>
    <cellStyle name="_Pakmetraj_METRAJ" xfId="599" xr:uid="{00000000-0005-0000-0000-000053020000}"/>
    <cellStyle name="_Pakmetraj_naturakesif-14-11-2006-b.h düz." xfId="600" xr:uid="{00000000-0005-0000-0000-000054020000}"/>
    <cellStyle name="_Pakmetraj_naturakesif-31-10-2006" xfId="601" xr:uid="{00000000-0005-0000-0000-000055020000}"/>
    <cellStyle name="_Pakmetraj_örnek kesif" xfId="602" xr:uid="{00000000-0005-0000-0000-000056020000}"/>
    <cellStyle name="_Pakmetraj_su borusunun garajdan geçmesi hali" xfId="603" xr:uid="{00000000-0005-0000-0000-000057020000}"/>
    <cellStyle name="_Rover metraj" xfId="604" xr:uid="{00000000-0005-0000-0000-000058020000}"/>
    <cellStyle name="_Rover metraj_(REVİZE)  İlk yatırım maliyetleri 10-12-2004........" xfId="605" xr:uid="{00000000-0005-0000-0000-000059020000}"/>
    <cellStyle name="_Rover metraj_(REVİZE)  İlk yatırım maliyetleri h ventil kullanılırsa10-12-2004........" xfId="606" xr:uid="{00000000-0005-0000-0000-00005A020000}"/>
    <cellStyle name="_Rover metraj_2- Selenium29-04-2003" xfId="607" xr:uid="{00000000-0005-0000-0000-00005B020000}"/>
    <cellStyle name="_Rover metraj_çalışma dosyasıMekanik keşif 11.04.03" xfId="608" xr:uid="{00000000-0005-0000-0000-00005C020000}"/>
    <cellStyle name="_Rover metraj_çalışma dosyasıMekanik keşif 11.04.03...." xfId="609" xr:uid="{00000000-0005-0000-0000-00005D020000}"/>
    <cellStyle name="_Rover metraj_ESKİŞEHİR NATURA EVLERİ" xfId="610" xr:uid="{00000000-0005-0000-0000-00005E020000}"/>
    <cellStyle name="_Rover metraj_ESKİŞEHİR NATURA EVLERİ MEKANİK ODA VE ÇEVRE KEŞİF" xfId="611" xr:uid="{00000000-0005-0000-0000-00005F020000}"/>
    <cellStyle name="_Rover metraj_ESKİŞEHİR NATURA EVLERİ REVİZE MEKANİK KEŞİF (EURO)16-11-2006" xfId="612" xr:uid="{00000000-0005-0000-0000-000060020000}"/>
    <cellStyle name="_Rover metraj_ESKİŞEHİR NATURA EVLERİ REVİZE MEKANİK KEŞİF (EURO)18-11-2006" xfId="613" xr:uid="{00000000-0005-0000-0000-000061020000}"/>
    <cellStyle name="_Rover metraj_ESKİŞEHİR NATURA EVLERİ REVİZE MEKANİK KEŞİF (EURO)-kalde" xfId="614" xr:uid="{00000000-0005-0000-0000-000062020000}"/>
    <cellStyle name="_Rover metraj_FULYAmetr" xfId="615" xr:uid="{00000000-0005-0000-0000-000063020000}"/>
    <cellStyle name="_Rover metraj_FULYAmetr-cenk" xfId="616" xr:uid="{00000000-0005-0000-0000-000064020000}"/>
    <cellStyle name="_Rover metraj_FULYAmetr-sıhhi" xfId="617" xr:uid="{00000000-0005-0000-0000-000065020000}"/>
    <cellStyle name="_Rover metraj_Garaj suzgec tesisati  İlk yatırım maliyetleri 10-12-2004........" xfId="618" xr:uid="{00000000-0005-0000-0000-000066020000}"/>
    <cellStyle name="_Rover metraj_Gumrukcuoglumetraj" xfId="619" xr:uid="{00000000-0005-0000-0000-000067020000}"/>
    <cellStyle name="_Rover metraj_keşif özeti 06--02-2005........" xfId="620" xr:uid="{00000000-0005-0000-0000-000068020000}"/>
    <cellStyle name="_Rover metraj_KLIMA-METRAJ" xfId="621" xr:uid="{00000000-0005-0000-0000-000069020000}"/>
    <cellStyle name="_Rover metraj_maliyetler 17-7-2004" xfId="622" xr:uid="{00000000-0005-0000-0000-00006A020000}"/>
    <cellStyle name="_Rover metraj_METRAJ" xfId="623" xr:uid="{00000000-0005-0000-0000-00006B020000}"/>
    <cellStyle name="_Rover metraj_naturakesif-14-11-2006-b.h düz." xfId="624" xr:uid="{00000000-0005-0000-0000-00006C020000}"/>
    <cellStyle name="_Rover metraj_naturakesif-31-10-2006" xfId="625" xr:uid="{00000000-0005-0000-0000-00006D020000}"/>
    <cellStyle name="_Rover metraj_örnek kesif" xfId="626" xr:uid="{00000000-0005-0000-0000-00006E020000}"/>
    <cellStyle name="_Rover metraj_Pakmetraj" xfId="627" xr:uid="{00000000-0005-0000-0000-00006F020000}"/>
    <cellStyle name="_Rover metraj_su borusunun garajdan geçmesi hali" xfId="628" xr:uid="{00000000-0005-0000-0000-000070020000}"/>
    <cellStyle name="12pt Title" xfId="629" xr:uid="{00000000-0005-0000-0000-000071020000}"/>
    <cellStyle name="14pt Title" xfId="630" xr:uid="{00000000-0005-0000-0000-000072020000}"/>
    <cellStyle name="20% - Accent1" xfId="631" xr:uid="{00000000-0005-0000-0000-000073020000}"/>
    <cellStyle name="20% - Accent1 2" xfId="632" xr:uid="{00000000-0005-0000-0000-000074020000}"/>
    <cellStyle name="20% - Accent1 2 2" xfId="633" xr:uid="{00000000-0005-0000-0000-000075020000}"/>
    <cellStyle name="20% - Accent1 3" xfId="634" xr:uid="{00000000-0005-0000-0000-000076020000}"/>
    <cellStyle name="20% - Accent1_АВАНСЫ в ДЕКАБРЕ арендаторы Костаная" xfId="635" xr:uid="{00000000-0005-0000-0000-000077020000}"/>
    <cellStyle name="20% - Accent2" xfId="636" xr:uid="{00000000-0005-0000-0000-000078020000}"/>
    <cellStyle name="20% - Accent2 2" xfId="637" xr:uid="{00000000-0005-0000-0000-000079020000}"/>
    <cellStyle name="20% - Accent2 2 2" xfId="638" xr:uid="{00000000-0005-0000-0000-00007A020000}"/>
    <cellStyle name="20% - Accent2 3" xfId="639" xr:uid="{00000000-0005-0000-0000-00007B020000}"/>
    <cellStyle name="20% - Accent2_АВАНСЫ в ДЕКАБРЕ арендаторы Костаная" xfId="640" xr:uid="{00000000-0005-0000-0000-00007C020000}"/>
    <cellStyle name="20% - Accent3" xfId="641" xr:uid="{00000000-0005-0000-0000-00007D020000}"/>
    <cellStyle name="20% - Accent3 2" xfId="642" xr:uid="{00000000-0005-0000-0000-00007E020000}"/>
    <cellStyle name="20% - Accent3 2 2" xfId="643" xr:uid="{00000000-0005-0000-0000-00007F020000}"/>
    <cellStyle name="20% - Accent3 3" xfId="644" xr:uid="{00000000-0005-0000-0000-000080020000}"/>
    <cellStyle name="20% - Accent3_АВАНСЫ в ДЕКАБРЕ арендаторы Костаная" xfId="645" xr:uid="{00000000-0005-0000-0000-000081020000}"/>
    <cellStyle name="20% - Accent4" xfId="646" xr:uid="{00000000-0005-0000-0000-000082020000}"/>
    <cellStyle name="20% - Accent4 2" xfId="647" xr:uid="{00000000-0005-0000-0000-000083020000}"/>
    <cellStyle name="20% - Accent4 2 2" xfId="648" xr:uid="{00000000-0005-0000-0000-000084020000}"/>
    <cellStyle name="20% - Accent4 3" xfId="649" xr:uid="{00000000-0005-0000-0000-000085020000}"/>
    <cellStyle name="20% - Accent4_АВАНСЫ в ДЕКАБРЕ арендаторы Костаная" xfId="650" xr:uid="{00000000-0005-0000-0000-000086020000}"/>
    <cellStyle name="20% - Accent5" xfId="651" xr:uid="{00000000-0005-0000-0000-000087020000}"/>
    <cellStyle name="20% - Accent5 2" xfId="652" xr:uid="{00000000-0005-0000-0000-000088020000}"/>
    <cellStyle name="20% - Accent6" xfId="653" xr:uid="{00000000-0005-0000-0000-000089020000}"/>
    <cellStyle name="20% - Accent6 2" xfId="654" xr:uid="{00000000-0005-0000-0000-00008A020000}"/>
    <cellStyle name="20% - Акцент1 10" xfId="655" xr:uid="{00000000-0005-0000-0000-00008B020000}"/>
    <cellStyle name="20% - Акцент1 11" xfId="656" xr:uid="{00000000-0005-0000-0000-00008C020000}"/>
    <cellStyle name="20% - Акцент1 12" xfId="657" xr:uid="{00000000-0005-0000-0000-00008D020000}"/>
    <cellStyle name="20% - Акцент1 13" xfId="658" xr:uid="{00000000-0005-0000-0000-00008E020000}"/>
    <cellStyle name="20% - Акцент1 14" xfId="659" xr:uid="{00000000-0005-0000-0000-00008F020000}"/>
    <cellStyle name="20% - Акцент1 2" xfId="660" xr:uid="{00000000-0005-0000-0000-000090020000}"/>
    <cellStyle name="20% - Акцент1 2 2" xfId="661" xr:uid="{00000000-0005-0000-0000-000091020000}"/>
    <cellStyle name="20% - Акцент1 2 2 2" xfId="662" xr:uid="{00000000-0005-0000-0000-000092020000}"/>
    <cellStyle name="20% - Акцент1 2 3" xfId="663" xr:uid="{00000000-0005-0000-0000-000093020000}"/>
    <cellStyle name="20% - Акцент1 2 4" xfId="664" xr:uid="{00000000-0005-0000-0000-000094020000}"/>
    <cellStyle name="20% - Акцент1 2_Бюджет Fitness first Астана 2012_октябрь новая форма МУТ" xfId="665" xr:uid="{00000000-0005-0000-0000-000095020000}"/>
    <cellStyle name="20% - Акцент1 3" xfId="666" xr:uid="{00000000-0005-0000-0000-000096020000}"/>
    <cellStyle name="20% - Акцент1 3 2" xfId="667" xr:uid="{00000000-0005-0000-0000-000097020000}"/>
    <cellStyle name="20% - Акцент1 3 2 2" xfId="668" xr:uid="{00000000-0005-0000-0000-000098020000}"/>
    <cellStyle name="20% - Акцент1 3 3" xfId="669" xr:uid="{00000000-0005-0000-0000-000099020000}"/>
    <cellStyle name="20% - Акцент1 3_Бюджет Fitness first Астана 2012_октябрь новая форма МУТ" xfId="670" xr:uid="{00000000-0005-0000-0000-00009A020000}"/>
    <cellStyle name="20% - Акцент1 4" xfId="671" xr:uid="{00000000-0005-0000-0000-00009B020000}"/>
    <cellStyle name="20% - Акцент1 4 2" xfId="672" xr:uid="{00000000-0005-0000-0000-00009C020000}"/>
    <cellStyle name="20% - Акцент1 5" xfId="673" xr:uid="{00000000-0005-0000-0000-00009D020000}"/>
    <cellStyle name="20% - Акцент1 5 2" xfId="674" xr:uid="{00000000-0005-0000-0000-00009E020000}"/>
    <cellStyle name="20% - Акцент1 6" xfId="675" xr:uid="{00000000-0005-0000-0000-00009F020000}"/>
    <cellStyle name="20% - Акцент1 7" xfId="676" xr:uid="{00000000-0005-0000-0000-0000A0020000}"/>
    <cellStyle name="20% - Акцент1 8" xfId="677" xr:uid="{00000000-0005-0000-0000-0000A1020000}"/>
    <cellStyle name="20% - Акцент1 9" xfId="678" xr:uid="{00000000-0005-0000-0000-0000A2020000}"/>
    <cellStyle name="20% - Акцент2 10" xfId="679" xr:uid="{00000000-0005-0000-0000-0000A3020000}"/>
    <cellStyle name="20% - Акцент2 11" xfId="680" xr:uid="{00000000-0005-0000-0000-0000A4020000}"/>
    <cellStyle name="20% - Акцент2 12" xfId="681" xr:uid="{00000000-0005-0000-0000-0000A5020000}"/>
    <cellStyle name="20% - Акцент2 13" xfId="682" xr:uid="{00000000-0005-0000-0000-0000A6020000}"/>
    <cellStyle name="20% - Акцент2 14" xfId="683" xr:uid="{00000000-0005-0000-0000-0000A7020000}"/>
    <cellStyle name="20% - Акцент2 2" xfId="684" xr:uid="{00000000-0005-0000-0000-0000A8020000}"/>
    <cellStyle name="20% - Акцент2 2 2" xfId="685" xr:uid="{00000000-0005-0000-0000-0000A9020000}"/>
    <cellStyle name="20% - Акцент2 2 2 2" xfId="686" xr:uid="{00000000-0005-0000-0000-0000AA020000}"/>
    <cellStyle name="20% - Акцент2 2 3" xfId="687" xr:uid="{00000000-0005-0000-0000-0000AB020000}"/>
    <cellStyle name="20% - Акцент2 2 4" xfId="688" xr:uid="{00000000-0005-0000-0000-0000AC020000}"/>
    <cellStyle name="20% - Акцент2 2_Бюджет Fitness first Астана 2012_октябрь новая форма МУТ" xfId="689" xr:uid="{00000000-0005-0000-0000-0000AD020000}"/>
    <cellStyle name="20% - Акцент2 3" xfId="690" xr:uid="{00000000-0005-0000-0000-0000AE020000}"/>
    <cellStyle name="20% - Акцент2 3 2" xfId="691" xr:uid="{00000000-0005-0000-0000-0000AF020000}"/>
    <cellStyle name="20% - Акцент2 3 2 2" xfId="692" xr:uid="{00000000-0005-0000-0000-0000B0020000}"/>
    <cellStyle name="20% - Акцент2 3 3" xfId="693" xr:uid="{00000000-0005-0000-0000-0000B1020000}"/>
    <cellStyle name="20% - Акцент2 3_Бюджет Fitness first Астана 2012_октябрь новая форма МУТ" xfId="694" xr:uid="{00000000-0005-0000-0000-0000B2020000}"/>
    <cellStyle name="20% - Акцент2 4" xfId="695" xr:uid="{00000000-0005-0000-0000-0000B3020000}"/>
    <cellStyle name="20% - Акцент2 4 2" xfId="696" xr:uid="{00000000-0005-0000-0000-0000B4020000}"/>
    <cellStyle name="20% - Акцент2 5" xfId="697" xr:uid="{00000000-0005-0000-0000-0000B5020000}"/>
    <cellStyle name="20% - Акцент2 5 2" xfId="698" xr:uid="{00000000-0005-0000-0000-0000B6020000}"/>
    <cellStyle name="20% - Акцент2 6" xfId="699" xr:uid="{00000000-0005-0000-0000-0000B7020000}"/>
    <cellStyle name="20% - Акцент2 7" xfId="700" xr:uid="{00000000-0005-0000-0000-0000B8020000}"/>
    <cellStyle name="20% - Акцент2 8" xfId="701" xr:uid="{00000000-0005-0000-0000-0000B9020000}"/>
    <cellStyle name="20% - Акцент2 9" xfId="702" xr:uid="{00000000-0005-0000-0000-0000BA020000}"/>
    <cellStyle name="20% - Акцент3 10" xfId="703" xr:uid="{00000000-0005-0000-0000-0000BB020000}"/>
    <cellStyle name="20% - Акцент3 11" xfId="704" xr:uid="{00000000-0005-0000-0000-0000BC020000}"/>
    <cellStyle name="20% - Акцент3 12" xfId="705" xr:uid="{00000000-0005-0000-0000-0000BD020000}"/>
    <cellStyle name="20% - Акцент3 13" xfId="706" xr:uid="{00000000-0005-0000-0000-0000BE020000}"/>
    <cellStyle name="20% - Акцент3 14" xfId="707" xr:uid="{00000000-0005-0000-0000-0000BF020000}"/>
    <cellStyle name="20% - Акцент3 2" xfId="708" xr:uid="{00000000-0005-0000-0000-0000C0020000}"/>
    <cellStyle name="20% - Акцент3 2 2" xfId="709" xr:uid="{00000000-0005-0000-0000-0000C1020000}"/>
    <cellStyle name="20% - Акцент3 2 2 2" xfId="710" xr:uid="{00000000-0005-0000-0000-0000C2020000}"/>
    <cellStyle name="20% - Акцент3 2 3" xfId="711" xr:uid="{00000000-0005-0000-0000-0000C3020000}"/>
    <cellStyle name="20% - Акцент3 2 4" xfId="712" xr:uid="{00000000-0005-0000-0000-0000C4020000}"/>
    <cellStyle name="20% - Акцент3 2_Мотивация 2012-100% с 01.08" xfId="713" xr:uid="{00000000-0005-0000-0000-0000C5020000}"/>
    <cellStyle name="20% - Акцент3 3" xfId="714" xr:uid="{00000000-0005-0000-0000-0000C6020000}"/>
    <cellStyle name="20% - Акцент3 3 2" xfId="715" xr:uid="{00000000-0005-0000-0000-0000C7020000}"/>
    <cellStyle name="20% - Акцент3 3 2 2" xfId="716" xr:uid="{00000000-0005-0000-0000-0000C8020000}"/>
    <cellStyle name="20% - Акцент3 3 3" xfId="717" xr:uid="{00000000-0005-0000-0000-0000C9020000}"/>
    <cellStyle name="20% - Акцент3 3_Мотивация 2012-100% с 01.08" xfId="718" xr:uid="{00000000-0005-0000-0000-0000CA020000}"/>
    <cellStyle name="20% - Акцент3 4" xfId="719" xr:uid="{00000000-0005-0000-0000-0000CB020000}"/>
    <cellStyle name="20% - Акцент3 4 2" xfId="720" xr:uid="{00000000-0005-0000-0000-0000CC020000}"/>
    <cellStyle name="20% - Акцент3 5" xfId="721" xr:uid="{00000000-0005-0000-0000-0000CD020000}"/>
    <cellStyle name="20% - Акцент3 5 2" xfId="722" xr:uid="{00000000-0005-0000-0000-0000CE020000}"/>
    <cellStyle name="20% - Акцент3 6" xfId="723" xr:uid="{00000000-0005-0000-0000-0000CF020000}"/>
    <cellStyle name="20% - Акцент3 7" xfId="724" xr:uid="{00000000-0005-0000-0000-0000D0020000}"/>
    <cellStyle name="20% - Акцент3 8" xfId="725" xr:uid="{00000000-0005-0000-0000-0000D1020000}"/>
    <cellStyle name="20% - Акцент3 9" xfId="726" xr:uid="{00000000-0005-0000-0000-0000D2020000}"/>
    <cellStyle name="20% - Акцент4 10" xfId="727" xr:uid="{00000000-0005-0000-0000-0000D3020000}"/>
    <cellStyle name="20% - Акцент4 11" xfId="728" xr:uid="{00000000-0005-0000-0000-0000D4020000}"/>
    <cellStyle name="20% - Акцент4 12" xfId="729" xr:uid="{00000000-0005-0000-0000-0000D5020000}"/>
    <cellStyle name="20% - Акцент4 13" xfId="730" xr:uid="{00000000-0005-0000-0000-0000D6020000}"/>
    <cellStyle name="20% - Акцент4 14" xfId="731" xr:uid="{00000000-0005-0000-0000-0000D7020000}"/>
    <cellStyle name="20% - Акцент4 2" xfId="732" xr:uid="{00000000-0005-0000-0000-0000D8020000}"/>
    <cellStyle name="20% - Акцент4 2 2" xfId="733" xr:uid="{00000000-0005-0000-0000-0000D9020000}"/>
    <cellStyle name="20% - Акцент4 2 2 2" xfId="734" xr:uid="{00000000-0005-0000-0000-0000DA020000}"/>
    <cellStyle name="20% - Акцент4 2 3" xfId="735" xr:uid="{00000000-0005-0000-0000-0000DB020000}"/>
    <cellStyle name="20% - Акцент4 2 4" xfId="736" xr:uid="{00000000-0005-0000-0000-0000DC020000}"/>
    <cellStyle name="20% - Акцент4 2_Мотивация 2012-100% с 01.08" xfId="737" xr:uid="{00000000-0005-0000-0000-0000DD020000}"/>
    <cellStyle name="20% - Акцент4 3" xfId="738" xr:uid="{00000000-0005-0000-0000-0000DE020000}"/>
    <cellStyle name="20% - Акцент4 3 2" xfId="739" xr:uid="{00000000-0005-0000-0000-0000DF020000}"/>
    <cellStyle name="20% - Акцент4 3 2 2" xfId="740" xr:uid="{00000000-0005-0000-0000-0000E0020000}"/>
    <cellStyle name="20% - Акцент4 3 3" xfId="741" xr:uid="{00000000-0005-0000-0000-0000E1020000}"/>
    <cellStyle name="20% - Акцент4 3_Мотивация 2012-100% с 01.08" xfId="742" xr:uid="{00000000-0005-0000-0000-0000E2020000}"/>
    <cellStyle name="20% - Акцент4 4" xfId="743" xr:uid="{00000000-0005-0000-0000-0000E3020000}"/>
    <cellStyle name="20% - Акцент4 4 2" xfId="744" xr:uid="{00000000-0005-0000-0000-0000E4020000}"/>
    <cellStyle name="20% - Акцент4 5" xfId="745" xr:uid="{00000000-0005-0000-0000-0000E5020000}"/>
    <cellStyle name="20% - Акцент4 5 2" xfId="746" xr:uid="{00000000-0005-0000-0000-0000E6020000}"/>
    <cellStyle name="20% - Акцент4 6" xfId="747" xr:uid="{00000000-0005-0000-0000-0000E7020000}"/>
    <cellStyle name="20% - Акцент4 7" xfId="748" xr:uid="{00000000-0005-0000-0000-0000E8020000}"/>
    <cellStyle name="20% - Акцент4 8" xfId="749" xr:uid="{00000000-0005-0000-0000-0000E9020000}"/>
    <cellStyle name="20% - Акцент4 9" xfId="750" xr:uid="{00000000-0005-0000-0000-0000EA020000}"/>
    <cellStyle name="20% - Акцент5 10" xfId="751" xr:uid="{00000000-0005-0000-0000-0000EB020000}"/>
    <cellStyle name="20% - Акцент5 11" xfId="752" xr:uid="{00000000-0005-0000-0000-0000EC020000}"/>
    <cellStyle name="20% - Акцент5 12" xfId="753" xr:uid="{00000000-0005-0000-0000-0000ED020000}"/>
    <cellStyle name="20% - Акцент5 13" xfId="754" xr:uid="{00000000-0005-0000-0000-0000EE020000}"/>
    <cellStyle name="20% - Акцент5 14" xfId="755" xr:uid="{00000000-0005-0000-0000-0000EF020000}"/>
    <cellStyle name="20% - Акцент5 2" xfId="756" xr:uid="{00000000-0005-0000-0000-0000F0020000}"/>
    <cellStyle name="20% - Акцент5 2 2" xfId="757" xr:uid="{00000000-0005-0000-0000-0000F1020000}"/>
    <cellStyle name="20% - Акцент5 2 2 2" xfId="758" xr:uid="{00000000-0005-0000-0000-0000F2020000}"/>
    <cellStyle name="20% - Акцент5 2 3" xfId="759" xr:uid="{00000000-0005-0000-0000-0000F3020000}"/>
    <cellStyle name="20% - Акцент5 2 4" xfId="760" xr:uid="{00000000-0005-0000-0000-0000F4020000}"/>
    <cellStyle name="20% - Акцент5 2_Мотивация 2012-100% с 01.08" xfId="761" xr:uid="{00000000-0005-0000-0000-0000F5020000}"/>
    <cellStyle name="20% - Акцент5 3" xfId="762" xr:uid="{00000000-0005-0000-0000-0000F6020000}"/>
    <cellStyle name="20% - Акцент5 3 2" xfId="763" xr:uid="{00000000-0005-0000-0000-0000F7020000}"/>
    <cellStyle name="20% - Акцент5 3 2 2" xfId="764" xr:uid="{00000000-0005-0000-0000-0000F8020000}"/>
    <cellStyle name="20% - Акцент5 3 3" xfId="765" xr:uid="{00000000-0005-0000-0000-0000F9020000}"/>
    <cellStyle name="20% - Акцент5 4" xfId="766" xr:uid="{00000000-0005-0000-0000-0000FA020000}"/>
    <cellStyle name="20% - Акцент5 4 2" xfId="767" xr:uid="{00000000-0005-0000-0000-0000FB020000}"/>
    <cellStyle name="20% - Акцент5 5" xfId="768" xr:uid="{00000000-0005-0000-0000-0000FC020000}"/>
    <cellStyle name="20% - Акцент5 5 2" xfId="769" xr:uid="{00000000-0005-0000-0000-0000FD020000}"/>
    <cellStyle name="20% - Акцент5 6" xfId="770" xr:uid="{00000000-0005-0000-0000-0000FE020000}"/>
    <cellStyle name="20% - Акцент5 7" xfId="771" xr:uid="{00000000-0005-0000-0000-0000FF020000}"/>
    <cellStyle name="20% - Акцент5 8" xfId="772" xr:uid="{00000000-0005-0000-0000-000000030000}"/>
    <cellStyle name="20% - Акцент5 9" xfId="773" xr:uid="{00000000-0005-0000-0000-000001030000}"/>
    <cellStyle name="20% - Акцент6 10" xfId="774" xr:uid="{00000000-0005-0000-0000-000002030000}"/>
    <cellStyle name="20% - Акцент6 11" xfId="775" xr:uid="{00000000-0005-0000-0000-000003030000}"/>
    <cellStyle name="20% - Акцент6 12" xfId="776" xr:uid="{00000000-0005-0000-0000-000004030000}"/>
    <cellStyle name="20% - Акцент6 13" xfId="777" xr:uid="{00000000-0005-0000-0000-000005030000}"/>
    <cellStyle name="20% - Акцент6 14" xfId="778" xr:uid="{00000000-0005-0000-0000-000006030000}"/>
    <cellStyle name="20% - Акцент6 2" xfId="779" xr:uid="{00000000-0005-0000-0000-000007030000}"/>
    <cellStyle name="20% - Акцент6 2 2" xfId="780" xr:uid="{00000000-0005-0000-0000-000008030000}"/>
    <cellStyle name="20% - Акцент6 2 2 2" xfId="781" xr:uid="{00000000-0005-0000-0000-000009030000}"/>
    <cellStyle name="20% - Акцент6 2 3" xfId="782" xr:uid="{00000000-0005-0000-0000-00000A030000}"/>
    <cellStyle name="20% - Акцент6 2 4" xfId="783" xr:uid="{00000000-0005-0000-0000-00000B030000}"/>
    <cellStyle name="20% - Акцент6 2_Мотивация 2012-100% с 01.08" xfId="784" xr:uid="{00000000-0005-0000-0000-00000C030000}"/>
    <cellStyle name="20% - Акцент6 3" xfId="785" xr:uid="{00000000-0005-0000-0000-00000D030000}"/>
    <cellStyle name="20% - Акцент6 3 2" xfId="786" xr:uid="{00000000-0005-0000-0000-00000E030000}"/>
    <cellStyle name="20% - Акцент6 3 2 2" xfId="787" xr:uid="{00000000-0005-0000-0000-00000F030000}"/>
    <cellStyle name="20% - Акцент6 3 3" xfId="788" xr:uid="{00000000-0005-0000-0000-000010030000}"/>
    <cellStyle name="20% - Акцент6 3_Мотивация 2012-100% с 01.08" xfId="789" xr:uid="{00000000-0005-0000-0000-000011030000}"/>
    <cellStyle name="20% - Акцент6 4" xfId="790" xr:uid="{00000000-0005-0000-0000-000012030000}"/>
    <cellStyle name="20% - Акцент6 4 2" xfId="791" xr:uid="{00000000-0005-0000-0000-000013030000}"/>
    <cellStyle name="20% - Акцент6 5" xfId="792" xr:uid="{00000000-0005-0000-0000-000014030000}"/>
    <cellStyle name="20% - Акцент6 5 2" xfId="793" xr:uid="{00000000-0005-0000-0000-000015030000}"/>
    <cellStyle name="20% - Акцент6 6" xfId="794" xr:uid="{00000000-0005-0000-0000-000016030000}"/>
    <cellStyle name="20% - Акцент6 7" xfId="795" xr:uid="{00000000-0005-0000-0000-000017030000}"/>
    <cellStyle name="20% - Акцент6 8" xfId="796" xr:uid="{00000000-0005-0000-0000-000018030000}"/>
    <cellStyle name="20% - Акцент6 9" xfId="797" xr:uid="{00000000-0005-0000-0000-000019030000}"/>
    <cellStyle name="40% - Accent1" xfId="798" xr:uid="{00000000-0005-0000-0000-00001A030000}"/>
    <cellStyle name="40% - Accent1 2" xfId="799" xr:uid="{00000000-0005-0000-0000-00001B030000}"/>
    <cellStyle name="40% - Accent1 2 2" xfId="800" xr:uid="{00000000-0005-0000-0000-00001C030000}"/>
    <cellStyle name="40% - Accent1 3" xfId="801" xr:uid="{00000000-0005-0000-0000-00001D030000}"/>
    <cellStyle name="40% - Accent1_АВАНСЫ в ДЕКАБРЕ арендаторы Костаная" xfId="802" xr:uid="{00000000-0005-0000-0000-00001E030000}"/>
    <cellStyle name="40% - Accent2" xfId="803" xr:uid="{00000000-0005-0000-0000-00001F030000}"/>
    <cellStyle name="40% - Accent2 2" xfId="804" xr:uid="{00000000-0005-0000-0000-000020030000}"/>
    <cellStyle name="40% - Accent3" xfId="805" xr:uid="{00000000-0005-0000-0000-000021030000}"/>
    <cellStyle name="40% - Accent3 2" xfId="806" xr:uid="{00000000-0005-0000-0000-000022030000}"/>
    <cellStyle name="40% - Accent3 2 2" xfId="807" xr:uid="{00000000-0005-0000-0000-000023030000}"/>
    <cellStyle name="40% - Accent3 3" xfId="808" xr:uid="{00000000-0005-0000-0000-000024030000}"/>
    <cellStyle name="40% - Accent3_АВАНСЫ в ДЕКАБРЕ арендаторы Костаная" xfId="809" xr:uid="{00000000-0005-0000-0000-000025030000}"/>
    <cellStyle name="40% - Accent4" xfId="810" xr:uid="{00000000-0005-0000-0000-000026030000}"/>
    <cellStyle name="40% - Accent4 2" xfId="811" xr:uid="{00000000-0005-0000-0000-000027030000}"/>
    <cellStyle name="40% - Accent4 2 2" xfId="812" xr:uid="{00000000-0005-0000-0000-000028030000}"/>
    <cellStyle name="40% - Accent4 3" xfId="813" xr:uid="{00000000-0005-0000-0000-000029030000}"/>
    <cellStyle name="40% - Accent4_АВАНСЫ в ДЕКАБРЕ арендаторы Костаная" xfId="814" xr:uid="{00000000-0005-0000-0000-00002A030000}"/>
    <cellStyle name="40% - Accent5" xfId="815" xr:uid="{00000000-0005-0000-0000-00002B030000}"/>
    <cellStyle name="40% - Accent5 2" xfId="816" xr:uid="{00000000-0005-0000-0000-00002C030000}"/>
    <cellStyle name="40% - Accent6" xfId="817" xr:uid="{00000000-0005-0000-0000-00002D030000}"/>
    <cellStyle name="40% - Accent6 2" xfId="818" xr:uid="{00000000-0005-0000-0000-00002E030000}"/>
    <cellStyle name="40% - Accent6 2 2" xfId="819" xr:uid="{00000000-0005-0000-0000-00002F030000}"/>
    <cellStyle name="40% - Accent6 3" xfId="820" xr:uid="{00000000-0005-0000-0000-000030030000}"/>
    <cellStyle name="40% - Accent6_АВАНСЫ в ДЕКАБРЕ арендаторы Костаная" xfId="821" xr:uid="{00000000-0005-0000-0000-000031030000}"/>
    <cellStyle name="40% - Акцент1 10" xfId="822" xr:uid="{00000000-0005-0000-0000-000032030000}"/>
    <cellStyle name="40% - Акцент1 11" xfId="823" xr:uid="{00000000-0005-0000-0000-000033030000}"/>
    <cellStyle name="40% - Акцент1 12" xfId="824" xr:uid="{00000000-0005-0000-0000-000034030000}"/>
    <cellStyle name="40% - Акцент1 13" xfId="825" xr:uid="{00000000-0005-0000-0000-000035030000}"/>
    <cellStyle name="40% - Акцент1 14" xfId="826" xr:uid="{00000000-0005-0000-0000-000036030000}"/>
    <cellStyle name="40% - Акцент1 2" xfId="827" xr:uid="{00000000-0005-0000-0000-000037030000}"/>
    <cellStyle name="40% - Акцент1 2 2" xfId="828" xr:uid="{00000000-0005-0000-0000-000038030000}"/>
    <cellStyle name="40% - Акцент1 2 2 2" xfId="829" xr:uid="{00000000-0005-0000-0000-000039030000}"/>
    <cellStyle name="40% - Акцент1 2 3" xfId="830" xr:uid="{00000000-0005-0000-0000-00003A030000}"/>
    <cellStyle name="40% - Акцент1 2 4" xfId="831" xr:uid="{00000000-0005-0000-0000-00003B030000}"/>
    <cellStyle name="40% - Акцент1 2_Мотивация 2012-100% с 01.08" xfId="832" xr:uid="{00000000-0005-0000-0000-00003C030000}"/>
    <cellStyle name="40% - Акцент1 3" xfId="833" xr:uid="{00000000-0005-0000-0000-00003D030000}"/>
    <cellStyle name="40% - Акцент1 3 2" xfId="834" xr:uid="{00000000-0005-0000-0000-00003E030000}"/>
    <cellStyle name="40% - Акцент1 3 2 2" xfId="835" xr:uid="{00000000-0005-0000-0000-00003F030000}"/>
    <cellStyle name="40% - Акцент1 3 3" xfId="836" xr:uid="{00000000-0005-0000-0000-000040030000}"/>
    <cellStyle name="40% - Акцент1 4" xfId="837" xr:uid="{00000000-0005-0000-0000-000041030000}"/>
    <cellStyle name="40% - Акцент1 4 2" xfId="838" xr:uid="{00000000-0005-0000-0000-000042030000}"/>
    <cellStyle name="40% - Акцент1 5" xfId="839" xr:uid="{00000000-0005-0000-0000-000043030000}"/>
    <cellStyle name="40% - Акцент1 5 2" xfId="840" xr:uid="{00000000-0005-0000-0000-000044030000}"/>
    <cellStyle name="40% - Акцент1 6" xfId="841" xr:uid="{00000000-0005-0000-0000-000045030000}"/>
    <cellStyle name="40% - Акцент1 7" xfId="842" xr:uid="{00000000-0005-0000-0000-000046030000}"/>
    <cellStyle name="40% - Акцент1 8" xfId="843" xr:uid="{00000000-0005-0000-0000-000047030000}"/>
    <cellStyle name="40% - Акцент1 9" xfId="844" xr:uid="{00000000-0005-0000-0000-000048030000}"/>
    <cellStyle name="40% - Акцент2 10" xfId="845" xr:uid="{00000000-0005-0000-0000-000049030000}"/>
    <cellStyle name="40% - Акцент2 11" xfId="846" xr:uid="{00000000-0005-0000-0000-00004A030000}"/>
    <cellStyle name="40% - Акцент2 12" xfId="847" xr:uid="{00000000-0005-0000-0000-00004B030000}"/>
    <cellStyle name="40% - Акцент2 13" xfId="848" xr:uid="{00000000-0005-0000-0000-00004C030000}"/>
    <cellStyle name="40% - Акцент2 14" xfId="849" xr:uid="{00000000-0005-0000-0000-00004D030000}"/>
    <cellStyle name="40% - Акцент2 2" xfId="850" xr:uid="{00000000-0005-0000-0000-00004E030000}"/>
    <cellStyle name="40% - Акцент2 2 2" xfId="851" xr:uid="{00000000-0005-0000-0000-00004F030000}"/>
    <cellStyle name="40% - Акцент2 2 2 2" xfId="852" xr:uid="{00000000-0005-0000-0000-000050030000}"/>
    <cellStyle name="40% - Акцент2 2 3" xfId="853" xr:uid="{00000000-0005-0000-0000-000051030000}"/>
    <cellStyle name="40% - Акцент2 2 4" xfId="854" xr:uid="{00000000-0005-0000-0000-000052030000}"/>
    <cellStyle name="40% - Акцент2 2_Мотивация 2012-100% с 01.08" xfId="855" xr:uid="{00000000-0005-0000-0000-000053030000}"/>
    <cellStyle name="40% - Акцент2 3" xfId="856" xr:uid="{00000000-0005-0000-0000-000054030000}"/>
    <cellStyle name="40% - Акцент2 3 2" xfId="857" xr:uid="{00000000-0005-0000-0000-000055030000}"/>
    <cellStyle name="40% - Акцент2 3 2 2" xfId="858" xr:uid="{00000000-0005-0000-0000-000056030000}"/>
    <cellStyle name="40% - Акцент2 3 3" xfId="859" xr:uid="{00000000-0005-0000-0000-000057030000}"/>
    <cellStyle name="40% - Акцент2 4" xfId="860" xr:uid="{00000000-0005-0000-0000-000058030000}"/>
    <cellStyle name="40% - Акцент2 4 2" xfId="861" xr:uid="{00000000-0005-0000-0000-000059030000}"/>
    <cellStyle name="40% - Акцент2 5" xfId="862" xr:uid="{00000000-0005-0000-0000-00005A030000}"/>
    <cellStyle name="40% - Акцент2 5 2" xfId="863" xr:uid="{00000000-0005-0000-0000-00005B030000}"/>
    <cellStyle name="40% - Акцент2 6" xfId="864" xr:uid="{00000000-0005-0000-0000-00005C030000}"/>
    <cellStyle name="40% - Акцент2 7" xfId="865" xr:uid="{00000000-0005-0000-0000-00005D030000}"/>
    <cellStyle name="40% - Акцент2 8" xfId="866" xr:uid="{00000000-0005-0000-0000-00005E030000}"/>
    <cellStyle name="40% - Акцент2 9" xfId="867" xr:uid="{00000000-0005-0000-0000-00005F030000}"/>
    <cellStyle name="40% - Акцент3 10" xfId="868" xr:uid="{00000000-0005-0000-0000-000060030000}"/>
    <cellStyle name="40% - Акцент3 11" xfId="869" xr:uid="{00000000-0005-0000-0000-000061030000}"/>
    <cellStyle name="40% - Акцент3 12" xfId="870" xr:uid="{00000000-0005-0000-0000-000062030000}"/>
    <cellStyle name="40% - Акцент3 13" xfId="871" xr:uid="{00000000-0005-0000-0000-000063030000}"/>
    <cellStyle name="40% - Акцент3 14" xfId="872" xr:uid="{00000000-0005-0000-0000-000064030000}"/>
    <cellStyle name="40% - Акцент3 2" xfId="873" xr:uid="{00000000-0005-0000-0000-000065030000}"/>
    <cellStyle name="40% - Акцент3 2 2" xfId="874" xr:uid="{00000000-0005-0000-0000-000066030000}"/>
    <cellStyle name="40% - Акцент3 2 2 2" xfId="875" xr:uid="{00000000-0005-0000-0000-000067030000}"/>
    <cellStyle name="40% - Акцент3 2 3" xfId="876" xr:uid="{00000000-0005-0000-0000-000068030000}"/>
    <cellStyle name="40% - Акцент3 2 4" xfId="877" xr:uid="{00000000-0005-0000-0000-000069030000}"/>
    <cellStyle name="40% - Акцент3 2_Мотивация 2012-100% с 01.08" xfId="878" xr:uid="{00000000-0005-0000-0000-00006A030000}"/>
    <cellStyle name="40% - Акцент3 3" xfId="879" xr:uid="{00000000-0005-0000-0000-00006B030000}"/>
    <cellStyle name="40% - Акцент3 3 2" xfId="880" xr:uid="{00000000-0005-0000-0000-00006C030000}"/>
    <cellStyle name="40% - Акцент3 3 2 2" xfId="881" xr:uid="{00000000-0005-0000-0000-00006D030000}"/>
    <cellStyle name="40% - Акцент3 3 3" xfId="882" xr:uid="{00000000-0005-0000-0000-00006E030000}"/>
    <cellStyle name="40% - Акцент3 4" xfId="883" xr:uid="{00000000-0005-0000-0000-00006F030000}"/>
    <cellStyle name="40% - Акцент3 4 2" xfId="884" xr:uid="{00000000-0005-0000-0000-000070030000}"/>
    <cellStyle name="40% - Акцент3 5" xfId="885" xr:uid="{00000000-0005-0000-0000-000071030000}"/>
    <cellStyle name="40% - Акцент3 5 2" xfId="886" xr:uid="{00000000-0005-0000-0000-000072030000}"/>
    <cellStyle name="40% - Акцент3 6" xfId="887" xr:uid="{00000000-0005-0000-0000-000073030000}"/>
    <cellStyle name="40% - Акцент3 7" xfId="888" xr:uid="{00000000-0005-0000-0000-000074030000}"/>
    <cellStyle name="40% - Акцент3 8" xfId="889" xr:uid="{00000000-0005-0000-0000-000075030000}"/>
    <cellStyle name="40% - Акцент3 9" xfId="890" xr:uid="{00000000-0005-0000-0000-000076030000}"/>
    <cellStyle name="40% - Акцент4 10" xfId="891" xr:uid="{00000000-0005-0000-0000-000077030000}"/>
    <cellStyle name="40% - Акцент4 11" xfId="892" xr:uid="{00000000-0005-0000-0000-000078030000}"/>
    <cellStyle name="40% - Акцент4 12" xfId="893" xr:uid="{00000000-0005-0000-0000-000079030000}"/>
    <cellStyle name="40% - Акцент4 13" xfId="894" xr:uid="{00000000-0005-0000-0000-00007A030000}"/>
    <cellStyle name="40% - Акцент4 14" xfId="895" xr:uid="{00000000-0005-0000-0000-00007B030000}"/>
    <cellStyle name="40% - Акцент4 2" xfId="896" xr:uid="{00000000-0005-0000-0000-00007C030000}"/>
    <cellStyle name="40% - Акцент4 2 2" xfId="897" xr:uid="{00000000-0005-0000-0000-00007D030000}"/>
    <cellStyle name="40% - Акцент4 2 2 2" xfId="898" xr:uid="{00000000-0005-0000-0000-00007E030000}"/>
    <cellStyle name="40% - Акцент4 2 3" xfId="899" xr:uid="{00000000-0005-0000-0000-00007F030000}"/>
    <cellStyle name="40% - Акцент4 2 4" xfId="900" xr:uid="{00000000-0005-0000-0000-000080030000}"/>
    <cellStyle name="40% - Акцент4 2_Мотивация 2012-100% с 01.08" xfId="901" xr:uid="{00000000-0005-0000-0000-000081030000}"/>
    <cellStyle name="40% - Акцент4 3" xfId="902" xr:uid="{00000000-0005-0000-0000-000082030000}"/>
    <cellStyle name="40% - Акцент4 3 2" xfId="903" xr:uid="{00000000-0005-0000-0000-000083030000}"/>
    <cellStyle name="40% - Акцент4 3 2 2" xfId="904" xr:uid="{00000000-0005-0000-0000-000084030000}"/>
    <cellStyle name="40% - Акцент4 3 3" xfId="905" xr:uid="{00000000-0005-0000-0000-000085030000}"/>
    <cellStyle name="40% - Акцент4 3_Мотивация 2012-100% с 01.08" xfId="906" xr:uid="{00000000-0005-0000-0000-000086030000}"/>
    <cellStyle name="40% - Акцент4 4" xfId="907" xr:uid="{00000000-0005-0000-0000-000087030000}"/>
    <cellStyle name="40% - Акцент4 4 2" xfId="908" xr:uid="{00000000-0005-0000-0000-000088030000}"/>
    <cellStyle name="40% - Акцент4 5" xfId="909" xr:uid="{00000000-0005-0000-0000-000089030000}"/>
    <cellStyle name="40% - Акцент4 5 2" xfId="910" xr:uid="{00000000-0005-0000-0000-00008A030000}"/>
    <cellStyle name="40% - Акцент4 6" xfId="911" xr:uid="{00000000-0005-0000-0000-00008B030000}"/>
    <cellStyle name="40% - Акцент4 7" xfId="912" xr:uid="{00000000-0005-0000-0000-00008C030000}"/>
    <cellStyle name="40% - Акцент4 8" xfId="913" xr:uid="{00000000-0005-0000-0000-00008D030000}"/>
    <cellStyle name="40% - Акцент4 9" xfId="914" xr:uid="{00000000-0005-0000-0000-00008E030000}"/>
    <cellStyle name="40% - Акцент5 10" xfId="915" xr:uid="{00000000-0005-0000-0000-00008F030000}"/>
    <cellStyle name="40% - Акцент5 11" xfId="916" xr:uid="{00000000-0005-0000-0000-000090030000}"/>
    <cellStyle name="40% - Акцент5 12" xfId="917" xr:uid="{00000000-0005-0000-0000-000091030000}"/>
    <cellStyle name="40% - Акцент5 13" xfId="918" xr:uid="{00000000-0005-0000-0000-000092030000}"/>
    <cellStyle name="40% - Акцент5 14" xfId="919" xr:uid="{00000000-0005-0000-0000-000093030000}"/>
    <cellStyle name="40% - Акцент5 2" xfId="920" xr:uid="{00000000-0005-0000-0000-000094030000}"/>
    <cellStyle name="40% - Акцент5 2 2" xfId="921" xr:uid="{00000000-0005-0000-0000-000095030000}"/>
    <cellStyle name="40% - Акцент5 2 2 2" xfId="922" xr:uid="{00000000-0005-0000-0000-000096030000}"/>
    <cellStyle name="40% - Акцент5 2 3" xfId="923" xr:uid="{00000000-0005-0000-0000-000097030000}"/>
    <cellStyle name="40% - Акцент5 2 4" xfId="924" xr:uid="{00000000-0005-0000-0000-000098030000}"/>
    <cellStyle name="40% - Акцент5 2_Мотивация 2012-100% с 01.08" xfId="925" xr:uid="{00000000-0005-0000-0000-000099030000}"/>
    <cellStyle name="40% - Акцент5 3" xfId="926" xr:uid="{00000000-0005-0000-0000-00009A030000}"/>
    <cellStyle name="40% - Акцент5 3 2" xfId="927" xr:uid="{00000000-0005-0000-0000-00009B030000}"/>
    <cellStyle name="40% - Акцент5 3 2 2" xfId="928" xr:uid="{00000000-0005-0000-0000-00009C030000}"/>
    <cellStyle name="40% - Акцент5 3 3" xfId="929" xr:uid="{00000000-0005-0000-0000-00009D030000}"/>
    <cellStyle name="40% - Акцент5 4" xfId="930" xr:uid="{00000000-0005-0000-0000-00009E030000}"/>
    <cellStyle name="40% - Акцент5 4 2" xfId="931" xr:uid="{00000000-0005-0000-0000-00009F030000}"/>
    <cellStyle name="40% - Акцент5 5" xfId="932" xr:uid="{00000000-0005-0000-0000-0000A0030000}"/>
    <cellStyle name="40% - Акцент5 5 2" xfId="933" xr:uid="{00000000-0005-0000-0000-0000A1030000}"/>
    <cellStyle name="40% - Акцент5 6" xfId="934" xr:uid="{00000000-0005-0000-0000-0000A2030000}"/>
    <cellStyle name="40% - Акцент5 7" xfId="935" xr:uid="{00000000-0005-0000-0000-0000A3030000}"/>
    <cellStyle name="40% - Акцент5 8" xfId="936" xr:uid="{00000000-0005-0000-0000-0000A4030000}"/>
    <cellStyle name="40% - Акцент5 9" xfId="937" xr:uid="{00000000-0005-0000-0000-0000A5030000}"/>
    <cellStyle name="40% - Акцент6 10" xfId="938" xr:uid="{00000000-0005-0000-0000-0000A6030000}"/>
    <cellStyle name="40% - Акцент6 11" xfId="939" xr:uid="{00000000-0005-0000-0000-0000A7030000}"/>
    <cellStyle name="40% - Акцент6 12" xfId="940" xr:uid="{00000000-0005-0000-0000-0000A8030000}"/>
    <cellStyle name="40% - Акцент6 13" xfId="941" xr:uid="{00000000-0005-0000-0000-0000A9030000}"/>
    <cellStyle name="40% - Акцент6 14" xfId="942" xr:uid="{00000000-0005-0000-0000-0000AA030000}"/>
    <cellStyle name="40% - Акцент6 2" xfId="943" xr:uid="{00000000-0005-0000-0000-0000AB030000}"/>
    <cellStyle name="40% - Акцент6 2 2" xfId="944" xr:uid="{00000000-0005-0000-0000-0000AC030000}"/>
    <cellStyle name="40% - Акцент6 2 2 2" xfId="945" xr:uid="{00000000-0005-0000-0000-0000AD030000}"/>
    <cellStyle name="40% - Акцент6 2 3" xfId="946" xr:uid="{00000000-0005-0000-0000-0000AE030000}"/>
    <cellStyle name="40% - Акцент6 2 4" xfId="947" xr:uid="{00000000-0005-0000-0000-0000AF030000}"/>
    <cellStyle name="40% - Акцент6 2_Мотивация 2012-100% с 01.08" xfId="948" xr:uid="{00000000-0005-0000-0000-0000B0030000}"/>
    <cellStyle name="40% - Акцент6 3" xfId="949" xr:uid="{00000000-0005-0000-0000-0000B1030000}"/>
    <cellStyle name="40% - Акцент6 3 2" xfId="950" xr:uid="{00000000-0005-0000-0000-0000B2030000}"/>
    <cellStyle name="40% - Акцент6 3 2 2" xfId="951" xr:uid="{00000000-0005-0000-0000-0000B3030000}"/>
    <cellStyle name="40% - Акцент6 3 3" xfId="952" xr:uid="{00000000-0005-0000-0000-0000B4030000}"/>
    <cellStyle name="40% - Акцент6 4" xfId="953" xr:uid="{00000000-0005-0000-0000-0000B5030000}"/>
    <cellStyle name="40% - Акцент6 4 2" xfId="954" xr:uid="{00000000-0005-0000-0000-0000B6030000}"/>
    <cellStyle name="40% - Акцент6 5" xfId="955" xr:uid="{00000000-0005-0000-0000-0000B7030000}"/>
    <cellStyle name="40% - Акцент6 5 2" xfId="956" xr:uid="{00000000-0005-0000-0000-0000B8030000}"/>
    <cellStyle name="40% - Акцент6 6" xfId="957" xr:uid="{00000000-0005-0000-0000-0000B9030000}"/>
    <cellStyle name="40% - Акцент6 7" xfId="958" xr:uid="{00000000-0005-0000-0000-0000BA030000}"/>
    <cellStyle name="40% - Акцент6 8" xfId="959" xr:uid="{00000000-0005-0000-0000-0000BB030000}"/>
    <cellStyle name="40% - Акцент6 9" xfId="960" xr:uid="{00000000-0005-0000-0000-0000BC030000}"/>
    <cellStyle name="60% - Accent1" xfId="961" xr:uid="{00000000-0005-0000-0000-0000BD030000}"/>
    <cellStyle name="60% - Accent1 2" xfId="962" xr:uid="{00000000-0005-0000-0000-0000BE030000}"/>
    <cellStyle name="60% - Accent2" xfId="963" xr:uid="{00000000-0005-0000-0000-0000BF030000}"/>
    <cellStyle name="60% - Accent3" xfId="964" xr:uid="{00000000-0005-0000-0000-0000C0030000}"/>
    <cellStyle name="60% - Accent3 2" xfId="965" xr:uid="{00000000-0005-0000-0000-0000C1030000}"/>
    <cellStyle name="60% - Accent4" xfId="966" xr:uid="{00000000-0005-0000-0000-0000C2030000}"/>
    <cellStyle name="60% - Accent4 2" xfId="967" xr:uid="{00000000-0005-0000-0000-0000C3030000}"/>
    <cellStyle name="60% - Accent5" xfId="968" xr:uid="{00000000-0005-0000-0000-0000C4030000}"/>
    <cellStyle name="60% - Accent6" xfId="969" xr:uid="{00000000-0005-0000-0000-0000C5030000}"/>
    <cellStyle name="60% - Accent6 2" xfId="970" xr:uid="{00000000-0005-0000-0000-0000C6030000}"/>
    <cellStyle name="60% - Акцент1 10" xfId="971" xr:uid="{00000000-0005-0000-0000-0000C7030000}"/>
    <cellStyle name="60% - Акцент1 11" xfId="972" xr:uid="{00000000-0005-0000-0000-0000C8030000}"/>
    <cellStyle name="60% - Акцент1 12" xfId="973" xr:uid="{00000000-0005-0000-0000-0000C9030000}"/>
    <cellStyle name="60% - Акцент1 13" xfId="974" xr:uid="{00000000-0005-0000-0000-0000CA030000}"/>
    <cellStyle name="60% - Акцент1 14" xfId="975" xr:uid="{00000000-0005-0000-0000-0000CB030000}"/>
    <cellStyle name="60% - Акцент1 2" xfId="976" xr:uid="{00000000-0005-0000-0000-0000CC030000}"/>
    <cellStyle name="60% - Акцент1 3" xfId="977" xr:uid="{00000000-0005-0000-0000-0000CD030000}"/>
    <cellStyle name="60% - Акцент1 4" xfId="978" xr:uid="{00000000-0005-0000-0000-0000CE030000}"/>
    <cellStyle name="60% - Акцент1 5" xfId="979" xr:uid="{00000000-0005-0000-0000-0000CF030000}"/>
    <cellStyle name="60% - Акцент1 6" xfId="980" xr:uid="{00000000-0005-0000-0000-0000D0030000}"/>
    <cellStyle name="60% - Акцент1 7" xfId="981" xr:uid="{00000000-0005-0000-0000-0000D1030000}"/>
    <cellStyle name="60% - Акцент1 8" xfId="982" xr:uid="{00000000-0005-0000-0000-0000D2030000}"/>
    <cellStyle name="60% - Акцент1 9" xfId="983" xr:uid="{00000000-0005-0000-0000-0000D3030000}"/>
    <cellStyle name="60% - Акцент2 10" xfId="984" xr:uid="{00000000-0005-0000-0000-0000D4030000}"/>
    <cellStyle name="60% - Акцент2 11" xfId="985" xr:uid="{00000000-0005-0000-0000-0000D5030000}"/>
    <cellStyle name="60% - Акцент2 12" xfId="986" xr:uid="{00000000-0005-0000-0000-0000D6030000}"/>
    <cellStyle name="60% - Акцент2 13" xfId="987" xr:uid="{00000000-0005-0000-0000-0000D7030000}"/>
    <cellStyle name="60% - Акцент2 14" xfId="988" xr:uid="{00000000-0005-0000-0000-0000D8030000}"/>
    <cellStyle name="60% - Акцент2 2" xfId="989" xr:uid="{00000000-0005-0000-0000-0000D9030000}"/>
    <cellStyle name="60% - Акцент2 3" xfId="990" xr:uid="{00000000-0005-0000-0000-0000DA030000}"/>
    <cellStyle name="60% - Акцент2 4" xfId="991" xr:uid="{00000000-0005-0000-0000-0000DB030000}"/>
    <cellStyle name="60% - Акцент2 5" xfId="992" xr:uid="{00000000-0005-0000-0000-0000DC030000}"/>
    <cellStyle name="60% - Акцент2 6" xfId="993" xr:uid="{00000000-0005-0000-0000-0000DD030000}"/>
    <cellStyle name="60% - Акцент2 7" xfId="994" xr:uid="{00000000-0005-0000-0000-0000DE030000}"/>
    <cellStyle name="60% - Акцент2 8" xfId="995" xr:uid="{00000000-0005-0000-0000-0000DF030000}"/>
    <cellStyle name="60% - Акцент2 9" xfId="996" xr:uid="{00000000-0005-0000-0000-0000E0030000}"/>
    <cellStyle name="60% - Акцент3 10" xfId="997" xr:uid="{00000000-0005-0000-0000-0000E1030000}"/>
    <cellStyle name="60% - Акцент3 11" xfId="998" xr:uid="{00000000-0005-0000-0000-0000E2030000}"/>
    <cellStyle name="60% - Акцент3 12" xfId="999" xr:uid="{00000000-0005-0000-0000-0000E3030000}"/>
    <cellStyle name="60% - Акцент3 13" xfId="1000" xr:uid="{00000000-0005-0000-0000-0000E4030000}"/>
    <cellStyle name="60% - Акцент3 14" xfId="1001" xr:uid="{00000000-0005-0000-0000-0000E5030000}"/>
    <cellStyle name="60% - Акцент3 2" xfId="1002" xr:uid="{00000000-0005-0000-0000-0000E6030000}"/>
    <cellStyle name="60% - Акцент3 3" xfId="1003" xr:uid="{00000000-0005-0000-0000-0000E7030000}"/>
    <cellStyle name="60% - Акцент3 4" xfId="1004" xr:uid="{00000000-0005-0000-0000-0000E8030000}"/>
    <cellStyle name="60% - Акцент3 5" xfId="1005" xr:uid="{00000000-0005-0000-0000-0000E9030000}"/>
    <cellStyle name="60% - Акцент3 6" xfId="1006" xr:uid="{00000000-0005-0000-0000-0000EA030000}"/>
    <cellStyle name="60% - Акцент3 7" xfId="1007" xr:uid="{00000000-0005-0000-0000-0000EB030000}"/>
    <cellStyle name="60% - Акцент3 8" xfId="1008" xr:uid="{00000000-0005-0000-0000-0000EC030000}"/>
    <cellStyle name="60% - Акцент3 9" xfId="1009" xr:uid="{00000000-0005-0000-0000-0000ED030000}"/>
    <cellStyle name="60% - Акцент4 10" xfId="1010" xr:uid="{00000000-0005-0000-0000-0000EE030000}"/>
    <cellStyle name="60% - Акцент4 11" xfId="1011" xr:uid="{00000000-0005-0000-0000-0000EF030000}"/>
    <cellStyle name="60% - Акцент4 12" xfId="1012" xr:uid="{00000000-0005-0000-0000-0000F0030000}"/>
    <cellStyle name="60% - Акцент4 13" xfId="1013" xr:uid="{00000000-0005-0000-0000-0000F1030000}"/>
    <cellStyle name="60% - Акцент4 14" xfId="1014" xr:uid="{00000000-0005-0000-0000-0000F2030000}"/>
    <cellStyle name="60% - Акцент4 2" xfId="1015" xr:uid="{00000000-0005-0000-0000-0000F3030000}"/>
    <cellStyle name="60% - Акцент4 3" xfId="1016" xr:uid="{00000000-0005-0000-0000-0000F4030000}"/>
    <cellStyle name="60% - Акцент4 4" xfId="1017" xr:uid="{00000000-0005-0000-0000-0000F5030000}"/>
    <cellStyle name="60% - Акцент4 5" xfId="1018" xr:uid="{00000000-0005-0000-0000-0000F6030000}"/>
    <cellStyle name="60% - Акцент4 6" xfId="1019" xr:uid="{00000000-0005-0000-0000-0000F7030000}"/>
    <cellStyle name="60% - Акцент4 7" xfId="1020" xr:uid="{00000000-0005-0000-0000-0000F8030000}"/>
    <cellStyle name="60% - Акцент4 8" xfId="1021" xr:uid="{00000000-0005-0000-0000-0000F9030000}"/>
    <cellStyle name="60% - Акцент4 9" xfId="1022" xr:uid="{00000000-0005-0000-0000-0000FA030000}"/>
    <cellStyle name="60% - Акцент5 10" xfId="1023" xr:uid="{00000000-0005-0000-0000-0000FB030000}"/>
    <cellStyle name="60% - Акцент5 11" xfId="1024" xr:uid="{00000000-0005-0000-0000-0000FC030000}"/>
    <cellStyle name="60% - Акцент5 12" xfId="1025" xr:uid="{00000000-0005-0000-0000-0000FD030000}"/>
    <cellStyle name="60% - Акцент5 13" xfId="1026" xr:uid="{00000000-0005-0000-0000-0000FE030000}"/>
    <cellStyle name="60% - Акцент5 14" xfId="1027" xr:uid="{00000000-0005-0000-0000-0000FF030000}"/>
    <cellStyle name="60% - Акцент5 2" xfId="1028" xr:uid="{00000000-0005-0000-0000-000000040000}"/>
    <cellStyle name="60% - Акцент5 3" xfId="1029" xr:uid="{00000000-0005-0000-0000-000001040000}"/>
    <cellStyle name="60% - Акцент5 4" xfId="1030" xr:uid="{00000000-0005-0000-0000-000002040000}"/>
    <cellStyle name="60% - Акцент5 5" xfId="1031" xr:uid="{00000000-0005-0000-0000-000003040000}"/>
    <cellStyle name="60% - Акцент5 6" xfId="1032" xr:uid="{00000000-0005-0000-0000-000004040000}"/>
    <cellStyle name="60% - Акцент5 7" xfId="1033" xr:uid="{00000000-0005-0000-0000-000005040000}"/>
    <cellStyle name="60% - Акцент5 8" xfId="1034" xr:uid="{00000000-0005-0000-0000-000006040000}"/>
    <cellStyle name="60% - Акцент5 9" xfId="1035" xr:uid="{00000000-0005-0000-0000-000007040000}"/>
    <cellStyle name="60% - Акцент6 10" xfId="1036" xr:uid="{00000000-0005-0000-0000-000008040000}"/>
    <cellStyle name="60% - Акцент6 11" xfId="1037" xr:uid="{00000000-0005-0000-0000-000009040000}"/>
    <cellStyle name="60% - Акцент6 12" xfId="1038" xr:uid="{00000000-0005-0000-0000-00000A040000}"/>
    <cellStyle name="60% - Акцент6 13" xfId="1039" xr:uid="{00000000-0005-0000-0000-00000B040000}"/>
    <cellStyle name="60% - Акцент6 14" xfId="1040" xr:uid="{00000000-0005-0000-0000-00000C040000}"/>
    <cellStyle name="60% - Акцент6 2" xfId="1041" xr:uid="{00000000-0005-0000-0000-00000D040000}"/>
    <cellStyle name="60% - Акцент6 3" xfId="1042" xr:uid="{00000000-0005-0000-0000-00000E040000}"/>
    <cellStyle name="60% - Акцент6 4" xfId="1043" xr:uid="{00000000-0005-0000-0000-00000F040000}"/>
    <cellStyle name="60% - Акцент6 5" xfId="1044" xr:uid="{00000000-0005-0000-0000-000010040000}"/>
    <cellStyle name="60% - Акцент6 6" xfId="1045" xr:uid="{00000000-0005-0000-0000-000011040000}"/>
    <cellStyle name="60% - Акцент6 7" xfId="1046" xr:uid="{00000000-0005-0000-0000-000012040000}"/>
    <cellStyle name="60% - Акцент6 8" xfId="1047" xr:uid="{00000000-0005-0000-0000-000013040000}"/>
    <cellStyle name="60% - Акцент6 9" xfId="1048" xr:uid="{00000000-0005-0000-0000-000014040000}"/>
    <cellStyle name="Accent1" xfId="1049" xr:uid="{00000000-0005-0000-0000-000015040000}"/>
    <cellStyle name="Accent1 2" xfId="1050" xr:uid="{00000000-0005-0000-0000-000016040000}"/>
    <cellStyle name="Accent2" xfId="1051" xr:uid="{00000000-0005-0000-0000-000017040000}"/>
    <cellStyle name="Accent3" xfId="1052" xr:uid="{00000000-0005-0000-0000-000018040000}"/>
    <cellStyle name="Accent4" xfId="1053" xr:uid="{00000000-0005-0000-0000-000019040000}"/>
    <cellStyle name="Accent4 2" xfId="1054" xr:uid="{00000000-0005-0000-0000-00001A040000}"/>
    <cellStyle name="Accent5" xfId="1055" xr:uid="{00000000-0005-0000-0000-00001B040000}"/>
    <cellStyle name="Accent6" xfId="1056" xr:uid="{00000000-0005-0000-0000-00001C040000}"/>
    <cellStyle name="Açıklama Metni" xfId="1057" xr:uid="{00000000-0005-0000-0000-00001D040000}"/>
    <cellStyle name="active" xfId="1058" xr:uid="{00000000-0005-0000-0000-00001E040000}"/>
    <cellStyle name="Ana Başlık" xfId="1059" xr:uid="{00000000-0005-0000-0000-00001F040000}"/>
    <cellStyle name="args.style" xfId="1060" xr:uid="{00000000-0005-0000-0000-000020040000}"/>
    <cellStyle name="Arial 9 Black" xfId="1061" xr:uid="{00000000-0005-0000-0000-000021040000}"/>
    <cellStyle name="Arial 9 Blue Bold" xfId="1062" xr:uid="{00000000-0005-0000-0000-000022040000}"/>
    <cellStyle name="Bad" xfId="1063" xr:uid="{00000000-0005-0000-0000-000023040000}"/>
    <cellStyle name="Bağlı Hücre" xfId="1064" xr:uid="{00000000-0005-0000-0000-000024040000}"/>
    <cellStyle name="Başlık 1" xfId="1065" xr:uid="{00000000-0005-0000-0000-000025040000}"/>
    <cellStyle name="Başlık 2" xfId="1066" xr:uid="{00000000-0005-0000-0000-000026040000}"/>
    <cellStyle name="Başlık 3" xfId="1067" xr:uid="{00000000-0005-0000-0000-000027040000}"/>
    <cellStyle name="Başlık 4" xfId="1068" xr:uid="{00000000-0005-0000-0000-000028040000}"/>
    <cellStyle name="Bautzen" xfId="1069" xr:uid="{00000000-0005-0000-0000-000029040000}"/>
    <cellStyle name="Body" xfId="1070" xr:uid="{00000000-0005-0000-0000-00002A040000}"/>
    <cellStyle name="Border" xfId="1071" xr:uid="{00000000-0005-0000-0000-00002B040000}"/>
    <cellStyle name="Border 2" xfId="1072" xr:uid="{00000000-0005-0000-0000-00002C040000}"/>
    <cellStyle name="Calc Currency (0)" xfId="1073" xr:uid="{00000000-0005-0000-0000-00002D040000}"/>
    <cellStyle name="Calc Currency (2)" xfId="1074" xr:uid="{00000000-0005-0000-0000-00002E040000}"/>
    <cellStyle name="Calc Percent (0)" xfId="1075" xr:uid="{00000000-0005-0000-0000-00002F040000}"/>
    <cellStyle name="Calc Percent (1)" xfId="1076" xr:uid="{00000000-0005-0000-0000-000030040000}"/>
    <cellStyle name="Calc Percent (2)" xfId="1077" xr:uid="{00000000-0005-0000-0000-000031040000}"/>
    <cellStyle name="Calc Units (0)" xfId="1078" xr:uid="{00000000-0005-0000-0000-000032040000}"/>
    <cellStyle name="Calc Units (1)" xfId="1079" xr:uid="{00000000-0005-0000-0000-000033040000}"/>
    <cellStyle name="Calc Units (2)" xfId="1080" xr:uid="{00000000-0005-0000-0000-000034040000}"/>
    <cellStyle name="Calculation" xfId="1081" xr:uid="{00000000-0005-0000-0000-000035040000}"/>
    <cellStyle name="Calculation 2" xfId="1082" xr:uid="{00000000-0005-0000-0000-000036040000}"/>
    <cellStyle name="Calculation 2 2" xfId="1083" xr:uid="{00000000-0005-0000-0000-000037040000}"/>
    <cellStyle name="Calculation 3" xfId="1084" xr:uid="{00000000-0005-0000-0000-000038040000}"/>
    <cellStyle name="Cantitate" xfId="1085" xr:uid="{00000000-0005-0000-0000-000039040000}"/>
    <cellStyle name="čárky_DMCZ BQEL_HV_C" xfId="1086" xr:uid="{00000000-0005-0000-0000-00003A040000}"/>
    <cellStyle name="Cash (0dp)" xfId="1087" xr:uid="{00000000-0005-0000-0000-00003B040000}"/>
    <cellStyle name="Cash (0dp+NZ)" xfId="1088" xr:uid="{00000000-0005-0000-0000-00003C040000}"/>
    <cellStyle name="Cash (2dp)" xfId="1089" xr:uid="{00000000-0005-0000-0000-00003D040000}"/>
    <cellStyle name="Cash (2dp+NZ)" xfId="1090" xr:uid="{00000000-0005-0000-0000-00003E040000}"/>
    <cellStyle name="Check Cell" xfId="1091" xr:uid="{00000000-0005-0000-0000-00003F040000}"/>
    <cellStyle name="Çıkış" xfId="1092" xr:uid="{00000000-0005-0000-0000-000040040000}"/>
    <cellStyle name="Codice" xfId="1093" xr:uid="{00000000-0005-0000-0000-000041040000}"/>
    <cellStyle name="Comma  - Style1" xfId="1094" xr:uid="{00000000-0005-0000-0000-000042040000}"/>
    <cellStyle name="Comma  - Style2" xfId="1095" xr:uid="{00000000-0005-0000-0000-000043040000}"/>
    <cellStyle name="Comma  - Style3" xfId="1096" xr:uid="{00000000-0005-0000-0000-000044040000}"/>
    <cellStyle name="Comma  - Style4" xfId="1097" xr:uid="{00000000-0005-0000-0000-000045040000}"/>
    <cellStyle name="Comma  - Style5" xfId="1098" xr:uid="{00000000-0005-0000-0000-000046040000}"/>
    <cellStyle name="Comma  - Style6" xfId="1099" xr:uid="{00000000-0005-0000-0000-000047040000}"/>
    <cellStyle name="Comma  - Style7" xfId="1100" xr:uid="{00000000-0005-0000-0000-000048040000}"/>
    <cellStyle name="Comma  - Style8" xfId="1101" xr:uid="{00000000-0005-0000-0000-000049040000}"/>
    <cellStyle name="Comma (0dp)" xfId="1102" xr:uid="{00000000-0005-0000-0000-00004A040000}"/>
    <cellStyle name="Comma (0dp+NZ)" xfId="1103" xr:uid="{00000000-0005-0000-0000-00004B040000}"/>
    <cellStyle name="Comma (2dp)" xfId="1104" xr:uid="{00000000-0005-0000-0000-00004C040000}"/>
    <cellStyle name="Comma (2dp) Dashed" xfId="1105" xr:uid="{00000000-0005-0000-0000-00004D040000}"/>
    <cellStyle name="Comma (2dp) Nil" xfId="1106" xr:uid="{00000000-0005-0000-0000-00004E040000}"/>
    <cellStyle name="Comma (2dp)_Costplan C 8.1.02" xfId="1107" xr:uid="{00000000-0005-0000-0000-00004F040000}"/>
    <cellStyle name="Comma (2dp+NZ)" xfId="1108" xr:uid="{00000000-0005-0000-0000-000050040000}"/>
    <cellStyle name="Comma (nz)" xfId="1109" xr:uid="{00000000-0005-0000-0000-000051040000}"/>
    <cellStyle name="Comma [0]_TV-G" xfId="1110" xr:uid="{00000000-0005-0000-0000-000052040000}"/>
    <cellStyle name="Comma [00]" xfId="1111" xr:uid="{00000000-0005-0000-0000-000053040000}"/>
    <cellStyle name="Comma 10" xfId="1112" xr:uid="{00000000-0005-0000-0000-000054040000}"/>
    <cellStyle name="Comma 2" xfId="1113" xr:uid="{00000000-0005-0000-0000-000055040000}"/>
    <cellStyle name="Comma 3" xfId="1114" xr:uid="{00000000-0005-0000-0000-000056040000}"/>
    <cellStyle name="Comma 3 2" xfId="1115" xr:uid="{00000000-0005-0000-0000-000057040000}"/>
    <cellStyle name="Comma 3 3" xfId="1116" xr:uid="{00000000-0005-0000-0000-000058040000}"/>
    <cellStyle name="Comma 3 4" xfId="1117" xr:uid="{00000000-0005-0000-0000-000059040000}"/>
    <cellStyle name="Comma 4" xfId="1118" xr:uid="{00000000-0005-0000-0000-00005A040000}"/>
    <cellStyle name="Comma Dashed" xfId="1119" xr:uid="{00000000-0005-0000-0000-00005B040000}"/>
    <cellStyle name="Comma Nil" xfId="1120" xr:uid="{00000000-0005-0000-0000-00005C040000}"/>
    <cellStyle name="Comma0" xfId="1121" xr:uid="{00000000-0005-0000-0000-00005D040000}"/>
    <cellStyle name="Copied" xfId="1122" xr:uid="{00000000-0005-0000-0000-00005E040000}"/>
    <cellStyle name="COST1" xfId="1123" xr:uid="{00000000-0005-0000-0000-00005F040000}"/>
    <cellStyle name="Currency (2dp)" xfId="1124" xr:uid="{00000000-0005-0000-0000-000060040000}"/>
    <cellStyle name="Currency (2dp) Dashed" xfId="1125" xr:uid="{00000000-0005-0000-0000-000061040000}"/>
    <cellStyle name="Currency (2dp) Nil" xfId="1126" xr:uid="{00000000-0005-0000-0000-000062040000}"/>
    <cellStyle name="Currency (2dp+nz)" xfId="1127" xr:uid="{00000000-0005-0000-0000-000063040000}"/>
    <cellStyle name="Currency (nz)" xfId="1128" xr:uid="{00000000-0005-0000-0000-000064040000}"/>
    <cellStyle name="Currency [00]" xfId="1129" xr:uid="{00000000-0005-0000-0000-000065040000}"/>
    <cellStyle name="Currency 2" xfId="1130" xr:uid="{00000000-0005-0000-0000-000066040000}"/>
    <cellStyle name="Currency 3" xfId="1131" xr:uid="{00000000-0005-0000-0000-000067040000}"/>
    <cellStyle name="Currency Dashed" xfId="1132" xr:uid="{00000000-0005-0000-0000-000068040000}"/>
    <cellStyle name="Currency Nil" xfId="1133" xr:uid="{00000000-0005-0000-0000-000069040000}"/>
    <cellStyle name="Currency0" xfId="1134" xr:uid="{00000000-0005-0000-0000-00006A040000}"/>
    <cellStyle name="Date" xfId="1135" xr:uid="{00000000-0005-0000-0000-00006B040000}"/>
    <cellStyle name="Date Short" xfId="1136" xr:uid="{00000000-0005-0000-0000-00006C040000}"/>
    <cellStyle name="Date_NATURA 1.ETAP" xfId="1137" xr:uid="{00000000-0005-0000-0000-00006D040000}"/>
    <cellStyle name="DELTA" xfId="1138" xr:uid="{00000000-0005-0000-0000-00006E040000}"/>
    <cellStyle name="DELTA 10" xfId="1139" xr:uid="{00000000-0005-0000-0000-00006F040000}"/>
    <cellStyle name="DELTA 2" xfId="1140" xr:uid="{00000000-0005-0000-0000-000070040000}"/>
    <cellStyle name="DELTA 2 2" xfId="1141" xr:uid="{00000000-0005-0000-0000-000071040000}"/>
    <cellStyle name="DELTA 2 3" xfId="1142" xr:uid="{00000000-0005-0000-0000-000072040000}"/>
    <cellStyle name="DELTA 2 4" xfId="1143" xr:uid="{00000000-0005-0000-0000-000073040000}"/>
    <cellStyle name="DELTA 3" xfId="1144" xr:uid="{00000000-0005-0000-0000-000074040000}"/>
    <cellStyle name="DELTA 4" xfId="1145" xr:uid="{00000000-0005-0000-0000-000075040000}"/>
    <cellStyle name="DELTA 5" xfId="1146" xr:uid="{00000000-0005-0000-0000-000076040000}"/>
    <cellStyle name="DELTA 6" xfId="1147" xr:uid="{00000000-0005-0000-0000-000077040000}"/>
    <cellStyle name="DELTA 7" xfId="1148" xr:uid="{00000000-0005-0000-0000-000078040000}"/>
    <cellStyle name="DELTA 8" xfId="1149" xr:uid="{00000000-0005-0000-0000-000079040000}"/>
    <cellStyle name="DELTA 9" xfId="1150" xr:uid="{00000000-0005-0000-0000-00007A040000}"/>
    <cellStyle name="Description" xfId="1151" xr:uid="{00000000-0005-0000-0000-00007B040000}"/>
    <cellStyle name="Description Indent 1" xfId="1152" xr:uid="{00000000-0005-0000-0000-00007C040000}"/>
    <cellStyle name="Description Indent 2" xfId="1153" xr:uid="{00000000-0005-0000-0000-00007D040000}"/>
    <cellStyle name="Dezimal [0]_building costs Riederhof-07-01-02" xfId="1154" xr:uid="{00000000-0005-0000-0000-00007E040000}"/>
    <cellStyle name="Dezimal_building costs Riederhof-07-01-02" xfId="1155" xr:uid="{00000000-0005-0000-0000-00007F040000}"/>
    <cellStyle name="Enter Currency (0)" xfId="1156" xr:uid="{00000000-0005-0000-0000-000080040000}"/>
    <cellStyle name="Enter Currency (2)" xfId="1157" xr:uid="{00000000-0005-0000-0000-000081040000}"/>
    <cellStyle name="Enter Units (0)" xfId="1158" xr:uid="{00000000-0005-0000-0000-000082040000}"/>
    <cellStyle name="Enter Units (1)" xfId="1159" xr:uid="{00000000-0005-0000-0000-000083040000}"/>
    <cellStyle name="Enter Units (2)" xfId="1160" xr:uid="{00000000-0005-0000-0000-000084040000}"/>
    <cellStyle name="Entered" xfId="1161" xr:uid="{00000000-0005-0000-0000-000085040000}"/>
    <cellStyle name="entry" xfId="1162" xr:uid="{00000000-0005-0000-0000-000086040000}"/>
    <cellStyle name="Euro" xfId="1163" xr:uid="{00000000-0005-0000-0000-000087040000}"/>
    <cellStyle name="Excel Built-in Comma" xfId="1164" xr:uid="{00000000-0005-0000-0000-000088040000}"/>
    <cellStyle name="Excel Built-in Comma 1" xfId="1165" xr:uid="{00000000-0005-0000-0000-000089040000}"/>
    <cellStyle name="Excel Built-in Normal" xfId="1166" xr:uid="{00000000-0005-0000-0000-00008A040000}"/>
    <cellStyle name="Excel Built-in Normal 1" xfId="1167" xr:uid="{00000000-0005-0000-0000-00008B040000}"/>
    <cellStyle name="Excel Built-in Normal 2" xfId="1168" xr:uid="{00000000-0005-0000-0000-00008C040000}"/>
    <cellStyle name="Excel Built-in Normal 3" xfId="1169" xr:uid="{00000000-0005-0000-0000-00008D040000}"/>
    <cellStyle name="Excel Built-in Normal_Вводные_данные_Рынок А А  NEW и улица 14-04-28-РЭ" xfId="1170" xr:uid="{00000000-0005-0000-0000-00008E040000}"/>
    <cellStyle name="Excel Built-in Percent" xfId="1171" xr:uid="{00000000-0005-0000-0000-00008F040000}"/>
    <cellStyle name="Explanatory Text" xfId="1172" xr:uid="{00000000-0005-0000-0000-000090040000}"/>
    <cellStyle name="ƒ" xfId="1173" xr:uid="{00000000-0005-0000-0000-000091040000}"/>
    <cellStyle name="ƒ_2- Selenium29-04-2003" xfId="1174" xr:uid="{00000000-0005-0000-0000-000092040000}"/>
    <cellStyle name="ƒ_Borcelik" xfId="1175" xr:uid="{00000000-0005-0000-0000-000093040000}"/>
    <cellStyle name="ƒ_CARREFOUR" xfId="1176" xr:uid="{00000000-0005-0000-0000-000094040000}"/>
    <cellStyle name="ƒ_ESKİŞEHİR NATURA EVLERİ REVİZE MEKANİK KEŞİF (EURO)18-11-2006" xfId="1177" xr:uid="{00000000-0005-0000-0000-000095040000}"/>
    <cellStyle name="ƒ_FULYAmetr" xfId="1178" xr:uid="{00000000-0005-0000-0000-000096040000}"/>
    <cellStyle name="ƒ_FULYAmetr-cenk" xfId="1179" xr:uid="{00000000-0005-0000-0000-000097040000}"/>
    <cellStyle name="ƒ_Gumrukcuoglumetraj" xfId="1180" xr:uid="{00000000-0005-0000-0000-000098040000}"/>
    <cellStyle name="ƒ_maliyetler 17-7-2004" xfId="1181" xr:uid="{00000000-0005-0000-0000-000099040000}"/>
    <cellStyle name="ƒ_METRAJ" xfId="1182" xr:uid="{00000000-0005-0000-0000-00009A040000}"/>
    <cellStyle name="ƒ_metrajr1" xfId="1183" xr:uid="{00000000-0005-0000-0000-00009B040000}"/>
    <cellStyle name="ƒ_metrajr1_(REVİZE)  İlk yatırım maliyetleri 10-12-2004........" xfId="1184" xr:uid="{00000000-0005-0000-0000-00009C040000}"/>
    <cellStyle name="ƒ_metrajr1_(REVİZE)  İlk yatırım maliyetleri h ventil kullanılırsa10-12-2004........" xfId="1185" xr:uid="{00000000-0005-0000-0000-00009D040000}"/>
    <cellStyle name="ƒ_metrajr1_2- Selenium29-04-2003" xfId="1186" xr:uid="{00000000-0005-0000-0000-00009E040000}"/>
    <cellStyle name="ƒ_metrajr1_çalışma dosyasıMekanik keşif 11.04.03" xfId="1187" xr:uid="{00000000-0005-0000-0000-00009F040000}"/>
    <cellStyle name="ƒ_metrajr1_çalışma dosyasıMekanik keşif 11.04.03...." xfId="1188" xr:uid="{00000000-0005-0000-0000-0000A0040000}"/>
    <cellStyle name="ƒ_metrajr1_ESKİŞEHİR NATURA EVLERİ" xfId="1189" xr:uid="{00000000-0005-0000-0000-0000A1040000}"/>
    <cellStyle name="ƒ_metrajr1_ESKİŞEHİR NATURA EVLERİ MEKANİK ODA VE ÇEVRE KEŞİF" xfId="1190" xr:uid="{00000000-0005-0000-0000-0000A2040000}"/>
    <cellStyle name="ƒ_metrajr1_ESKİŞEHİR NATURA EVLERİ REVİZE MEKANİK KEŞİF (EURO)16-11-2006" xfId="1191" xr:uid="{00000000-0005-0000-0000-0000A3040000}"/>
    <cellStyle name="ƒ_metrajr1_ESKİŞEHİR NATURA EVLERİ REVİZE MEKANİK KEŞİF (EURO)18-11-2006" xfId="1192" xr:uid="{00000000-0005-0000-0000-0000A4040000}"/>
    <cellStyle name="ƒ_metrajr1_ESKİŞEHİR NATURA EVLERİ REVİZE MEKANİK KEŞİF (EURO)-kalde" xfId="1193" xr:uid="{00000000-0005-0000-0000-0000A5040000}"/>
    <cellStyle name="ƒ_metrajr1_FULYAmetr" xfId="1194" xr:uid="{00000000-0005-0000-0000-0000A6040000}"/>
    <cellStyle name="ƒ_metrajr1_FULYAmetr-cenk" xfId="1195" xr:uid="{00000000-0005-0000-0000-0000A7040000}"/>
    <cellStyle name="ƒ_metrajr1_FULYAmetr-sıhhi" xfId="1196" xr:uid="{00000000-0005-0000-0000-0000A8040000}"/>
    <cellStyle name="ƒ_metrajr1_Garaj suzgec tesisati  İlk yatırım maliyetleri 10-12-2004........" xfId="1197" xr:uid="{00000000-0005-0000-0000-0000A9040000}"/>
    <cellStyle name="ƒ_metrajr1_keşif özeti 06--02-2005........" xfId="1198" xr:uid="{00000000-0005-0000-0000-0000AA040000}"/>
    <cellStyle name="ƒ_metrajr1_KLIMA-METRAJ" xfId="1199" xr:uid="{00000000-0005-0000-0000-0000AB040000}"/>
    <cellStyle name="ƒ_metrajr1_maliyetler 17-7-2004" xfId="1200" xr:uid="{00000000-0005-0000-0000-0000AC040000}"/>
    <cellStyle name="ƒ_metrajr1_METRAJ" xfId="1201" xr:uid="{00000000-0005-0000-0000-0000AD040000}"/>
    <cellStyle name="ƒ_metrajr1_naturakesif-14-11-2006-b.h düz." xfId="1202" xr:uid="{00000000-0005-0000-0000-0000AE040000}"/>
    <cellStyle name="ƒ_metrajr1_naturakesif-31-10-2006" xfId="1203" xr:uid="{00000000-0005-0000-0000-0000AF040000}"/>
    <cellStyle name="ƒ_metrajr1_örnek kesif" xfId="1204" xr:uid="{00000000-0005-0000-0000-0000B0040000}"/>
    <cellStyle name="ƒ_metrajr1_su borusunun garajdan geçmesi hali" xfId="1205" xr:uid="{00000000-0005-0000-0000-0000B1040000}"/>
    <cellStyle name="ƒ_naturakesif-31-10-2006" xfId="1206" xr:uid="{00000000-0005-0000-0000-0000B2040000}"/>
    <cellStyle name="ƒ_Pakmetraj" xfId="1207" xr:uid="{00000000-0005-0000-0000-0000B3040000}"/>
    <cellStyle name="ƒ_Pakmetraj_(REVİZE)  İlk yatırım maliyetleri 10-12-2004........" xfId="1208" xr:uid="{00000000-0005-0000-0000-0000B4040000}"/>
    <cellStyle name="ƒ_Pakmetraj_(REVİZE)  İlk yatırım maliyetleri h ventil kullanılırsa10-12-2004........" xfId="1209" xr:uid="{00000000-0005-0000-0000-0000B5040000}"/>
    <cellStyle name="ƒ_Pakmetraj_2- Selenium29-04-2003" xfId="1210" xr:uid="{00000000-0005-0000-0000-0000B6040000}"/>
    <cellStyle name="ƒ_Pakmetraj_çalışma dosyasıMekanik keşif 11.04.03" xfId="1211" xr:uid="{00000000-0005-0000-0000-0000B7040000}"/>
    <cellStyle name="ƒ_Pakmetraj_çalışma dosyasıMekanik keşif 11.04.03...." xfId="1212" xr:uid="{00000000-0005-0000-0000-0000B8040000}"/>
    <cellStyle name="ƒ_Pakmetraj_ESKİŞEHİR NATURA EVLERİ" xfId="1213" xr:uid="{00000000-0005-0000-0000-0000B9040000}"/>
    <cellStyle name="ƒ_Pakmetraj_ESKİŞEHİR NATURA EVLERİ MEKANİK ODA VE ÇEVRE KEŞİF" xfId="1214" xr:uid="{00000000-0005-0000-0000-0000BA040000}"/>
    <cellStyle name="ƒ_Pakmetraj_ESKİŞEHİR NATURA EVLERİ REVİZE MEKANİK KEŞİF (EURO)16-11-2006" xfId="1215" xr:uid="{00000000-0005-0000-0000-0000BB040000}"/>
    <cellStyle name="ƒ_Pakmetraj_ESKİŞEHİR NATURA EVLERİ REVİZE MEKANİK KEŞİF (EURO)18-11-2006" xfId="1216" xr:uid="{00000000-0005-0000-0000-0000BC040000}"/>
    <cellStyle name="ƒ_Pakmetraj_ESKİŞEHİR NATURA EVLERİ REVİZE MEKANİK KEŞİF (EURO)-kalde" xfId="1217" xr:uid="{00000000-0005-0000-0000-0000BD040000}"/>
    <cellStyle name="ƒ_Pakmetraj_FULYAmetr" xfId="1218" xr:uid="{00000000-0005-0000-0000-0000BE040000}"/>
    <cellStyle name="ƒ_Pakmetraj_FULYAmetr-cenk" xfId="1219" xr:uid="{00000000-0005-0000-0000-0000BF040000}"/>
    <cellStyle name="ƒ_Pakmetraj_FULYAmetr-sıhhi" xfId="1220" xr:uid="{00000000-0005-0000-0000-0000C0040000}"/>
    <cellStyle name="ƒ_Pakmetraj_Garaj suzgec tesisati  İlk yatırım maliyetleri 10-12-2004........" xfId="1221" xr:uid="{00000000-0005-0000-0000-0000C1040000}"/>
    <cellStyle name="ƒ_Pakmetraj_keşif özeti 06--02-2005........" xfId="1222" xr:uid="{00000000-0005-0000-0000-0000C2040000}"/>
    <cellStyle name="ƒ_Pakmetraj_KLIMA-METRAJ" xfId="1223" xr:uid="{00000000-0005-0000-0000-0000C3040000}"/>
    <cellStyle name="ƒ_Pakmetraj_maliyetler 17-7-2004" xfId="1224" xr:uid="{00000000-0005-0000-0000-0000C4040000}"/>
    <cellStyle name="ƒ_Pakmetraj_METRAJ" xfId="1225" xr:uid="{00000000-0005-0000-0000-0000C5040000}"/>
    <cellStyle name="ƒ_Pakmetraj_naturakesif-14-11-2006-b.h düz." xfId="1226" xr:uid="{00000000-0005-0000-0000-0000C6040000}"/>
    <cellStyle name="ƒ_Pakmetraj_naturakesif-31-10-2006" xfId="1227" xr:uid="{00000000-0005-0000-0000-0000C7040000}"/>
    <cellStyle name="ƒ_Pakmetraj_örnek kesif" xfId="1228" xr:uid="{00000000-0005-0000-0000-0000C8040000}"/>
    <cellStyle name="ƒ_Pakmetraj_su borusunun garajdan geçmesi hali" xfId="1229" xr:uid="{00000000-0005-0000-0000-0000C9040000}"/>
    <cellStyle name="ƒ_Rover metraj" xfId="1230" xr:uid="{00000000-0005-0000-0000-0000CA040000}"/>
    <cellStyle name="ƒ_Rover metraj_(REVİZE)  İlk yatırım maliyetleri 10-12-2004........" xfId="1231" xr:uid="{00000000-0005-0000-0000-0000CB040000}"/>
    <cellStyle name="ƒ_Rover metraj_(REVİZE)  İlk yatırım maliyetleri h ventil kullanılırsa10-12-2004........" xfId="1232" xr:uid="{00000000-0005-0000-0000-0000CC040000}"/>
    <cellStyle name="ƒ_Rover metraj_2- Selenium29-04-2003" xfId="1233" xr:uid="{00000000-0005-0000-0000-0000CD040000}"/>
    <cellStyle name="ƒ_Rover metraj_çalışma dosyasıMekanik keşif 11.04.03" xfId="1234" xr:uid="{00000000-0005-0000-0000-0000CE040000}"/>
    <cellStyle name="ƒ_Rover metraj_çalışma dosyasıMekanik keşif 11.04.03...." xfId="1235" xr:uid="{00000000-0005-0000-0000-0000CF040000}"/>
    <cellStyle name="ƒ_Rover metraj_ESKİŞEHİR NATURA EVLERİ" xfId="1236" xr:uid="{00000000-0005-0000-0000-0000D0040000}"/>
    <cellStyle name="ƒ_Rover metraj_ESKİŞEHİR NATURA EVLERİ MEKANİK ODA VE ÇEVRE KEŞİF" xfId="1237" xr:uid="{00000000-0005-0000-0000-0000D1040000}"/>
    <cellStyle name="ƒ_Rover metraj_ESKİŞEHİR NATURA EVLERİ REVİZE MEKANİK KEŞİF (EURO)16-11-2006" xfId="1238" xr:uid="{00000000-0005-0000-0000-0000D2040000}"/>
    <cellStyle name="ƒ_Rover metraj_ESKİŞEHİR NATURA EVLERİ REVİZE MEKANİK KEŞİF (EURO)18-11-2006" xfId="1239" xr:uid="{00000000-0005-0000-0000-0000D3040000}"/>
    <cellStyle name="ƒ_Rover metraj_ESKİŞEHİR NATURA EVLERİ REVİZE MEKANİK KEŞİF (EURO)-kalde" xfId="1240" xr:uid="{00000000-0005-0000-0000-0000D4040000}"/>
    <cellStyle name="ƒ_Rover metraj_FULYAmetr" xfId="1241" xr:uid="{00000000-0005-0000-0000-0000D5040000}"/>
    <cellStyle name="ƒ_Rover metraj_FULYAmetr-cenk" xfId="1242" xr:uid="{00000000-0005-0000-0000-0000D6040000}"/>
    <cellStyle name="ƒ_Rover metraj_FULYAmetr-sıhhi" xfId="1243" xr:uid="{00000000-0005-0000-0000-0000D7040000}"/>
    <cellStyle name="ƒ_Rover metraj_Garaj suzgec tesisati  İlk yatırım maliyetleri 10-12-2004........" xfId="1244" xr:uid="{00000000-0005-0000-0000-0000D8040000}"/>
    <cellStyle name="ƒ_Rover metraj_Gumrukcuoglumetraj" xfId="1245" xr:uid="{00000000-0005-0000-0000-0000D9040000}"/>
    <cellStyle name="ƒ_Rover metraj_keşif özeti 06--02-2005........" xfId="1246" xr:uid="{00000000-0005-0000-0000-0000DA040000}"/>
    <cellStyle name="ƒ_Rover metraj_KLIMA-METRAJ" xfId="1247" xr:uid="{00000000-0005-0000-0000-0000DB040000}"/>
    <cellStyle name="ƒ_Rover metraj_maliyetler 17-7-2004" xfId="1248" xr:uid="{00000000-0005-0000-0000-0000DC040000}"/>
    <cellStyle name="ƒ_Rover metraj_METRAJ" xfId="1249" xr:uid="{00000000-0005-0000-0000-0000DD040000}"/>
    <cellStyle name="ƒ_Rover metraj_naturakesif-14-11-2006-b.h düz." xfId="1250" xr:uid="{00000000-0005-0000-0000-0000DE040000}"/>
    <cellStyle name="ƒ_Rover metraj_naturakesif-31-10-2006" xfId="1251" xr:uid="{00000000-0005-0000-0000-0000DF040000}"/>
    <cellStyle name="ƒ_Rover metraj_örnek kesif" xfId="1252" xr:uid="{00000000-0005-0000-0000-0000E0040000}"/>
    <cellStyle name="ƒ_Rover metraj_Pakmetraj" xfId="1253" xr:uid="{00000000-0005-0000-0000-0000E1040000}"/>
    <cellStyle name="ƒ_Rover metraj_su borusunun garajdan geçmesi hali" xfId="1254" xr:uid="{00000000-0005-0000-0000-0000E2040000}"/>
    <cellStyle name="ƒ_su borusunun garajdan geçmesi hali" xfId="1255" xr:uid="{00000000-0005-0000-0000-0000E3040000}"/>
    <cellStyle name="Family_Option" xfId="1256" xr:uid="{00000000-0005-0000-0000-0000E4040000}"/>
    <cellStyle name="ff10" xfId="1257" xr:uid="{00000000-0005-0000-0000-0000E5040000}"/>
    <cellStyle name="ff11" xfId="1258" xr:uid="{00000000-0005-0000-0000-0000E6040000}"/>
    <cellStyle name="Fixed" xfId="1259" xr:uid="{00000000-0005-0000-0000-0000E7040000}"/>
    <cellStyle name="Fıxed" xfId="1260" xr:uid="{00000000-0005-0000-0000-0000E8040000}"/>
    <cellStyle name="Flag" xfId="1261" xr:uid="{00000000-0005-0000-0000-0000E9040000}"/>
    <cellStyle name="Flag 2" xfId="1262" xr:uid="{00000000-0005-0000-0000-0000EA040000}"/>
    <cellStyle name="Flag 3" xfId="1263" xr:uid="{00000000-0005-0000-0000-0000EB040000}"/>
    <cellStyle name="Flag 4" xfId="1264" xr:uid="{00000000-0005-0000-0000-0000EC040000}"/>
    <cellStyle name="Flag 5" xfId="1265" xr:uid="{00000000-0005-0000-0000-0000ED040000}"/>
    <cellStyle name="Flag 6" xfId="1266" xr:uid="{00000000-0005-0000-0000-0000EE040000}"/>
    <cellStyle name="Flag 7" xfId="1267" xr:uid="{00000000-0005-0000-0000-0000EF040000}"/>
    <cellStyle name="Flag 8" xfId="1268" xr:uid="{00000000-0005-0000-0000-0000F0040000}"/>
    <cellStyle name="Flag 9" xfId="1269" xr:uid="{00000000-0005-0000-0000-0000F1040000}"/>
    <cellStyle name="General" xfId="1270" xr:uid="{00000000-0005-0000-0000-0000F2040000}"/>
    <cellStyle name="Giriş" xfId="1271" xr:uid="{00000000-0005-0000-0000-0000F3040000}"/>
    <cellStyle name="Giriş 2" xfId="1272" xr:uid="{00000000-0005-0000-0000-0000F4040000}"/>
    <cellStyle name="Good" xfId="1273" xr:uid="{00000000-0005-0000-0000-0000F5040000}"/>
    <cellStyle name="Grey" xfId="1274" xr:uid="{00000000-0005-0000-0000-0000F6040000}"/>
    <cellStyle name="Header1" xfId="1275" xr:uid="{00000000-0005-0000-0000-0000F7040000}"/>
    <cellStyle name="Header2" xfId="1276" xr:uid="{00000000-0005-0000-0000-0000F8040000}"/>
    <cellStyle name="Heading" xfId="1277" xr:uid="{00000000-0005-0000-0000-0000F9040000}"/>
    <cellStyle name="Heading (12pt)" xfId="1278" xr:uid="{00000000-0005-0000-0000-0000FA040000}"/>
    <cellStyle name="Heading (14pt)" xfId="1279" xr:uid="{00000000-0005-0000-0000-0000FB040000}"/>
    <cellStyle name="Heading 1" xfId="1280" xr:uid="{00000000-0005-0000-0000-0000FC040000}"/>
    <cellStyle name="Heading 1 2" xfId="1281" xr:uid="{00000000-0005-0000-0000-0000FD040000}"/>
    <cellStyle name="Heading 2" xfId="1282" xr:uid="{00000000-0005-0000-0000-0000FE040000}"/>
    <cellStyle name="Heading 2 2" xfId="1283" xr:uid="{00000000-0005-0000-0000-0000FF040000}"/>
    <cellStyle name="Heading 3" xfId="1284" xr:uid="{00000000-0005-0000-0000-000000050000}"/>
    <cellStyle name="Heading 3 2" xfId="1285" xr:uid="{00000000-0005-0000-0000-000001050000}"/>
    <cellStyle name="Heading 4" xfId="1286" xr:uid="{00000000-0005-0000-0000-000002050000}"/>
    <cellStyle name="Heading 4 2" xfId="1287" xr:uid="{00000000-0005-0000-0000-000003050000}"/>
    <cellStyle name="Heading1" xfId="1288" xr:uid="{00000000-0005-0000-0000-000004050000}"/>
    <cellStyle name="Headıng1" xfId="1289" xr:uid="{00000000-0005-0000-0000-000005050000}"/>
    <cellStyle name="Heading1 2" xfId="1290" xr:uid="{00000000-0005-0000-0000-000006050000}"/>
    <cellStyle name="Heading1 3" xfId="1291" xr:uid="{00000000-0005-0000-0000-000007050000}"/>
    <cellStyle name="Heading1 4" xfId="1292" xr:uid="{00000000-0005-0000-0000-000008050000}"/>
    <cellStyle name="Heading1 5" xfId="1293" xr:uid="{00000000-0005-0000-0000-000009050000}"/>
    <cellStyle name="Heading1 6" xfId="1294" xr:uid="{00000000-0005-0000-0000-00000A050000}"/>
    <cellStyle name="Heading1 7" xfId="1295" xr:uid="{00000000-0005-0000-0000-00000B050000}"/>
    <cellStyle name="Heading1 8" xfId="1296" xr:uid="{00000000-0005-0000-0000-00000C050000}"/>
    <cellStyle name="Heading1 9" xfId="1297" xr:uid="{00000000-0005-0000-0000-00000D050000}"/>
    <cellStyle name="Heading2" xfId="1298" xr:uid="{00000000-0005-0000-0000-00000E050000}"/>
    <cellStyle name="Headıng2" xfId="1299" xr:uid="{00000000-0005-0000-0000-00000F050000}"/>
    <cellStyle name="Heading2 2" xfId="1300" xr:uid="{00000000-0005-0000-0000-000010050000}"/>
    <cellStyle name="Heading2 3" xfId="1301" xr:uid="{00000000-0005-0000-0000-000011050000}"/>
    <cellStyle name="Heading2 4" xfId="1302" xr:uid="{00000000-0005-0000-0000-000012050000}"/>
    <cellStyle name="Heading2 5" xfId="1303" xr:uid="{00000000-0005-0000-0000-000013050000}"/>
    <cellStyle name="Heading2 6" xfId="1304" xr:uid="{00000000-0005-0000-0000-000014050000}"/>
    <cellStyle name="Heading2 7" xfId="1305" xr:uid="{00000000-0005-0000-0000-000015050000}"/>
    <cellStyle name="Heading2 8" xfId="1306" xr:uid="{00000000-0005-0000-0000-000016050000}"/>
    <cellStyle name="Heading2 9" xfId="1307" xr:uid="{00000000-0005-0000-0000-000017050000}"/>
    <cellStyle name="Heading3" xfId="1308" xr:uid="{00000000-0005-0000-0000-000018050000}"/>
    <cellStyle name="Heading3 2" xfId="1309" xr:uid="{00000000-0005-0000-0000-000019050000}"/>
    <cellStyle name="Heading3 3" xfId="1310" xr:uid="{00000000-0005-0000-0000-00001A050000}"/>
    <cellStyle name="Heading3 4" xfId="1311" xr:uid="{00000000-0005-0000-0000-00001B050000}"/>
    <cellStyle name="Heading3 5" xfId="1312" xr:uid="{00000000-0005-0000-0000-00001C050000}"/>
    <cellStyle name="Heading3 6" xfId="1313" xr:uid="{00000000-0005-0000-0000-00001D050000}"/>
    <cellStyle name="Heading3 7" xfId="1314" xr:uid="{00000000-0005-0000-0000-00001E050000}"/>
    <cellStyle name="Heading3 8" xfId="1315" xr:uid="{00000000-0005-0000-0000-00001F050000}"/>
    <cellStyle name="Heading3 9" xfId="1316" xr:uid="{00000000-0005-0000-0000-000020050000}"/>
    <cellStyle name="Heading4" xfId="1317" xr:uid="{00000000-0005-0000-0000-000021050000}"/>
    <cellStyle name="Heading4 2" xfId="1318" xr:uid="{00000000-0005-0000-0000-000022050000}"/>
    <cellStyle name="Heading4 3" xfId="1319" xr:uid="{00000000-0005-0000-0000-000023050000}"/>
    <cellStyle name="Heading4 4" xfId="1320" xr:uid="{00000000-0005-0000-0000-000024050000}"/>
    <cellStyle name="Heading4 5" xfId="1321" xr:uid="{00000000-0005-0000-0000-000025050000}"/>
    <cellStyle name="Heading4 6" xfId="1322" xr:uid="{00000000-0005-0000-0000-000026050000}"/>
    <cellStyle name="Heading4 7" xfId="1323" xr:uid="{00000000-0005-0000-0000-000027050000}"/>
    <cellStyle name="Heading4 8" xfId="1324" xr:uid="{00000000-0005-0000-0000-000028050000}"/>
    <cellStyle name="Heading4 9" xfId="1325" xr:uid="{00000000-0005-0000-0000-000029050000}"/>
    <cellStyle name="Heading5" xfId="1326" xr:uid="{00000000-0005-0000-0000-00002A050000}"/>
    <cellStyle name="Heading5 2" xfId="1327" xr:uid="{00000000-0005-0000-0000-00002B050000}"/>
    <cellStyle name="Heading5 3" xfId="1328" xr:uid="{00000000-0005-0000-0000-00002C050000}"/>
    <cellStyle name="Heading5 4" xfId="1329" xr:uid="{00000000-0005-0000-0000-00002D050000}"/>
    <cellStyle name="Heading5 5" xfId="1330" xr:uid="{00000000-0005-0000-0000-00002E050000}"/>
    <cellStyle name="Heading5 6" xfId="1331" xr:uid="{00000000-0005-0000-0000-00002F050000}"/>
    <cellStyle name="Heading5 7" xfId="1332" xr:uid="{00000000-0005-0000-0000-000030050000}"/>
    <cellStyle name="Heading5 8" xfId="1333" xr:uid="{00000000-0005-0000-0000-000031050000}"/>
    <cellStyle name="Heading5 9" xfId="1334" xr:uid="{00000000-0005-0000-0000-000032050000}"/>
    <cellStyle name="Heading6" xfId="1335" xr:uid="{00000000-0005-0000-0000-000033050000}"/>
    <cellStyle name="Heading6 2" xfId="1336" xr:uid="{00000000-0005-0000-0000-000034050000}"/>
    <cellStyle name="Heading6 3" xfId="1337" xr:uid="{00000000-0005-0000-0000-000035050000}"/>
    <cellStyle name="Heading6 4" xfId="1338" xr:uid="{00000000-0005-0000-0000-000036050000}"/>
    <cellStyle name="Heading6 5" xfId="1339" xr:uid="{00000000-0005-0000-0000-000037050000}"/>
    <cellStyle name="Heading6 6" xfId="1340" xr:uid="{00000000-0005-0000-0000-000038050000}"/>
    <cellStyle name="Heading6 7" xfId="1341" xr:uid="{00000000-0005-0000-0000-000039050000}"/>
    <cellStyle name="Heading6 8" xfId="1342" xr:uid="{00000000-0005-0000-0000-00003A050000}"/>
    <cellStyle name="Heading6 9" xfId="1343" xr:uid="{00000000-0005-0000-0000-00003B050000}"/>
    <cellStyle name="Headline III" xfId="1344" xr:uid="{00000000-0005-0000-0000-00003C050000}"/>
    <cellStyle name="Hesaplama" xfId="1345" xr:uid="{00000000-0005-0000-0000-00003D050000}"/>
    <cellStyle name="Hesaplama 2" xfId="1346" xr:uid="{00000000-0005-0000-0000-00003E050000}"/>
    <cellStyle name="Horizontal" xfId="1347" xr:uid="{00000000-0005-0000-0000-00003F050000}"/>
    <cellStyle name="Horizontal 2" xfId="1348" xr:uid="{00000000-0005-0000-0000-000040050000}"/>
    <cellStyle name="Horizontal 3" xfId="1349" xr:uid="{00000000-0005-0000-0000-000041050000}"/>
    <cellStyle name="Horizontal 4" xfId="1350" xr:uid="{00000000-0005-0000-0000-000042050000}"/>
    <cellStyle name="Horizontal 5" xfId="1351" xr:uid="{00000000-0005-0000-0000-000043050000}"/>
    <cellStyle name="Horizontal 6" xfId="1352" xr:uid="{00000000-0005-0000-0000-000044050000}"/>
    <cellStyle name="Horizontal 7" xfId="1353" xr:uid="{00000000-0005-0000-0000-000045050000}"/>
    <cellStyle name="Horizontal 8" xfId="1354" xr:uid="{00000000-0005-0000-0000-000046050000}"/>
    <cellStyle name="Horizontal 9" xfId="1355" xr:uid="{00000000-0005-0000-0000-000047050000}"/>
    <cellStyle name="Hyperlink_Ком_предлож_13 floor APP Building_rev.1" xfId="1356" xr:uid="{00000000-0005-0000-0000-000048050000}"/>
    <cellStyle name="Îáû÷íûé_PERSONAL" xfId="1357" xr:uid="{00000000-0005-0000-0000-000049050000}"/>
    <cellStyle name="Input" xfId="1358" xr:uid="{00000000-0005-0000-0000-00004A050000}"/>
    <cellStyle name="Input [yellow]" xfId="1359" xr:uid="{00000000-0005-0000-0000-00004B050000}"/>
    <cellStyle name="Input 2" xfId="1360" xr:uid="{00000000-0005-0000-0000-00004C050000}"/>
    <cellStyle name="Input Cells" xfId="1361" xr:uid="{00000000-0005-0000-0000-00004D050000}"/>
    <cellStyle name="İşaretli Hücre" xfId="1362" xr:uid="{00000000-0005-0000-0000-00004E050000}"/>
    <cellStyle name="İyi" xfId="1363" xr:uid="{00000000-0005-0000-0000-00004F050000}"/>
    <cellStyle name="İzlenen Köprü" xfId="1364" xr:uid="{00000000-0005-0000-0000-000050050000}"/>
    <cellStyle name="K (0dp)" xfId="1365" xr:uid="{00000000-0005-0000-0000-000051050000}"/>
    <cellStyle name="K (2dp)" xfId="1366" xr:uid="{00000000-0005-0000-0000-000052050000}"/>
    <cellStyle name="Köprü" xfId="1367" xr:uid="{00000000-0005-0000-0000-000053050000}"/>
    <cellStyle name="Kötü" xfId="1368" xr:uid="{00000000-0005-0000-0000-000054050000}"/>
    <cellStyle name="Lien hypertexte" xfId="1369" xr:uid="{00000000-0005-0000-0000-000055050000}"/>
    <cellStyle name="Lien hypertexte visité" xfId="1370" xr:uid="{00000000-0005-0000-0000-000056050000}"/>
    <cellStyle name="Link Currency (0)" xfId="1371" xr:uid="{00000000-0005-0000-0000-000057050000}"/>
    <cellStyle name="Link Currency (2)" xfId="1372" xr:uid="{00000000-0005-0000-0000-000058050000}"/>
    <cellStyle name="Link Units (0)" xfId="1373" xr:uid="{00000000-0005-0000-0000-000059050000}"/>
    <cellStyle name="Link Units (1)" xfId="1374" xr:uid="{00000000-0005-0000-0000-00005A050000}"/>
    <cellStyle name="Link Units (2)" xfId="1375" xr:uid="{00000000-0005-0000-0000-00005B050000}"/>
    <cellStyle name="Linked Cell" xfId="1376" xr:uid="{00000000-0005-0000-0000-00005C050000}"/>
    <cellStyle name="Linked Cells" xfId="1377" xr:uid="{00000000-0005-0000-0000-00005D050000}"/>
    <cellStyle name="M (0dp)" xfId="1378" xr:uid="{00000000-0005-0000-0000-00005E050000}"/>
    <cellStyle name="M (2dp)" xfId="1379" xr:uid="{00000000-0005-0000-0000-00005F050000}"/>
    <cellStyle name="Matrix" xfId="1380" xr:uid="{00000000-0005-0000-0000-000060050000}"/>
    <cellStyle name="Matrix 2" xfId="1381" xr:uid="{00000000-0005-0000-0000-000061050000}"/>
    <cellStyle name="Matrix 3" xfId="1382" xr:uid="{00000000-0005-0000-0000-000062050000}"/>
    <cellStyle name="Matrix 4" xfId="1383" xr:uid="{00000000-0005-0000-0000-000063050000}"/>
    <cellStyle name="Matrix 5" xfId="1384" xr:uid="{00000000-0005-0000-0000-000064050000}"/>
    <cellStyle name="Matrix 6" xfId="1385" xr:uid="{00000000-0005-0000-0000-000065050000}"/>
    <cellStyle name="Matrix 7" xfId="1386" xr:uid="{00000000-0005-0000-0000-000066050000}"/>
    <cellStyle name="Matrix 8" xfId="1387" xr:uid="{00000000-0005-0000-0000-000067050000}"/>
    <cellStyle name="Matrix 9" xfId="1388" xr:uid="{00000000-0005-0000-0000-000068050000}"/>
    <cellStyle name="Millares [0]_detalle" xfId="1389" xr:uid="{00000000-0005-0000-0000-000069050000}"/>
    <cellStyle name="Millares_Building Bld01 - Production - Str" xfId="1390" xr:uid="{00000000-0005-0000-0000-00006A050000}"/>
    <cellStyle name="Milliers [0]_!!!GO" xfId="1391" xr:uid="{00000000-0005-0000-0000-00006B050000}"/>
    <cellStyle name="Milliers_!!!GO" xfId="1392" xr:uid="{00000000-0005-0000-0000-00006C050000}"/>
    <cellStyle name="Millions£" xfId="1393" xr:uid="{00000000-0005-0000-0000-00006D050000}"/>
    <cellStyle name="Millions£ (2dp)" xfId="1394" xr:uid="{00000000-0005-0000-0000-00006E050000}"/>
    <cellStyle name="MONACO" xfId="1395" xr:uid="{00000000-0005-0000-0000-00006F050000}"/>
    <cellStyle name="Moneda [0]_detalle" xfId="1396" xr:uid="{00000000-0005-0000-0000-000070050000}"/>
    <cellStyle name="Moneda_detalle" xfId="1397" xr:uid="{00000000-0005-0000-0000-000071050000}"/>
    <cellStyle name="Monétaire [0]_!!!GO" xfId="1398" xr:uid="{00000000-0005-0000-0000-000072050000}"/>
    <cellStyle name="Monétaire_!!!GO" xfId="1399" xr:uid="{00000000-0005-0000-0000-000073050000}"/>
    <cellStyle name="Neutral" xfId="1400" xr:uid="{00000000-0005-0000-0000-000074050000}"/>
    <cellStyle name="no dec" xfId="1401" xr:uid="{00000000-0005-0000-0000-000075050000}"/>
    <cellStyle name="Norm੎੎" xfId="1402" xr:uid="{00000000-0005-0000-0000-000076050000}"/>
    <cellStyle name="Normaali_PIIRLUET" xfId="1403" xr:uid="{00000000-0005-0000-0000-000077050000}"/>
    <cellStyle name="Normal - Style1" xfId="1404" xr:uid="{00000000-0005-0000-0000-000078050000}"/>
    <cellStyle name="Normal (0dp)" xfId="1405" xr:uid="{00000000-0005-0000-0000-000079050000}"/>
    <cellStyle name="Normal (0dp+NZ)" xfId="1406" xr:uid="{00000000-0005-0000-0000-00007A050000}"/>
    <cellStyle name="Normal (2dp)" xfId="1407" xr:uid="{00000000-0005-0000-0000-00007B050000}"/>
    <cellStyle name="Normal (2dp+NZ)" xfId="1408" xr:uid="{00000000-0005-0000-0000-00007C050000}"/>
    <cellStyle name="Normal 10" xfId="1409" xr:uid="{00000000-0005-0000-0000-00007D050000}"/>
    <cellStyle name="Normal 11" xfId="1410" xr:uid="{00000000-0005-0000-0000-00007E050000}"/>
    <cellStyle name="Normal 12" xfId="1411" xr:uid="{00000000-0005-0000-0000-00007F050000}"/>
    <cellStyle name="Normal 13" xfId="1412" xr:uid="{00000000-0005-0000-0000-000080050000}"/>
    <cellStyle name="Normal 14" xfId="1413" xr:uid="{00000000-0005-0000-0000-000081050000}"/>
    <cellStyle name="Normal 15" xfId="1414" xr:uid="{00000000-0005-0000-0000-000082050000}"/>
    <cellStyle name="Normal 16" xfId="1415" xr:uid="{00000000-0005-0000-0000-000083050000}"/>
    <cellStyle name="Normal 17" xfId="1416" xr:uid="{00000000-0005-0000-0000-000084050000}"/>
    <cellStyle name="Normal 18" xfId="1417" xr:uid="{00000000-0005-0000-0000-000085050000}"/>
    <cellStyle name="Normal 19" xfId="1418" xr:uid="{00000000-0005-0000-0000-000086050000}"/>
    <cellStyle name="Normal 2" xfId="1419" xr:uid="{00000000-0005-0000-0000-000087050000}"/>
    <cellStyle name="Normal 2 2" xfId="1420" xr:uid="{00000000-0005-0000-0000-000088050000}"/>
    <cellStyle name="Normal 2 2 2" xfId="1421" xr:uid="{00000000-0005-0000-0000-000089050000}"/>
    <cellStyle name="Normal 2 2 2 2" xfId="1422" xr:uid="{00000000-0005-0000-0000-00008A050000}"/>
    <cellStyle name="Normal 2 2 2 3" xfId="1423" xr:uid="{00000000-0005-0000-0000-00008B050000}"/>
    <cellStyle name="Normal 2 2 2 4" xfId="1424" xr:uid="{00000000-0005-0000-0000-00008C050000}"/>
    <cellStyle name="Normal 2 2 2 5" xfId="1425" xr:uid="{00000000-0005-0000-0000-00008D050000}"/>
    <cellStyle name="Normal 2 2 3" xfId="1426" xr:uid="{00000000-0005-0000-0000-00008E050000}"/>
    <cellStyle name="Normal 2 2 4" xfId="1427" xr:uid="{00000000-0005-0000-0000-00008F050000}"/>
    <cellStyle name="Normal 2 2 5" xfId="1428" xr:uid="{00000000-0005-0000-0000-000090050000}"/>
    <cellStyle name="Normal 2 2 6" xfId="1429" xr:uid="{00000000-0005-0000-0000-000091050000}"/>
    <cellStyle name="Normal 2 3" xfId="1430" xr:uid="{00000000-0005-0000-0000-000092050000}"/>
    <cellStyle name="Normal 2 3 2" xfId="1431" xr:uid="{00000000-0005-0000-0000-000093050000}"/>
    <cellStyle name="Normal 2 3 3" xfId="1432" xr:uid="{00000000-0005-0000-0000-000094050000}"/>
    <cellStyle name="Normal 2 3 4" xfId="1433" xr:uid="{00000000-0005-0000-0000-000095050000}"/>
    <cellStyle name="Normal 2 3 5" xfId="1434" xr:uid="{00000000-0005-0000-0000-000096050000}"/>
    <cellStyle name="Normal 2 4" xfId="1435" xr:uid="{00000000-0005-0000-0000-000097050000}"/>
    <cellStyle name="Normal 2 5" xfId="1436" xr:uid="{00000000-0005-0000-0000-000098050000}"/>
    <cellStyle name="Normal 2 6" xfId="1437" xr:uid="{00000000-0005-0000-0000-000099050000}"/>
    <cellStyle name="Normal 20" xfId="1438" xr:uid="{00000000-0005-0000-0000-00009A050000}"/>
    <cellStyle name="Normal 21" xfId="1439" xr:uid="{00000000-0005-0000-0000-00009B050000}"/>
    <cellStyle name="Normal 22" xfId="1440" xr:uid="{00000000-0005-0000-0000-00009C050000}"/>
    <cellStyle name="Normal 23" xfId="1441" xr:uid="{00000000-0005-0000-0000-00009D050000}"/>
    <cellStyle name="Normal 24" xfId="1442" xr:uid="{00000000-0005-0000-0000-00009E050000}"/>
    <cellStyle name="Normal 25" xfId="1443" xr:uid="{00000000-0005-0000-0000-00009F050000}"/>
    <cellStyle name="Normal 26" xfId="1444" xr:uid="{00000000-0005-0000-0000-0000A0050000}"/>
    <cellStyle name="Normal 27" xfId="1445" xr:uid="{00000000-0005-0000-0000-0000A1050000}"/>
    <cellStyle name="Normal 28" xfId="1446" xr:uid="{00000000-0005-0000-0000-0000A2050000}"/>
    <cellStyle name="Normal 29" xfId="1447" xr:uid="{00000000-0005-0000-0000-0000A3050000}"/>
    <cellStyle name="Normal 3" xfId="1448" xr:uid="{00000000-0005-0000-0000-0000A4050000}"/>
    <cellStyle name="Normal 30" xfId="1449" xr:uid="{00000000-0005-0000-0000-0000A5050000}"/>
    <cellStyle name="Normal 31" xfId="1450" xr:uid="{00000000-0005-0000-0000-0000A6050000}"/>
    <cellStyle name="Normal 32" xfId="1451" xr:uid="{00000000-0005-0000-0000-0000A7050000}"/>
    <cellStyle name="Normal 33" xfId="1452" xr:uid="{00000000-0005-0000-0000-0000A8050000}"/>
    <cellStyle name="Normal 34" xfId="1453" xr:uid="{00000000-0005-0000-0000-0000A9050000}"/>
    <cellStyle name="Normal 35" xfId="1454" xr:uid="{00000000-0005-0000-0000-0000AA050000}"/>
    <cellStyle name="Normal 36" xfId="1455" xr:uid="{00000000-0005-0000-0000-0000AB050000}"/>
    <cellStyle name="Normal 37" xfId="1456" xr:uid="{00000000-0005-0000-0000-0000AC050000}"/>
    <cellStyle name="Normal 38" xfId="1457" xr:uid="{00000000-0005-0000-0000-0000AD050000}"/>
    <cellStyle name="Normal 39" xfId="1458" xr:uid="{00000000-0005-0000-0000-0000AE050000}"/>
    <cellStyle name="Normal 4" xfId="1459" xr:uid="{00000000-0005-0000-0000-0000AF050000}"/>
    <cellStyle name="Normal 4 2" xfId="1460" xr:uid="{00000000-0005-0000-0000-0000B0050000}"/>
    <cellStyle name="Normal 40" xfId="1461" xr:uid="{00000000-0005-0000-0000-0000B1050000}"/>
    <cellStyle name="Normal 41" xfId="1462" xr:uid="{00000000-0005-0000-0000-0000B2050000}"/>
    <cellStyle name="Normal 42" xfId="1463" xr:uid="{00000000-0005-0000-0000-0000B3050000}"/>
    <cellStyle name="Normal 43" xfId="1464" xr:uid="{00000000-0005-0000-0000-0000B4050000}"/>
    <cellStyle name="Normal 44" xfId="1465" xr:uid="{00000000-0005-0000-0000-0000B5050000}"/>
    <cellStyle name="Normal 45" xfId="1466" xr:uid="{00000000-0005-0000-0000-0000B6050000}"/>
    <cellStyle name="Normal 46" xfId="1467" xr:uid="{00000000-0005-0000-0000-0000B7050000}"/>
    <cellStyle name="Normal 5" xfId="1468" xr:uid="{00000000-0005-0000-0000-0000B8050000}"/>
    <cellStyle name="Normal 5 2" xfId="1469" xr:uid="{00000000-0005-0000-0000-0000B9050000}"/>
    <cellStyle name="Normal 5 3" xfId="1470" xr:uid="{00000000-0005-0000-0000-0000BA050000}"/>
    <cellStyle name="Normal 5 4" xfId="1471" xr:uid="{00000000-0005-0000-0000-0000BB050000}"/>
    <cellStyle name="Normal 5 5" xfId="1472" xr:uid="{00000000-0005-0000-0000-0000BC050000}"/>
    <cellStyle name="Normal 5 6" xfId="1473" xr:uid="{00000000-0005-0000-0000-0000BD050000}"/>
    <cellStyle name="Normal 5_График финансирования строительства гост  Космонавт" xfId="1474" xr:uid="{00000000-0005-0000-0000-0000BE050000}"/>
    <cellStyle name="Normal 50" xfId="1475" xr:uid="{00000000-0005-0000-0000-0000BF050000}"/>
    <cellStyle name="Normal 51" xfId="1476" xr:uid="{00000000-0005-0000-0000-0000C0050000}"/>
    <cellStyle name="Normal 52" xfId="1477" xr:uid="{00000000-0005-0000-0000-0000C1050000}"/>
    <cellStyle name="Normal 53" xfId="1478" xr:uid="{00000000-0005-0000-0000-0000C2050000}"/>
    <cellStyle name="Normal 54" xfId="1479" xr:uid="{00000000-0005-0000-0000-0000C3050000}"/>
    <cellStyle name="Normal 55" xfId="1480" xr:uid="{00000000-0005-0000-0000-0000C4050000}"/>
    <cellStyle name="Normal 56" xfId="1481" xr:uid="{00000000-0005-0000-0000-0000C5050000}"/>
    <cellStyle name="Normal 57" xfId="1482" xr:uid="{00000000-0005-0000-0000-0000C6050000}"/>
    <cellStyle name="Normal 58" xfId="1483" xr:uid="{00000000-0005-0000-0000-0000C7050000}"/>
    <cellStyle name="Normal 59" xfId="1484" xr:uid="{00000000-0005-0000-0000-0000C8050000}"/>
    <cellStyle name="Normal 6" xfId="1485" xr:uid="{00000000-0005-0000-0000-0000C9050000}"/>
    <cellStyle name="Normal 61" xfId="1486" xr:uid="{00000000-0005-0000-0000-0000CA050000}"/>
    <cellStyle name="Normal 62" xfId="1487" xr:uid="{00000000-0005-0000-0000-0000CB050000}"/>
    <cellStyle name="Normal 7" xfId="1488" xr:uid="{00000000-0005-0000-0000-0000CC050000}"/>
    <cellStyle name="Normal_12.02.07" xfId="1489" xr:uid="{00000000-0005-0000-0000-0000CD050000}"/>
    <cellStyle name="Normál_Gew04_Los3_T1" xfId="1490" xr:uid="{00000000-0005-0000-0000-0000CE050000}"/>
    <cellStyle name="Normal_K1006- Certificate of Payment" xfId="1491" xr:uid="{00000000-0005-0000-0000-0000CF050000}"/>
    <cellStyle name="normálne_Tender_DURA_UK" xfId="1492" xr:uid="{00000000-0005-0000-0000-0000D0050000}"/>
    <cellStyle name="normální_47160035-6eo01p01" xfId="1493" xr:uid="{00000000-0005-0000-0000-0000D1050000}"/>
    <cellStyle name="Normalny_Ceny jedn" xfId="1494" xr:uid="{00000000-0005-0000-0000-0000D2050000}"/>
    <cellStyle name="Not" xfId="1495" xr:uid="{00000000-0005-0000-0000-0000D3050000}"/>
    <cellStyle name="Note" xfId="1496" xr:uid="{00000000-0005-0000-0000-0000D4050000}"/>
    <cellStyle name="Note 2" xfId="1497" xr:uid="{00000000-0005-0000-0000-0000D5050000}"/>
    <cellStyle name="Note 2 2" xfId="1498" xr:uid="{00000000-0005-0000-0000-0000D6050000}"/>
    <cellStyle name="Note 2 3" xfId="1499" xr:uid="{00000000-0005-0000-0000-0000D7050000}"/>
    <cellStyle name="Note 2 4" xfId="1500" xr:uid="{00000000-0005-0000-0000-0000D8050000}"/>
    <cellStyle name="Note 3" xfId="1501" xr:uid="{00000000-0005-0000-0000-0000D9050000}"/>
    <cellStyle name="Note 4" xfId="1502" xr:uid="{00000000-0005-0000-0000-0000DA050000}"/>
    <cellStyle name="Note 5" xfId="1503" xr:uid="{00000000-0005-0000-0000-0000DB050000}"/>
    <cellStyle name="Note 6" xfId="1504" xr:uid="{00000000-0005-0000-0000-0000DC050000}"/>
    <cellStyle name="Note 7" xfId="1505" xr:uid="{00000000-0005-0000-0000-0000DD050000}"/>
    <cellStyle name="Note 8" xfId="1506" xr:uid="{00000000-0005-0000-0000-0000DE050000}"/>
    <cellStyle name="Note 9" xfId="1507" xr:uid="{00000000-0005-0000-0000-0000DF050000}"/>
    <cellStyle name="Nötr" xfId="1508" xr:uid="{00000000-0005-0000-0000-0000E0050000}"/>
    <cellStyle name="Numer katalog" xfId="1509" xr:uid="{00000000-0005-0000-0000-0000E1050000}"/>
    <cellStyle name="Œ…‹æØ‚è [0.00]_laroux" xfId="1510" xr:uid="{00000000-0005-0000-0000-0000E2050000}"/>
    <cellStyle name="Œ…‹æØ‚è_laroux" xfId="1511" xr:uid="{00000000-0005-0000-0000-0000E3050000}"/>
    <cellStyle name="Ôèíàíñîâûé [0]_PERSONAL" xfId="1512" xr:uid="{00000000-0005-0000-0000-0000E4050000}"/>
    <cellStyle name="Ôèíàíñîâûé_PERSONAL" xfId="1513" xr:uid="{00000000-0005-0000-0000-0000E5050000}"/>
    <cellStyle name="Option" xfId="1514" xr:uid="{00000000-0005-0000-0000-0000E6050000}"/>
    <cellStyle name="Option 2" xfId="1515" xr:uid="{00000000-0005-0000-0000-0000E7050000}"/>
    <cellStyle name="Option 3" xfId="1516" xr:uid="{00000000-0005-0000-0000-0000E8050000}"/>
    <cellStyle name="Option 4" xfId="1517" xr:uid="{00000000-0005-0000-0000-0000E9050000}"/>
    <cellStyle name="Option 5" xfId="1518" xr:uid="{00000000-0005-0000-0000-0000EA050000}"/>
    <cellStyle name="Option 6" xfId="1519" xr:uid="{00000000-0005-0000-0000-0000EB050000}"/>
    <cellStyle name="Option 7" xfId="1520" xr:uid="{00000000-0005-0000-0000-0000EC050000}"/>
    <cellStyle name="Option 8" xfId="1521" xr:uid="{00000000-0005-0000-0000-0000ED050000}"/>
    <cellStyle name="Option 9" xfId="1522" xr:uid="{00000000-0005-0000-0000-0000EE050000}"/>
    <cellStyle name="OptionHeading" xfId="1523" xr:uid="{00000000-0005-0000-0000-0000EF050000}"/>
    <cellStyle name="OptionHeading 2" xfId="1524" xr:uid="{00000000-0005-0000-0000-0000F0050000}"/>
    <cellStyle name="OptionHeading 3" xfId="1525" xr:uid="{00000000-0005-0000-0000-0000F1050000}"/>
    <cellStyle name="OptionHeading 4" xfId="1526" xr:uid="{00000000-0005-0000-0000-0000F2050000}"/>
    <cellStyle name="OptionHeading 5" xfId="1527" xr:uid="{00000000-0005-0000-0000-0000F3050000}"/>
    <cellStyle name="OptionHeading 6" xfId="1528" xr:uid="{00000000-0005-0000-0000-0000F4050000}"/>
    <cellStyle name="OptionHeading 7" xfId="1529" xr:uid="{00000000-0005-0000-0000-0000F5050000}"/>
    <cellStyle name="OptionHeading 8" xfId="1530" xr:uid="{00000000-0005-0000-0000-0000F6050000}"/>
    <cellStyle name="OptionHeading 9" xfId="1531" xr:uid="{00000000-0005-0000-0000-0000F7050000}"/>
    <cellStyle name="Osman" xfId="1532" xr:uid="{00000000-0005-0000-0000-0000F8050000}"/>
    <cellStyle name="Output" xfId="1533" xr:uid="{00000000-0005-0000-0000-0000F9050000}"/>
    <cellStyle name="Output 2" xfId="1534" xr:uid="{00000000-0005-0000-0000-0000FA050000}"/>
    <cellStyle name="PÄÄSUMMA" xfId="1535" xr:uid="{00000000-0005-0000-0000-0000FB050000}"/>
    <cellStyle name="ParaBirimi [0]_organizasyon" xfId="1536" xr:uid="{00000000-0005-0000-0000-0000FC050000}"/>
    <cellStyle name="ParaBirimi_organizasyon" xfId="1537" xr:uid="{00000000-0005-0000-0000-0000FD050000}"/>
    <cellStyle name="per.style" xfId="1538" xr:uid="{00000000-0005-0000-0000-0000FE050000}"/>
    <cellStyle name="Percent (2dp)" xfId="1539" xr:uid="{00000000-0005-0000-0000-0000FF050000}"/>
    <cellStyle name="Percent [0]" xfId="1540" xr:uid="{00000000-0005-0000-0000-000000060000}"/>
    <cellStyle name="Percent [00]" xfId="1541" xr:uid="{00000000-0005-0000-0000-000001060000}"/>
    <cellStyle name="Percent [2]" xfId="1542" xr:uid="{00000000-0005-0000-0000-000002060000}"/>
    <cellStyle name="Percent [2] 10" xfId="1543" xr:uid="{00000000-0005-0000-0000-000003060000}"/>
    <cellStyle name="Percent [2] 11" xfId="1544" xr:uid="{00000000-0005-0000-0000-000004060000}"/>
    <cellStyle name="Percent [2] 12" xfId="1545" xr:uid="{00000000-0005-0000-0000-000005060000}"/>
    <cellStyle name="Percent [2] 13" xfId="1546" xr:uid="{00000000-0005-0000-0000-000006060000}"/>
    <cellStyle name="Percent [2] 2" xfId="1547" xr:uid="{00000000-0005-0000-0000-000007060000}"/>
    <cellStyle name="Percent [2] 2 2" xfId="1548" xr:uid="{00000000-0005-0000-0000-000008060000}"/>
    <cellStyle name="Percent [2] 2 3" xfId="1549" xr:uid="{00000000-0005-0000-0000-000009060000}"/>
    <cellStyle name="Percent [2] 2 4" xfId="1550" xr:uid="{00000000-0005-0000-0000-00000A060000}"/>
    <cellStyle name="Percent [2] 3" xfId="1551" xr:uid="{00000000-0005-0000-0000-00000B060000}"/>
    <cellStyle name="Percent [2] 3 2" xfId="1552" xr:uid="{00000000-0005-0000-0000-00000C060000}"/>
    <cellStyle name="Percent [2] 3 3" xfId="1553" xr:uid="{00000000-0005-0000-0000-00000D060000}"/>
    <cellStyle name="Percent [2] 3 4" xfId="1554" xr:uid="{00000000-0005-0000-0000-00000E060000}"/>
    <cellStyle name="Percent [2] 4" xfId="1555" xr:uid="{00000000-0005-0000-0000-00000F060000}"/>
    <cellStyle name="Percent [2] 5" xfId="1556" xr:uid="{00000000-0005-0000-0000-000010060000}"/>
    <cellStyle name="Percent [2] 6" xfId="1557" xr:uid="{00000000-0005-0000-0000-000011060000}"/>
    <cellStyle name="Percent [2] 7" xfId="1558" xr:uid="{00000000-0005-0000-0000-000012060000}"/>
    <cellStyle name="Percent [2] 8" xfId="1559" xr:uid="{00000000-0005-0000-0000-000013060000}"/>
    <cellStyle name="Percent [2] 9" xfId="1560" xr:uid="{00000000-0005-0000-0000-000014060000}"/>
    <cellStyle name="Percent 2" xfId="1561" xr:uid="{00000000-0005-0000-0000-000015060000}"/>
    <cellStyle name="PrePop Currency (0)" xfId="1562" xr:uid="{00000000-0005-0000-0000-000016060000}"/>
    <cellStyle name="PrePop Currency (2)" xfId="1563" xr:uid="{00000000-0005-0000-0000-000017060000}"/>
    <cellStyle name="PrePop Units (0)" xfId="1564" xr:uid="{00000000-0005-0000-0000-000018060000}"/>
    <cellStyle name="PrePop Units (1)" xfId="1565" xr:uid="{00000000-0005-0000-0000-000019060000}"/>
    <cellStyle name="PrePop Units (2)" xfId="1566" xr:uid="{00000000-0005-0000-0000-00001A060000}"/>
    <cellStyle name="Price" xfId="1567" xr:uid="{00000000-0005-0000-0000-00001B060000}"/>
    <cellStyle name="Price 2" xfId="1568" xr:uid="{00000000-0005-0000-0000-00001C060000}"/>
    <cellStyle name="Price 3" xfId="1569" xr:uid="{00000000-0005-0000-0000-00001D060000}"/>
    <cellStyle name="Price 4" xfId="1570" xr:uid="{00000000-0005-0000-0000-00001E060000}"/>
    <cellStyle name="Price 5" xfId="1571" xr:uid="{00000000-0005-0000-0000-00001F060000}"/>
    <cellStyle name="Price 6" xfId="1572" xr:uid="{00000000-0005-0000-0000-000020060000}"/>
    <cellStyle name="Price 7" xfId="1573" xr:uid="{00000000-0005-0000-0000-000021060000}"/>
    <cellStyle name="Price 8" xfId="1574" xr:uid="{00000000-0005-0000-0000-000022060000}"/>
    <cellStyle name="Price 9" xfId="1575" xr:uid="{00000000-0005-0000-0000-000023060000}"/>
    <cellStyle name="pricing" xfId="1576" xr:uid="{00000000-0005-0000-0000-000024060000}"/>
    <cellStyle name="PSChar" xfId="1577" xr:uid="{00000000-0005-0000-0000-000025060000}"/>
    <cellStyle name="PSDate" xfId="1578" xr:uid="{00000000-0005-0000-0000-000026060000}"/>
    <cellStyle name="PSDec" xfId="1579" xr:uid="{00000000-0005-0000-0000-000027060000}"/>
    <cellStyle name="PSHeading" xfId="1580" xr:uid="{00000000-0005-0000-0000-000028060000}"/>
    <cellStyle name="PSInt" xfId="1581" xr:uid="{00000000-0005-0000-0000-000029060000}"/>
    <cellStyle name="PSSpacer" xfId="1582" xr:uid="{00000000-0005-0000-0000-00002A060000}"/>
    <cellStyle name="Quantité" xfId="1583" xr:uid="{00000000-0005-0000-0000-00002B060000}"/>
    <cellStyle name="Result" xfId="1584" xr:uid="{00000000-0005-0000-0000-00002C060000}"/>
    <cellStyle name="Result2" xfId="1585" xr:uid="{00000000-0005-0000-0000-00002D060000}"/>
    <cellStyle name="RevList" xfId="1586" xr:uid="{00000000-0005-0000-0000-00002E060000}"/>
    <cellStyle name="S/Titre" xfId="1587" xr:uid="{00000000-0005-0000-0000-00002F060000}"/>
    <cellStyle name="S3" xfId="1588" xr:uid="{00000000-0005-0000-0000-000030060000}"/>
    <cellStyle name="SALLITTU" xfId="1589" xr:uid="{00000000-0005-0000-0000-000031060000}"/>
    <cellStyle name="Section Title" xfId="1590" xr:uid="{00000000-0005-0000-0000-000032060000}"/>
    <cellStyle name="Standard_ 4     " xfId="1591" xr:uid="{00000000-0005-0000-0000-000033060000}"/>
    <cellStyle name="Style 1" xfId="1592" xr:uid="{00000000-0005-0000-0000-000034060000}"/>
    <cellStyle name="Style 1 2" xfId="1593" xr:uid="{00000000-0005-0000-0000-000035060000}"/>
    <cellStyle name="Style 2" xfId="1594" xr:uid="{00000000-0005-0000-0000-000036060000}"/>
    <cellStyle name="Style 3" xfId="1595" xr:uid="{00000000-0005-0000-0000-000037060000}"/>
    <cellStyle name="Style 4" xfId="1596" xr:uid="{00000000-0005-0000-0000-000038060000}"/>
    <cellStyle name="Style 5" xfId="1597" xr:uid="{00000000-0005-0000-0000-000039060000}"/>
    <cellStyle name="Style 6" xfId="1598" xr:uid="{00000000-0005-0000-0000-00003A060000}"/>
    <cellStyle name="SUAT1" xfId="1599" xr:uid="{00000000-0005-0000-0000-00003B060000}"/>
    <cellStyle name="SUAT1 2" xfId="1600" xr:uid="{00000000-0005-0000-0000-00003C060000}"/>
    <cellStyle name="SUAT1 3" xfId="1601" xr:uid="{00000000-0005-0000-0000-00003D060000}"/>
    <cellStyle name="SUAT1 4" xfId="1602" xr:uid="{00000000-0005-0000-0000-00003E060000}"/>
    <cellStyle name="SUAT1 5" xfId="1603" xr:uid="{00000000-0005-0000-0000-00003F060000}"/>
    <cellStyle name="SUAT1 6" xfId="1604" xr:uid="{00000000-0005-0000-0000-000040060000}"/>
    <cellStyle name="SUAT1 7" xfId="1605" xr:uid="{00000000-0005-0000-0000-000041060000}"/>
    <cellStyle name="SUAT1 8" xfId="1606" xr:uid="{00000000-0005-0000-0000-000042060000}"/>
    <cellStyle name="Sub Section Title" xfId="1607" xr:uid="{00000000-0005-0000-0000-000043060000}"/>
    <cellStyle name="Subtotal" xfId="1608" xr:uid="{00000000-0005-0000-0000-000044060000}"/>
    <cellStyle name="SUMMARY" xfId="1609" xr:uid="{00000000-0005-0000-0000-000045060000}"/>
    <cellStyle name="tabel" xfId="1610" xr:uid="{00000000-0005-0000-0000-000046060000}"/>
    <cellStyle name="Text Indent A" xfId="1611" xr:uid="{00000000-0005-0000-0000-000047060000}"/>
    <cellStyle name="Text Indent B" xfId="1612" xr:uid="{00000000-0005-0000-0000-000048060000}"/>
    <cellStyle name="Text Indent C" xfId="1613" xr:uid="{00000000-0005-0000-0000-000049060000}"/>
    <cellStyle name="Thousands£" xfId="1614" xr:uid="{00000000-0005-0000-0000-00004A060000}"/>
    <cellStyle name="Thousands£ (2dp)" xfId="1615" xr:uid="{00000000-0005-0000-0000-00004B060000}"/>
    <cellStyle name="Titel" xfId="1616" xr:uid="{00000000-0005-0000-0000-00004C060000}"/>
    <cellStyle name="Title" xfId="1617" xr:uid="{00000000-0005-0000-0000-00004D060000}"/>
    <cellStyle name="Title 2" xfId="1618" xr:uid="{00000000-0005-0000-0000-00004E060000}"/>
    <cellStyle name="Toplam" xfId="1619" xr:uid="{00000000-0005-0000-0000-00004F060000}"/>
    <cellStyle name="Total" xfId="1620" xr:uid="{00000000-0005-0000-0000-000050060000}"/>
    <cellStyle name="Total 2" xfId="1621" xr:uid="{00000000-0005-0000-0000-000051060000}"/>
    <cellStyle name="Unit" xfId="1622" xr:uid="{00000000-0005-0000-0000-000052060000}"/>
    <cellStyle name="Unit 2" xfId="1623" xr:uid="{00000000-0005-0000-0000-000053060000}"/>
    <cellStyle name="Unit 3" xfId="1624" xr:uid="{00000000-0005-0000-0000-000054060000}"/>
    <cellStyle name="Unit 4" xfId="1625" xr:uid="{00000000-0005-0000-0000-000055060000}"/>
    <cellStyle name="Unit 5" xfId="1626" xr:uid="{00000000-0005-0000-0000-000056060000}"/>
    <cellStyle name="Unit 6" xfId="1627" xr:uid="{00000000-0005-0000-0000-000057060000}"/>
    <cellStyle name="Unit 7" xfId="1628" xr:uid="{00000000-0005-0000-0000-000058060000}"/>
    <cellStyle name="Unit 8" xfId="1629" xr:uid="{00000000-0005-0000-0000-000059060000}"/>
    <cellStyle name="Unit 9" xfId="1630" xr:uid="{00000000-0005-0000-0000-00005A060000}"/>
    <cellStyle name="Update" xfId="1631" xr:uid="{00000000-0005-0000-0000-00005B060000}"/>
    <cellStyle name="Uyarı Metni" xfId="1632" xr:uid="{00000000-0005-0000-0000-00005C060000}"/>
    <cellStyle name="Vertical" xfId="1633" xr:uid="{00000000-0005-0000-0000-00005D060000}"/>
    <cellStyle name="Vertical 2" xfId="1634" xr:uid="{00000000-0005-0000-0000-00005E060000}"/>
    <cellStyle name="Vertical 3" xfId="1635" xr:uid="{00000000-0005-0000-0000-00005F060000}"/>
    <cellStyle name="Vertical 4" xfId="1636" xr:uid="{00000000-0005-0000-0000-000060060000}"/>
    <cellStyle name="Vertical 5" xfId="1637" xr:uid="{00000000-0005-0000-0000-000061060000}"/>
    <cellStyle name="Vertical 6" xfId="1638" xr:uid="{00000000-0005-0000-0000-000062060000}"/>
    <cellStyle name="Vertical 7" xfId="1639" xr:uid="{00000000-0005-0000-0000-000063060000}"/>
    <cellStyle name="Vertical 8" xfId="1640" xr:uid="{00000000-0005-0000-0000-000064060000}"/>
    <cellStyle name="Vertical 9" xfId="1641" xr:uid="{00000000-0005-0000-0000-000065060000}"/>
    <cellStyle name="Virgül [0]_2.BLOK2.KAT" xfId="1642" xr:uid="{00000000-0005-0000-0000-000066060000}"/>
    <cellStyle name="Virgül_0216" xfId="1643" xr:uid="{00000000-0005-0000-0000-000067060000}"/>
    <cellStyle name="Vurgu1" xfId="1644" xr:uid="{00000000-0005-0000-0000-000068060000}"/>
    <cellStyle name="Vurgu2" xfId="1645" xr:uid="{00000000-0005-0000-0000-000069060000}"/>
    <cellStyle name="Vurgu3" xfId="1646" xr:uid="{00000000-0005-0000-0000-00006A060000}"/>
    <cellStyle name="Vurgu4" xfId="1647" xr:uid="{00000000-0005-0000-0000-00006B060000}"/>
    <cellStyle name="Vurgu5" xfId="1648" xr:uid="{00000000-0005-0000-0000-00006C060000}"/>
    <cellStyle name="Vurgu6" xfId="1649" xr:uid="{00000000-0005-0000-0000-00006D060000}"/>
    <cellStyle name="Währung [0]_building costs Riederhof-07-01-02" xfId="1650" xr:uid="{00000000-0005-0000-0000-00006E060000}"/>
    <cellStyle name="Währung_building costs Riederhof-07-01-02" xfId="1651" xr:uid="{00000000-0005-0000-0000-00006F060000}"/>
    <cellStyle name="Warning Text" xfId="1652" xr:uid="{00000000-0005-0000-0000-000070060000}"/>
    <cellStyle name="Акцент1 2" xfId="1653" xr:uid="{00000000-0005-0000-0000-000071060000}"/>
    <cellStyle name="Акцент1 3" xfId="1654" xr:uid="{00000000-0005-0000-0000-000072060000}"/>
    <cellStyle name="Акцент1 3 2" xfId="1655" xr:uid="{00000000-0005-0000-0000-000073060000}"/>
    <cellStyle name="Акцент1 4" xfId="1656" xr:uid="{00000000-0005-0000-0000-000074060000}"/>
    <cellStyle name="Акцент1 4 2" xfId="1657" xr:uid="{00000000-0005-0000-0000-000075060000}"/>
    <cellStyle name="Акцент1 5" xfId="1658" xr:uid="{00000000-0005-0000-0000-000076060000}"/>
    <cellStyle name="Акцент2 2" xfId="1659" xr:uid="{00000000-0005-0000-0000-000077060000}"/>
    <cellStyle name="Акцент2 3" xfId="1660" xr:uid="{00000000-0005-0000-0000-000078060000}"/>
    <cellStyle name="Акцент2 3 2" xfId="1661" xr:uid="{00000000-0005-0000-0000-000079060000}"/>
    <cellStyle name="Акцент2 4" xfId="1662" xr:uid="{00000000-0005-0000-0000-00007A060000}"/>
    <cellStyle name="Акцент2 4 2" xfId="1663" xr:uid="{00000000-0005-0000-0000-00007B060000}"/>
    <cellStyle name="Акцент2 5" xfId="1664" xr:uid="{00000000-0005-0000-0000-00007C060000}"/>
    <cellStyle name="Акцент3 2" xfId="1665" xr:uid="{00000000-0005-0000-0000-00007D060000}"/>
    <cellStyle name="Акцент3 3" xfId="1666" xr:uid="{00000000-0005-0000-0000-00007E060000}"/>
    <cellStyle name="Акцент3 3 2" xfId="1667" xr:uid="{00000000-0005-0000-0000-00007F060000}"/>
    <cellStyle name="Акцент3 4" xfId="1668" xr:uid="{00000000-0005-0000-0000-000080060000}"/>
    <cellStyle name="Акцент3 4 2" xfId="1669" xr:uid="{00000000-0005-0000-0000-000081060000}"/>
    <cellStyle name="Акцент3 5" xfId="1670" xr:uid="{00000000-0005-0000-0000-000082060000}"/>
    <cellStyle name="Акцент4 2" xfId="1671" xr:uid="{00000000-0005-0000-0000-000083060000}"/>
    <cellStyle name="Акцент4 3" xfId="1672" xr:uid="{00000000-0005-0000-0000-000084060000}"/>
    <cellStyle name="Акцент4 3 2" xfId="1673" xr:uid="{00000000-0005-0000-0000-000085060000}"/>
    <cellStyle name="Акцент4 4" xfId="1674" xr:uid="{00000000-0005-0000-0000-000086060000}"/>
    <cellStyle name="Акцент4 4 2" xfId="1675" xr:uid="{00000000-0005-0000-0000-000087060000}"/>
    <cellStyle name="Акцент4 5" xfId="1676" xr:uid="{00000000-0005-0000-0000-000088060000}"/>
    <cellStyle name="Акцент5 2" xfId="1677" xr:uid="{00000000-0005-0000-0000-000089060000}"/>
    <cellStyle name="Акцент5 3" xfId="1678" xr:uid="{00000000-0005-0000-0000-00008A060000}"/>
    <cellStyle name="Акцент5 3 2" xfId="1679" xr:uid="{00000000-0005-0000-0000-00008B060000}"/>
    <cellStyle name="Акцент5 4" xfId="1680" xr:uid="{00000000-0005-0000-0000-00008C060000}"/>
    <cellStyle name="Акцент5 4 2" xfId="1681" xr:uid="{00000000-0005-0000-0000-00008D060000}"/>
    <cellStyle name="Акцент5 5" xfId="1682" xr:uid="{00000000-0005-0000-0000-00008E060000}"/>
    <cellStyle name="Акцент6 2" xfId="1683" xr:uid="{00000000-0005-0000-0000-00008F060000}"/>
    <cellStyle name="Акцент6 3" xfId="1684" xr:uid="{00000000-0005-0000-0000-000090060000}"/>
    <cellStyle name="Акцент6 3 2" xfId="1685" xr:uid="{00000000-0005-0000-0000-000091060000}"/>
    <cellStyle name="Акцент6 4" xfId="1686" xr:uid="{00000000-0005-0000-0000-000092060000}"/>
    <cellStyle name="Акцент6 4 2" xfId="1687" xr:uid="{00000000-0005-0000-0000-000093060000}"/>
    <cellStyle name="Акцент6 5" xfId="1688" xr:uid="{00000000-0005-0000-0000-000094060000}"/>
    <cellStyle name="Ввод  2" xfId="1689" xr:uid="{00000000-0005-0000-0000-000095060000}"/>
    <cellStyle name="Ввод  2 2" xfId="1690" xr:uid="{00000000-0005-0000-0000-000096060000}"/>
    <cellStyle name="Ввод  3" xfId="1691" xr:uid="{00000000-0005-0000-0000-000097060000}"/>
    <cellStyle name="Ввод  3 2" xfId="1692" xr:uid="{00000000-0005-0000-0000-000098060000}"/>
    <cellStyle name="Ввод  3 2 2" xfId="1693" xr:uid="{00000000-0005-0000-0000-000099060000}"/>
    <cellStyle name="Ввод  3 3" xfId="1694" xr:uid="{00000000-0005-0000-0000-00009A060000}"/>
    <cellStyle name="Ввод  4" xfId="1695" xr:uid="{00000000-0005-0000-0000-00009B060000}"/>
    <cellStyle name="Ввод  4 2" xfId="1696" xr:uid="{00000000-0005-0000-0000-00009C060000}"/>
    <cellStyle name="Ввод  4 2 2" xfId="1697" xr:uid="{00000000-0005-0000-0000-00009D060000}"/>
    <cellStyle name="Ввод  4 3" xfId="1698" xr:uid="{00000000-0005-0000-0000-00009E060000}"/>
    <cellStyle name="Ввод  5" xfId="1699" xr:uid="{00000000-0005-0000-0000-00009F060000}"/>
    <cellStyle name="Ввод  5 2" xfId="1700" xr:uid="{00000000-0005-0000-0000-0000A0060000}"/>
    <cellStyle name="Вывод 2" xfId="1701" xr:uid="{00000000-0005-0000-0000-0000A1060000}"/>
    <cellStyle name="Вывод 3" xfId="1702" xr:uid="{00000000-0005-0000-0000-0000A2060000}"/>
    <cellStyle name="Вывод 3 2" xfId="1703" xr:uid="{00000000-0005-0000-0000-0000A3060000}"/>
    <cellStyle name="Вывод 4" xfId="1704" xr:uid="{00000000-0005-0000-0000-0000A4060000}"/>
    <cellStyle name="Вывод 4 2" xfId="1705" xr:uid="{00000000-0005-0000-0000-0000A5060000}"/>
    <cellStyle name="Вывод 5" xfId="1706" xr:uid="{00000000-0005-0000-0000-0000A6060000}"/>
    <cellStyle name="Вычисление 2" xfId="1707" xr:uid="{00000000-0005-0000-0000-0000A7060000}"/>
    <cellStyle name="Вычисление 2 2" xfId="1708" xr:uid="{00000000-0005-0000-0000-0000A8060000}"/>
    <cellStyle name="Вычисление 3" xfId="1709" xr:uid="{00000000-0005-0000-0000-0000A9060000}"/>
    <cellStyle name="Вычисление 3 2" xfId="1710" xr:uid="{00000000-0005-0000-0000-0000AA060000}"/>
    <cellStyle name="Вычисление 3 2 2" xfId="1711" xr:uid="{00000000-0005-0000-0000-0000AB060000}"/>
    <cellStyle name="Вычисление 3 3" xfId="1712" xr:uid="{00000000-0005-0000-0000-0000AC060000}"/>
    <cellStyle name="Вычисление 4" xfId="1713" xr:uid="{00000000-0005-0000-0000-0000AD060000}"/>
    <cellStyle name="Вычисление 4 2" xfId="1714" xr:uid="{00000000-0005-0000-0000-0000AE060000}"/>
    <cellStyle name="Вычисление 4 2 2" xfId="1715" xr:uid="{00000000-0005-0000-0000-0000AF060000}"/>
    <cellStyle name="Вычисление 4 3" xfId="1716" xr:uid="{00000000-0005-0000-0000-0000B0060000}"/>
    <cellStyle name="Вычисление 5" xfId="1717" xr:uid="{00000000-0005-0000-0000-0000B1060000}"/>
    <cellStyle name="Вычисление 5 2" xfId="1718" xr:uid="{00000000-0005-0000-0000-0000B2060000}"/>
    <cellStyle name="Гиперссылка 2" xfId="1719" xr:uid="{00000000-0005-0000-0000-0000B3060000}"/>
    <cellStyle name="Гиперссылка 2 2" xfId="1720" xr:uid="{00000000-0005-0000-0000-0000B4060000}"/>
    <cellStyle name="Гиперссылка 3" xfId="1721" xr:uid="{00000000-0005-0000-0000-0000B5060000}"/>
    <cellStyle name="Денежный 2" xfId="1722" xr:uid="{00000000-0005-0000-0000-0000B6060000}"/>
    <cellStyle name="Денежный 2 2" xfId="1723" xr:uid="{00000000-0005-0000-0000-0000B7060000}"/>
    <cellStyle name="Денежный 2 3" xfId="1724" xr:uid="{00000000-0005-0000-0000-0000B8060000}"/>
    <cellStyle name="Денежный 2_Мотивация 2012-100% с 01.08" xfId="1725" xr:uid="{00000000-0005-0000-0000-0000B9060000}"/>
    <cellStyle name="Заголовок 1 2" xfId="1726" xr:uid="{00000000-0005-0000-0000-0000BA060000}"/>
    <cellStyle name="Заголовок 1 3" xfId="1727" xr:uid="{00000000-0005-0000-0000-0000BB060000}"/>
    <cellStyle name="Заголовок 1 4" xfId="1728" xr:uid="{00000000-0005-0000-0000-0000BC060000}"/>
    <cellStyle name="Заголовок 1 5" xfId="1729" xr:uid="{00000000-0005-0000-0000-0000BD060000}"/>
    <cellStyle name="Заголовок 2 2" xfId="1730" xr:uid="{00000000-0005-0000-0000-0000BE060000}"/>
    <cellStyle name="Заголовок 2 3" xfId="1731" xr:uid="{00000000-0005-0000-0000-0000BF060000}"/>
    <cellStyle name="Заголовок 2 4" xfId="1732" xr:uid="{00000000-0005-0000-0000-0000C0060000}"/>
    <cellStyle name="Заголовок 2 5" xfId="1733" xr:uid="{00000000-0005-0000-0000-0000C1060000}"/>
    <cellStyle name="Заголовок 3 2" xfId="1734" xr:uid="{00000000-0005-0000-0000-0000C2060000}"/>
    <cellStyle name="Заголовок 3 3" xfId="1735" xr:uid="{00000000-0005-0000-0000-0000C3060000}"/>
    <cellStyle name="Заголовок 3 4" xfId="1736" xr:uid="{00000000-0005-0000-0000-0000C4060000}"/>
    <cellStyle name="Заголовок 3 5" xfId="1737" xr:uid="{00000000-0005-0000-0000-0000C5060000}"/>
    <cellStyle name="Заголовок 4 2" xfId="1738" xr:uid="{00000000-0005-0000-0000-0000C6060000}"/>
    <cellStyle name="Заголовок 4 3" xfId="1739" xr:uid="{00000000-0005-0000-0000-0000C7060000}"/>
    <cellStyle name="Заголовок 4 4" xfId="1740" xr:uid="{00000000-0005-0000-0000-0000C8060000}"/>
    <cellStyle name="Заголовок 4 5" xfId="1741" xr:uid="{00000000-0005-0000-0000-0000C9060000}"/>
    <cellStyle name="Итог 2" xfId="1742" xr:uid="{00000000-0005-0000-0000-0000CA060000}"/>
    <cellStyle name="Итог 3" xfId="1743" xr:uid="{00000000-0005-0000-0000-0000CB060000}"/>
    <cellStyle name="Итог 4" xfId="1744" xr:uid="{00000000-0005-0000-0000-0000CC060000}"/>
    <cellStyle name="Итог 5" xfId="1745" xr:uid="{00000000-0005-0000-0000-0000CD060000}"/>
    <cellStyle name="Контрольная ячейка 2" xfId="1746" xr:uid="{00000000-0005-0000-0000-0000CE060000}"/>
    <cellStyle name="Контрольная ячейка 3" xfId="1747" xr:uid="{00000000-0005-0000-0000-0000CF060000}"/>
    <cellStyle name="Контрольная ячейка 3 2" xfId="1748" xr:uid="{00000000-0005-0000-0000-0000D0060000}"/>
    <cellStyle name="Контрольная ячейка 4" xfId="1749" xr:uid="{00000000-0005-0000-0000-0000D1060000}"/>
    <cellStyle name="Контрольная ячейка 4 2" xfId="1750" xr:uid="{00000000-0005-0000-0000-0000D2060000}"/>
    <cellStyle name="Контрольная ячейка 5" xfId="1751" xr:uid="{00000000-0005-0000-0000-0000D3060000}"/>
    <cellStyle name="Название 2" xfId="1752" xr:uid="{00000000-0005-0000-0000-0000D4060000}"/>
    <cellStyle name="Название 3" xfId="1753" xr:uid="{00000000-0005-0000-0000-0000D5060000}"/>
    <cellStyle name="Название 4" xfId="1754" xr:uid="{00000000-0005-0000-0000-0000D6060000}"/>
    <cellStyle name="Название 5" xfId="1755" xr:uid="{00000000-0005-0000-0000-0000D7060000}"/>
    <cellStyle name="Нейтральный 2" xfId="1756" xr:uid="{00000000-0005-0000-0000-0000D8060000}"/>
    <cellStyle name="Нейтральный 3" xfId="1757" xr:uid="{00000000-0005-0000-0000-0000D9060000}"/>
    <cellStyle name="Нейтральный 3 2" xfId="1758" xr:uid="{00000000-0005-0000-0000-0000DA060000}"/>
    <cellStyle name="Нейтральный 4" xfId="1759" xr:uid="{00000000-0005-0000-0000-0000DB060000}"/>
    <cellStyle name="Нейтральный 4 2" xfId="1760" xr:uid="{00000000-0005-0000-0000-0000DC060000}"/>
    <cellStyle name="Нейтральный 5" xfId="1761" xr:uid="{00000000-0005-0000-0000-0000DD060000}"/>
    <cellStyle name="Обычный" xfId="0" builtinId="0"/>
    <cellStyle name="Обычный 10" xfId="1762" xr:uid="{00000000-0005-0000-0000-0000DF060000}"/>
    <cellStyle name="Обычный 10 2" xfId="1763" xr:uid="{00000000-0005-0000-0000-0000E0060000}"/>
    <cellStyle name="Обычный 10 2 10" xfId="1764" xr:uid="{00000000-0005-0000-0000-0000E1060000}"/>
    <cellStyle name="Обычный 10 2 10 2" xfId="1765" xr:uid="{00000000-0005-0000-0000-0000E2060000}"/>
    <cellStyle name="Обычный 10 2 10_База" xfId="1766" xr:uid="{00000000-0005-0000-0000-0000E3060000}"/>
    <cellStyle name="Обычный 10 2 11" xfId="1767" xr:uid="{00000000-0005-0000-0000-0000E4060000}"/>
    <cellStyle name="Обычный 10 2 2" xfId="1768" xr:uid="{00000000-0005-0000-0000-0000E5060000}"/>
    <cellStyle name="Обычный 10 2 2 2" xfId="1769" xr:uid="{00000000-0005-0000-0000-0000E6060000}"/>
    <cellStyle name="Обычный 10 2 2 2 2" xfId="1770" xr:uid="{00000000-0005-0000-0000-0000E7060000}"/>
    <cellStyle name="Обычный 10 2 2 2 2 2" xfId="1771" xr:uid="{00000000-0005-0000-0000-0000E8060000}"/>
    <cellStyle name="Обычный 10 2 2 2 2 2 2" xfId="1772" xr:uid="{00000000-0005-0000-0000-0000E9060000}"/>
    <cellStyle name="Обычный 10 2 2 2 2 2 2 2" xfId="1773" xr:uid="{00000000-0005-0000-0000-0000EA060000}"/>
    <cellStyle name="Обычный 10 2 2 2 2 2 2 2 2" xfId="1774" xr:uid="{00000000-0005-0000-0000-0000EB060000}"/>
    <cellStyle name="Обычный 10 2 2 2 2 2 2 2_База" xfId="1775" xr:uid="{00000000-0005-0000-0000-0000EC060000}"/>
    <cellStyle name="Обычный 10 2 2 2 2 2 2 3" xfId="1776" xr:uid="{00000000-0005-0000-0000-0000ED060000}"/>
    <cellStyle name="Обычный 10 2 2 2 2 2 2_База" xfId="1777" xr:uid="{00000000-0005-0000-0000-0000EE060000}"/>
    <cellStyle name="Обычный 10 2 2 2 2 2 3" xfId="1778" xr:uid="{00000000-0005-0000-0000-0000EF060000}"/>
    <cellStyle name="Обычный 10 2 2 2 2 2 3 2" xfId="1779" xr:uid="{00000000-0005-0000-0000-0000F0060000}"/>
    <cellStyle name="Обычный 10 2 2 2 2 2 3_База" xfId="1780" xr:uid="{00000000-0005-0000-0000-0000F1060000}"/>
    <cellStyle name="Обычный 10 2 2 2 2 2 4" xfId="1781" xr:uid="{00000000-0005-0000-0000-0000F2060000}"/>
    <cellStyle name="Обычный 10 2 2 2 2 2 4 2" xfId="1782" xr:uid="{00000000-0005-0000-0000-0000F3060000}"/>
    <cellStyle name="Обычный 10 2 2 2 2 2 4_База" xfId="1783" xr:uid="{00000000-0005-0000-0000-0000F4060000}"/>
    <cellStyle name="Обычный 10 2 2 2 2 2 5" xfId="1784" xr:uid="{00000000-0005-0000-0000-0000F5060000}"/>
    <cellStyle name="Обычный 10 2 2 2 2 2 6" xfId="1785" xr:uid="{00000000-0005-0000-0000-0000F6060000}"/>
    <cellStyle name="Обычный 10 2 2 2 2 2_База" xfId="1786" xr:uid="{00000000-0005-0000-0000-0000F7060000}"/>
    <cellStyle name="Обычный 10 2 2 2 2 3" xfId="1787" xr:uid="{00000000-0005-0000-0000-0000F8060000}"/>
    <cellStyle name="Обычный 10 2 2 2 2 3 2" xfId="1788" xr:uid="{00000000-0005-0000-0000-0000F9060000}"/>
    <cellStyle name="Обычный 10 2 2 2 2 3 2 2" xfId="1789" xr:uid="{00000000-0005-0000-0000-0000FA060000}"/>
    <cellStyle name="Обычный 10 2 2 2 2 3 2 2 2" xfId="1790" xr:uid="{00000000-0005-0000-0000-0000FB060000}"/>
    <cellStyle name="Обычный 10 2 2 2 2 3 2 2_База" xfId="1791" xr:uid="{00000000-0005-0000-0000-0000FC060000}"/>
    <cellStyle name="Обычный 10 2 2 2 2 3 2 3" xfId="1792" xr:uid="{00000000-0005-0000-0000-0000FD060000}"/>
    <cellStyle name="Обычный 10 2 2 2 2 3 2_База" xfId="1793" xr:uid="{00000000-0005-0000-0000-0000FE060000}"/>
    <cellStyle name="Обычный 10 2 2 2 2 3 3" xfId="1794" xr:uid="{00000000-0005-0000-0000-0000FF060000}"/>
    <cellStyle name="Обычный 10 2 2 2 2 3 3 2" xfId="1795" xr:uid="{00000000-0005-0000-0000-000000070000}"/>
    <cellStyle name="Обычный 10 2 2 2 2 3 3_База" xfId="1796" xr:uid="{00000000-0005-0000-0000-000001070000}"/>
    <cellStyle name="Обычный 10 2 2 2 2 3 4" xfId="1797" xr:uid="{00000000-0005-0000-0000-000002070000}"/>
    <cellStyle name="Обычный 10 2 2 2 2 3_База" xfId="1798" xr:uid="{00000000-0005-0000-0000-000003070000}"/>
    <cellStyle name="Обычный 10 2 2 2 2 4" xfId="1799" xr:uid="{00000000-0005-0000-0000-000004070000}"/>
    <cellStyle name="Обычный 10 2 2 2 2 4 2" xfId="1800" xr:uid="{00000000-0005-0000-0000-000005070000}"/>
    <cellStyle name="Обычный 10 2 2 2 2 4 2 2" xfId="1801" xr:uid="{00000000-0005-0000-0000-000006070000}"/>
    <cellStyle name="Обычный 10 2 2 2 2 4 2_База" xfId="1802" xr:uid="{00000000-0005-0000-0000-000007070000}"/>
    <cellStyle name="Обычный 10 2 2 2 2 4 3" xfId="1803" xr:uid="{00000000-0005-0000-0000-000008070000}"/>
    <cellStyle name="Обычный 10 2 2 2 2 4_База" xfId="1804" xr:uid="{00000000-0005-0000-0000-000009070000}"/>
    <cellStyle name="Обычный 10 2 2 2 2 5" xfId="1805" xr:uid="{00000000-0005-0000-0000-00000A070000}"/>
    <cellStyle name="Обычный 10 2 2 2 2 5 2" xfId="1806" xr:uid="{00000000-0005-0000-0000-00000B070000}"/>
    <cellStyle name="Обычный 10 2 2 2 2 5_База" xfId="1807" xr:uid="{00000000-0005-0000-0000-00000C070000}"/>
    <cellStyle name="Обычный 10 2 2 2 2 6" xfId="1808" xr:uid="{00000000-0005-0000-0000-00000D070000}"/>
    <cellStyle name="Обычный 10 2 2 2 2_База" xfId="1809" xr:uid="{00000000-0005-0000-0000-00000E070000}"/>
    <cellStyle name="Обычный 10 2 2 2 3" xfId="1810" xr:uid="{00000000-0005-0000-0000-00000F070000}"/>
    <cellStyle name="Обычный 10 2 2 2 3 2" xfId="1811" xr:uid="{00000000-0005-0000-0000-000010070000}"/>
    <cellStyle name="Обычный 10 2 2 2 3 2 2" xfId="1812" xr:uid="{00000000-0005-0000-0000-000011070000}"/>
    <cellStyle name="Обычный 10 2 2 2 3 2 2 2" xfId="1813" xr:uid="{00000000-0005-0000-0000-000012070000}"/>
    <cellStyle name="Обычный 10 2 2 2 3 2 2 2 2" xfId="1814" xr:uid="{00000000-0005-0000-0000-000013070000}"/>
    <cellStyle name="Обычный 10 2 2 2 3 2 2 2_База" xfId="1815" xr:uid="{00000000-0005-0000-0000-000014070000}"/>
    <cellStyle name="Обычный 10 2 2 2 3 2 2 3" xfId="1816" xr:uid="{00000000-0005-0000-0000-000015070000}"/>
    <cellStyle name="Обычный 10 2 2 2 3 2 2_База" xfId="1817" xr:uid="{00000000-0005-0000-0000-000016070000}"/>
    <cellStyle name="Обычный 10 2 2 2 3 2 3" xfId="1818" xr:uid="{00000000-0005-0000-0000-000017070000}"/>
    <cellStyle name="Обычный 10 2 2 2 3 2 3 2" xfId="1819" xr:uid="{00000000-0005-0000-0000-000018070000}"/>
    <cellStyle name="Обычный 10 2 2 2 3 2 3_База" xfId="1820" xr:uid="{00000000-0005-0000-0000-000019070000}"/>
    <cellStyle name="Обычный 10 2 2 2 3 2 4" xfId="1821" xr:uid="{00000000-0005-0000-0000-00001A070000}"/>
    <cellStyle name="Обычный 10 2 2 2 3 2_База" xfId="1822" xr:uid="{00000000-0005-0000-0000-00001B070000}"/>
    <cellStyle name="Обычный 10 2 2 2 3 3" xfId="1823" xr:uid="{00000000-0005-0000-0000-00001C070000}"/>
    <cellStyle name="Обычный 10 2 2 2 3 3 2" xfId="1824" xr:uid="{00000000-0005-0000-0000-00001D070000}"/>
    <cellStyle name="Обычный 10 2 2 2 3 3 2 2" xfId="1825" xr:uid="{00000000-0005-0000-0000-00001E070000}"/>
    <cellStyle name="Обычный 10 2 2 2 3 3 2 2 2" xfId="1826" xr:uid="{00000000-0005-0000-0000-00001F070000}"/>
    <cellStyle name="Обычный 10 2 2 2 3 3 2 2_База" xfId="1827" xr:uid="{00000000-0005-0000-0000-000020070000}"/>
    <cellStyle name="Обычный 10 2 2 2 3 3 2 3" xfId="1828" xr:uid="{00000000-0005-0000-0000-000021070000}"/>
    <cellStyle name="Обычный 10 2 2 2 3 3 2_База" xfId="1829" xr:uid="{00000000-0005-0000-0000-000022070000}"/>
    <cellStyle name="Обычный 10 2 2 2 3 3 3" xfId="1830" xr:uid="{00000000-0005-0000-0000-000023070000}"/>
    <cellStyle name="Обычный 10 2 2 2 3 3 3 2" xfId="1831" xr:uid="{00000000-0005-0000-0000-000024070000}"/>
    <cellStyle name="Обычный 10 2 2 2 3 3 3_База" xfId="1832" xr:uid="{00000000-0005-0000-0000-000025070000}"/>
    <cellStyle name="Обычный 10 2 2 2 3 3 4" xfId="1833" xr:uid="{00000000-0005-0000-0000-000026070000}"/>
    <cellStyle name="Обычный 10 2 2 2 3 3_База" xfId="1834" xr:uid="{00000000-0005-0000-0000-000027070000}"/>
    <cellStyle name="Обычный 10 2 2 2 3 4" xfId="1835" xr:uid="{00000000-0005-0000-0000-000028070000}"/>
    <cellStyle name="Обычный 10 2 2 2 3 4 2" xfId="1836" xr:uid="{00000000-0005-0000-0000-000029070000}"/>
    <cellStyle name="Обычный 10 2 2 2 3 4 2 2" xfId="1837" xr:uid="{00000000-0005-0000-0000-00002A070000}"/>
    <cellStyle name="Обычный 10 2 2 2 3 4 2_База" xfId="1838" xr:uid="{00000000-0005-0000-0000-00002B070000}"/>
    <cellStyle name="Обычный 10 2 2 2 3 4 3" xfId="1839" xr:uid="{00000000-0005-0000-0000-00002C070000}"/>
    <cellStyle name="Обычный 10 2 2 2 3 4_База" xfId="1840" xr:uid="{00000000-0005-0000-0000-00002D070000}"/>
    <cellStyle name="Обычный 10 2 2 2 3 5" xfId="1841" xr:uid="{00000000-0005-0000-0000-00002E070000}"/>
    <cellStyle name="Обычный 10 2 2 2 3 5 2" xfId="1842" xr:uid="{00000000-0005-0000-0000-00002F070000}"/>
    <cellStyle name="Обычный 10 2 2 2 3 5_База" xfId="1843" xr:uid="{00000000-0005-0000-0000-000030070000}"/>
    <cellStyle name="Обычный 10 2 2 2 3 6" xfId="1844" xr:uid="{00000000-0005-0000-0000-000031070000}"/>
    <cellStyle name="Обычный 10 2 2 2 3_База" xfId="1845" xr:uid="{00000000-0005-0000-0000-000032070000}"/>
    <cellStyle name="Обычный 10 2 2 2 4" xfId="1846" xr:uid="{00000000-0005-0000-0000-000033070000}"/>
    <cellStyle name="Обычный 10 2 2 2 4 2" xfId="1847" xr:uid="{00000000-0005-0000-0000-000034070000}"/>
    <cellStyle name="Обычный 10 2 2 2 4 2 2" xfId="1848" xr:uid="{00000000-0005-0000-0000-000035070000}"/>
    <cellStyle name="Обычный 10 2 2 2 4 2 2 2" xfId="1849" xr:uid="{00000000-0005-0000-0000-000036070000}"/>
    <cellStyle name="Обычный 10 2 2 2 4 2 2_База" xfId="1850" xr:uid="{00000000-0005-0000-0000-000037070000}"/>
    <cellStyle name="Обычный 10 2 2 2 4 2 3" xfId="1851" xr:uid="{00000000-0005-0000-0000-000038070000}"/>
    <cellStyle name="Обычный 10 2 2 2 4 2_База" xfId="1852" xr:uid="{00000000-0005-0000-0000-000039070000}"/>
    <cellStyle name="Обычный 10 2 2 2 4 3" xfId="1853" xr:uid="{00000000-0005-0000-0000-00003A070000}"/>
    <cellStyle name="Обычный 10 2 2 2 4 3 2" xfId="1854" xr:uid="{00000000-0005-0000-0000-00003B070000}"/>
    <cellStyle name="Обычный 10 2 2 2 4 3_База" xfId="1855" xr:uid="{00000000-0005-0000-0000-00003C070000}"/>
    <cellStyle name="Обычный 10 2 2 2 4 4" xfId="1856" xr:uid="{00000000-0005-0000-0000-00003D070000}"/>
    <cellStyle name="Обычный 10 2 2 2 4_База" xfId="1857" xr:uid="{00000000-0005-0000-0000-00003E070000}"/>
    <cellStyle name="Обычный 10 2 2 2 5" xfId="1858" xr:uid="{00000000-0005-0000-0000-00003F070000}"/>
    <cellStyle name="Обычный 10 2 2 2 5 2" xfId="1859" xr:uid="{00000000-0005-0000-0000-000040070000}"/>
    <cellStyle name="Обычный 10 2 2 2 5 2 2" xfId="1860" xr:uid="{00000000-0005-0000-0000-000041070000}"/>
    <cellStyle name="Обычный 10 2 2 2 5 2 2 2" xfId="1861" xr:uid="{00000000-0005-0000-0000-000042070000}"/>
    <cellStyle name="Обычный 10 2 2 2 5 2 2_База" xfId="1862" xr:uid="{00000000-0005-0000-0000-000043070000}"/>
    <cellStyle name="Обычный 10 2 2 2 5 2 3" xfId="1863" xr:uid="{00000000-0005-0000-0000-000044070000}"/>
    <cellStyle name="Обычный 10 2 2 2 5 2_База" xfId="1864" xr:uid="{00000000-0005-0000-0000-000045070000}"/>
    <cellStyle name="Обычный 10 2 2 2 5 3" xfId="1865" xr:uid="{00000000-0005-0000-0000-000046070000}"/>
    <cellStyle name="Обычный 10 2 2 2 5 3 2" xfId="1866" xr:uid="{00000000-0005-0000-0000-000047070000}"/>
    <cellStyle name="Обычный 10 2 2 2 5 3_База" xfId="1867" xr:uid="{00000000-0005-0000-0000-000048070000}"/>
    <cellStyle name="Обычный 10 2 2 2 5 4" xfId="1868" xr:uid="{00000000-0005-0000-0000-000049070000}"/>
    <cellStyle name="Обычный 10 2 2 2 5_База" xfId="1869" xr:uid="{00000000-0005-0000-0000-00004A070000}"/>
    <cellStyle name="Обычный 10 2 2 2 6" xfId="1870" xr:uid="{00000000-0005-0000-0000-00004B070000}"/>
    <cellStyle name="Обычный 10 2 2 2 6 2" xfId="1871" xr:uid="{00000000-0005-0000-0000-00004C070000}"/>
    <cellStyle name="Обычный 10 2 2 2 6 2 2" xfId="1872" xr:uid="{00000000-0005-0000-0000-00004D070000}"/>
    <cellStyle name="Обычный 10 2 2 2 6 2_База" xfId="1873" xr:uid="{00000000-0005-0000-0000-00004E070000}"/>
    <cellStyle name="Обычный 10 2 2 2 6 3" xfId="1874" xr:uid="{00000000-0005-0000-0000-00004F070000}"/>
    <cellStyle name="Обычный 10 2 2 2 6_База" xfId="1875" xr:uid="{00000000-0005-0000-0000-000050070000}"/>
    <cellStyle name="Обычный 10 2 2 2 7" xfId="1876" xr:uid="{00000000-0005-0000-0000-000051070000}"/>
    <cellStyle name="Обычный 10 2 2 2 7 2" xfId="1877" xr:uid="{00000000-0005-0000-0000-000052070000}"/>
    <cellStyle name="Обычный 10 2 2 2 7_База" xfId="1878" xr:uid="{00000000-0005-0000-0000-000053070000}"/>
    <cellStyle name="Обычный 10 2 2 2 8" xfId="1879" xr:uid="{00000000-0005-0000-0000-000054070000}"/>
    <cellStyle name="Обычный 10 2 2 2_База" xfId="1880" xr:uid="{00000000-0005-0000-0000-000055070000}"/>
    <cellStyle name="Обычный 10 2 2 3" xfId="1881" xr:uid="{00000000-0005-0000-0000-000056070000}"/>
    <cellStyle name="Обычный 10 2 2 3 2" xfId="1882" xr:uid="{00000000-0005-0000-0000-000057070000}"/>
    <cellStyle name="Обычный 10 2 2 3 2 2" xfId="1883" xr:uid="{00000000-0005-0000-0000-000058070000}"/>
    <cellStyle name="Обычный 10 2 2 3 2 2 2" xfId="1884" xr:uid="{00000000-0005-0000-0000-000059070000}"/>
    <cellStyle name="Обычный 10 2 2 3 2 2 2 2" xfId="1885" xr:uid="{00000000-0005-0000-0000-00005A070000}"/>
    <cellStyle name="Обычный 10 2 2 3 2 2 2_База" xfId="1886" xr:uid="{00000000-0005-0000-0000-00005B070000}"/>
    <cellStyle name="Обычный 10 2 2 3 2 2 3" xfId="1887" xr:uid="{00000000-0005-0000-0000-00005C070000}"/>
    <cellStyle name="Обычный 10 2 2 3 2 2_База" xfId="1888" xr:uid="{00000000-0005-0000-0000-00005D070000}"/>
    <cellStyle name="Обычный 10 2 2 3 2 3" xfId="1889" xr:uid="{00000000-0005-0000-0000-00005E070000}"/>
    <cellStyle name="Обычный 10 2 2 3 2 3 2" xfId="1890" xr:uid="{00000000-0005-0000-0000-00005F070000}"/>
    <cellStyle name="Обычный 10 2 2 3 2 3_База" xfId="1891" xr:uid="{00000000-0005-0000-0000-000060070000}"/>
    <cellStyle name="Обычный 10 2 2 3 2 4" xfId="1892" xr:uid="{00000000-0005-0000-0000-000061070000}"/>
    <cellStyle name="Обычный 10 2 2 3 2_База" xfId="1893" xr:uid="{00000000-0005-0000-0000-000062070000}"/>
    <cellStyle name="Обычный 10 2 2 3 3" xfId="1894" xr:uid="{00000000-0005-0000-0000-000063070000}"/>
    <cellStyle name="Обычный 10 2 2 3 3 2" xfId="1895" xr:uid="{00000000-0005-0000-0000-000064070000}"/>
    <cellStyle name="Обычный 10 2 2 3 3 2 2" xfId="1896" xr:uid="{00000000-0005-0000-0000-000065070000}"/>
    <cellStyle name="Обычный 10 2 2 3 3 2 2 2" xfId="1897" xr:uid="{00000000-0005-0000-0000-000066070000}"/>
    <cellStyle name="Обычный 10 2 2 3 3 2 2_База" xfId="1898" xr:uid="{00000000-0005-0000-0000-000067070000}"/>
    <cellStyle name="Обычный 10 2 2 3 3 2 3" xfId="1899" xr:uid="{00000000-0005-0000-0000-000068070000}"/>
    <cellStyle name="Обычный 10 2 2 3 3 2_База" xfId="1900" xr:uid="{00000000-0005-0000-0000-000069070000}"/>
    <cellStyle name="Обычный 10 2 2 3 3 3" xfId="1901" xr:uid="{00000000-0005-0000-0000-00006A070000}"/>
    <cellStyle name="Обычный 10 2 2 3 3 3 2" xfId="1902" xr:uid="{00000000-0005-0000-0000-00006B070000}"/>
    <cellStyle name="Обычный 10 2 2 3 3 3_База" xfId="1903" xr:uid="{00000000-0005-0000-0000-00006C070000}"/>
    <cellStyle name="Обычный 10 2 2 3 3 4" xfId="1904" xr:uid="{00000000-0005-0000-0000-00006D070000}"/>
    <cellStyle name="Обычный 10 2 2 3 3_База" xfId="1905" xr:uid="{00000000-0005-0000-0000-00006E070000}"/>
    <cellStyle name="Обычный 10 2 2 3 4" xfId="1906" xr:uid="{00000000-0005-0000-0000-00006F070000}"/>
    <cellStyle name="Обычный 10 2 2 3 4 2" xfId="1907" xr:uid="{00000000-0005-0000-0000-000070070000}"/>
    <cellStyle name="Обычный 10 2 2 3 4 2 2" xfId="1908" xr:uid="{00000000-0005-0000-0000-000071070000}"/>
    <cellStyle name="Обычный 10 2 2 3 4 2_База" xfId="1909" xr:uid="{00000000-0005-0000-0000-000072070000}"/>
    <cellStyle name="Обычный 10 2 2 3 4 3" xfId="1910" xr:uid="{00000000-0005-0000-0000-000073070000}"/>
    <cellStyle name="Обычный 10 2 2 3 4_База" xfId="1911" xr:uid="{00000000-0005-0000-0000-000074070000}"/>
    <cellStyle name="Обычный 10 2 2 3 5" xfId="1912" xr:uid="{00000000-0005-0000-0000-000075070000}"/>
    <cellStyle name="Обычный 10 2 2 3 5 2" xfId="1913" xr:uid="{00000000-0005-0000-0000-000076070000}"/>
    <cellStyle name="Обычный 10 2 2 3 5_База" xfId="1914" xr:uid="{00000000-0005-0000-0000-000077070000}"/>
    <cellStyle name="Обычный 10 2 2 3 6" xfId="1915" xr:uid="{00000000-0005-0000-0000-000078070000}"/>
    <cellStyle name="Обычный 10 2 2 3_База" xfId="1916" xr:uid="{00000000-0005-0000-0000-000079070000}"/>
    <cellStyle name="Обычный 10 2 2 4" xfId="1917" xr:uid="{00000000-0005-0000-0000-00007A070000}"/>
    <cellStyle name="Обычный 10 2 2 4 2" xfId="1918" xr:uid="{00000000-0005-0000-0000-00007B070000}"/>
    <cellStyle name="Обычный 10 2 2 4 2 2" xfId="1919" xr:uid="{00000000-0005-0000-0000-00007C070000}"/>
    <cellStyle name="Обычный 10 2 2 4 2 2 2" xfId="1920" xr:uid="{00000000-0005-0000-0000-00007D070000}"/>
    <cellStyle name="Обычный 10 2 2 4 2 2 2 2" xfId="1921" xr:uid="{00000000-0005-0000-0000-00007E070000}"/>
    <cellStyle name="Обычный 10 2 2 4 2 2 2_База" xfId="1922" xr:uid="{00000000-0005-0000-0000-00007F070000}"/>
    <cellStyle name="Обычный 10 2 2 4 2 2 3" xfId="1923" xr:uid="{00000000-0005-0000-0000-000080070000}"/>
    <cellStyle name="Обычный 10 2 2 4 2 2_База" xfId="1924" xr:uid="{00000000-0005-0000-0000-000081070000}"/>
    <cellStyle name="Обычный 10 2 2 4 2 3" xfId="1925" xr:uid="{00000000-0005-0000-0000-000082070000}"/>
    <cellStyle name="Обычный 10 2 2 4 2 3 2" xfId="1926" xr:uid="{00000000-0005-0000-0000-000083070000}"/>
    <cellStyle name="Обычный 10 2 2 4 2 3_База" xfId="1927" xr:uid="{00000000-0005-0000-0000-000084070000}"/>
    <cellStyle name="Обычный 10 2 2 4 2 4" xfId="1928" xr:uid="{00000000-0005-0000-0000-000085070000}"/>
    <cellStyle name="Обычный 10 2 2 4 2_База" xfId="1929" xr:uid="{00000000-0005-0000-0000-000086070000}"/>
    <cellStyle name="Обычный 10 2 2 4 3" xfId="1930" xr:uid="{00000000-0005-0000-0000-000087070000}"/>
    <cellStyle name="Обычный 10 2 2 4 3 2" xfId="1931" xr:uid="{00000000-0005-0000-0000-000088070000}"/>
    <cellStyle name="Обычный 10 2 2 4 3 2 2" xfId="1932" xr:uid="{00000000-0005-0000-0000-000089070000}"/>
    <cellStyle name="Обычный 10 2 2 4 3 2 2 2" xfId="1933" xr:uid="{00000000-0005-0000-0000-00008A070000}"/>
    <cellStyle name="Обычный 10 2 2 4 3 2 2_База" xfId="1934" xr:uid="{00000000-0005-0000-0000-00008B070000}"/>
    <cellStyle name="Обычный 10 2 2 4 3 2 3" xfId="1935" xr:uid="{00000000-0005-0000-0000-00008C070000}"/>
    <cellStyle name="Обычный 10 2 2 4 3 2_База" xfId="1936" xr:uid="{00000000-0005-0000-0000-00008D070000}"/>
    <cellStyle name="Обычный 10 2 2 4 3 3" xfId="1937" xr:uid="{00000000-0005-0000-0000-00008E070000}"/>
    <cellStyle name="Обычный 10 2 2 4 3 3 2" xfId="1938" xr:uid="{00000000-0005-0000-0000-00008F070000}"/>
    <cellStyle name="Обычный 10 2 2 4 3 3_База" xfId="1939" xr:uid="{00000000-0005-0000-0000-000090070000}"/>
    <cellStyle name="Обычный 10 2 2 4 3 4" xfId="1940" xr:uid="{00000000-0005-0000-0000-000091070000}"/>
    <cellStyle name="Обычный 10 2 2 4 3_База" xfId="1941" xr:uid="{00000000-0005-0000-0000-000092070000}"/>
    <cellStyle name="Обычный 10 2 2 4 4" xfId="1942" xr:uid="{00000000-0005-0000-0000-000093070000}"/>
    <cellStyle name="Обычный 10 2 2 4 4 2" xfId="1943" xr:uid="{00000000-0005-0000-0000-000094070000}"/>
    <cellStyle name="Обычный 10 2 2 4 4 2 2" xfId="1944" xr:uid="{00000000-0005-0000-0000-000095070000}"/>
    <cellStyle name="Обычный 10 2 2 4 4 2_База" xfId="1945" xr:uid="{00000000-0005-0000-0000-000096070000}"/>
    <cellStyle name="Обычный 10 2 2 4 4 3" xfId="1946" xr:uid="{00000000-0005-0000-0000-000097070000}"/>
    <cellStyle name="Обычный 10 2 2 4 4_База" xfId="1947" xr:uid="{00000000-0005-0000-0000-000098070000}"/>
    <cellStyle name="Обычный 10 2 2 4 5" xfId="1948" xr:uid="{00000000-0005-0000-0000-000099070000}"/>
    <cellStyle name="Обычный 10 2 2 4 5 2" xfId="1949" xr:uid="{00000000-0005-0000-0000-00009A070000}"/>
    <cellStyle name="Обычный 10 2 2 4 5_База" xfId="1950" xr:uid="{00000000-0005-0000-0000-00009B070000}"/>
    <cellStyle name="Обычный 10 2 2 4 6" xfId="1951" xr:uid="{00000000-0005-0000-0000-00009C070000}"/>
    <cellStyle name="Обычный 10 2 2 4_База" xfId="1952" xr:uid="{00000000-0005-0000-0000-00009D070000}"/>
    <cellStyle name="Обычный 10 2 2 5" xfId="1953" xr:uid="{00000000-0005-0000-0000-00009E070000}"/>
    <cellStyle name="Обычный 10 2 2 5 2" xfId="1954" xr:uid="{00000000-0005-0000-0000-00009F070000}"/>
    <cellStyle name="Обычный 10 2 2 5 2 2" xfId="1955" xr:uid="{00000000-0005-0000-0000-0000A0070000}"/>
    <cellStyle name="Обычный 10 2 2 5 2 2 2" xfId="1956" xr:uid="{00000000-0005-0000-0000-0000A1070000}"/>
    <cellStyle name="Обычный 10 2 2 5 2 2 2 2" xfId="1957" xr:uid="{00000000-0005-0000-0000-0000A2070000}"/>
    <cellStyle name="Обычный 10 2 2 5 2 2 2_База" xfId="1958" xr:uid="{00000000-0005-0000-0000-0000A3070000}"/>
    <cellStyle name="Обычный 10 2 2 5 2 2 3" xfId="1959" xr:uid="{00000000-0005-0000-0000-0000A4070000}"/>
    <cellStyle name="Обычный 10 2 2 5 2 2_База" xfId="1960" xr:uid="{00000000-0005-0000-0000-0000A5070000}"/>
    <cellStyle name="Обычный 10 2 2 5 2 3" xfId="1961" xr:uid="{00000000-0005-0000-0000-0000A6070000}"/>
    <cellStyle name="Обычный 10 2 2 5 2 3 2" xfId="1962" xr:uid="{00000000-0005-0000-0000-0000A7070000}"/>
    <cellStyle name="Обычный 10 2 2 5 2 3_База" xfId="1963" xr:uid="{00000000-0005-0000-0000-0000A8070000}"/>
    <cellStyle name="Обычный 10 2 2 5 2 4" xfId="1964" xr:uid="{00000000-0005-0000-0000-0000A9070000}"/>
    <cellStyle name="Обычный 10 2 2 5 2_База" xfId="1965" xr:uid="{00000000-0005-0000-0000-0000AA070000}"/>
    <cellStyle name="Обычный 10 2 2 5 3" xfId="1966" xr:uid="{00000000-0005-0000-0000-0000AB070000}"/>
    <cellStyle name="Обычный 10 2 2 5 3 2" xfId="1967" xr:uid="{00000000-0005-0000-0000-0000AC070000}"/>
    <cellStyle name="Обычный 10 2 2 5 3 2 2" xfId="1968" xr:uid="{00000000-0005-0000-0000-0000AD070000}"/>
    <cellStyle name="Обычный 10 2 2 5 3 2_База" xfId="1969" xr:uid="{00000000-0005-0000-0000-0000AE070000}"/>
    <cellStyle name="Обычный 10 2 2 5 3 3" xfId="1970" xr:uid="{00000000-0005-0000-0000-0000AF070000}"/>
    <cellStyle name="Обычный 10 2 2 5 3_База" xfId="1971" xr:uid="{00000000-0005-0000-0000-0000B0070000}"/>
    <cellStyle name="Обычный 10 2 2 5 4" xfId="1972" xr:uid="{00000000-0005-0000-0000-0000B1070000}"/>
    <cellStyle name="Обычный 10 2 2 5 4 2" xfId="1973" xr:uid="{00000000-0005-0000-0000-0000B2070000}"/>
    <cellStyle name="Обычный 10 2 2 5 4_База" xfId="1974" xr:uid="{00000000-0005-0000-0000-0000B3070000}"/>
    <cellStyle name="Обычный 10 2 2 5 5" xfId="1975" xr:uid="{00000000-0005-0000-0000-0000B4070000}"/>
    <cellStyle name="Обычный 10 2 2 5_База" xfId="1976" xr:uid="{00000000-0005-0000-0000-0000B5070000}"/>
    <cellStyle name="Обычный 10 2 2 6" xfId="1977" xr:uid="{00000000-0005-0000-0000-0000B6070000}"/>
    <cellStyle name="Обычный 10 2 2 6 2" xfId="1978" xr:uid="{00000000-0005-0000-0000-0000B7070000}"/>
    <cellStyle name="Обычный 10 2 2 6 2 2" xfId="1979" xr:uid="{00000000-0005-0000-0000-0000B8070000}"/>
    <cellStyle name="Обычный 10 2 2 6 2 2 2" xfId="1980" xr:uid="{00000000-0005-0000-0000-0000B9070000}"/>
    <cellStyle name="Обычный 10 2 2 6 2 2_База" xfId="1981" xr:uid="{00000000-0005-0000-0000-0000BA070000}"/>
    <cellStyle name="Обычный 10 2 2 6 2 3" xfId="1982" xr:uid="{00000000-0005-0000-0000-0000BB070000}"/>
    <cellStyle name="Обычный 10 2 2 6 2_База" xfId="1983" xr:uid="{00000000-0005-0000-0000-0000BC070000}"/>
    <cellStyle name="Обычный 10 2 2 6 3" xfId="1984" xr:uid="{00000000-0005-0000-0000-0000BD070000}"/>
    <cellStyle name="Обычный 10 2 2 6 3 2" xfId="1985" xr:uid="{00000000-0005-0000-0000-0000BE070000}"/>
    <cellStyle name="Обычный 10 2 2 6 3_База" xfId="1986" xr:uid="{00000000-0005-0000-0000-0000BF070000}"/>
    <cellStyle name="Обычный 10 2 2 6 4" xfId="1987" xr:uid="{00000000-0005-0000-0000-0000C0070000}"/>
    <cellStyle name="Обычный 10 2 2 6_База" xfId="1988" xr:uid="{00000000-0005-0000-0000-0000C1070000}"/>
    <cellStyle name="Обычный 10 2 2 7" xfId="1989" xr:uid="{00000000-0005-0000-0000-0000C2070000}"/>
    <cellStyle name="Обычный 10 2 2 7 2" xfId="1990" xr:uid="{00000000-0005-0000-0000-0000C3070000}"/>
    <cellStyle name="Обычный 10 2 2 7 2 2" xfId="1991" xr:uid="{00000000-0005-0000-0000-0000C4070000}"/>
    <cellStyle name="Обычный 10 2 2 7 2_База" xfId="1992" xr:uid="{00000000-0005-0000-0000-0000C5070000}"/>
    <cellStyle name="Обычный 10 2 2 7 3" xfId="1993" xr:uid="{00000000-0005-0000-0000-0000C6070000}"/>
    <cellStyle name="Обычный 10 2 2 7_База" xfId="1994" xr:uid="{00000000-0005-0000-0000-0000C7070000}"/>
    <cellStyle name="Обычный 10 2 2 8" xfId="1995" xr:uid="{00000000-0005-0000-0000-0000C8070000}"/>
    <cellStyle name="Обычный 10 2 2 8 2" xfId="1996" xr:uid="{00000000-0005-0000-0000-0000C9070000}"/>
    <cellStyle name="Обычный 10 2 2 8_База" xfId="1997" xr:uid="{00000000-0005-0000-0000-0000CA070000}"/>
    <cellStyle name="Обычный 10 2 2 9" xfId="1998" xr:uid="{00000000-0005-0000-0000-0000CB070000}"/>
    <cellStyle name="Обычный 10 2 2_База" xfId="1999" xr:uid="{00000000-0005-0000-0000-0000CC070000}"/>
    <cellStyle name="Обычный 10 2 3" xfId="2000" xr:uid="{00000000-0005-0000-0000-0000CD070000}"/>
    <cellStyle name="Обычный 10 2 3 2" xfId="2001" xr:uid="{00000000-0005-0000-0000-0000CE070000}"/>
    <cellStyle name="Обычный 10 2 3 2 2" xfId="2002" xr:uid="{00000000-0005-0000-0000-0000CF070000}"/>
    <cellStyle name="Обычный 10 2 3 2 2 2" xfId="2003" xr:uid="{00000000-0005-0000-0000-0000D0070000}"/>
    <cellStyle name="Обычный 10 2 3 2 2 2 2" xfId="2004" xr:uid="{00000000-0005-0000-0000-0000D1070000}"/>
    <cellStyle name="Обычный 10 2 3 2 2 2 2 2" xfId="2005" xr:uid="{00000000-0005-0000-0000-0000D2070000}"/>
    <cellStyle name="Обычный 10 2 3 2 2 2 2_База" xfId="2006" xr:uid="{00000000-0005-0000-0000-0000D3070000}"/>
    <cellStyle name="Обычный 10 2 3 2 2 2 3" xfId="2007" xr:uid="{00000000-0005-0000-0000-0000D4070000}"/>
    <cellStyle name="Обычный 10 2 3 2 2 2_База" xfId="2008" xr:uid="{00000000-0005-0000-0000-0000D5070000}"/>
    <cellStyle name="Обычный 10 2 3 2 2 3" xfId="2009" xr:uid="{00000000-0005-0000-0000-0000D6070000}"/>
    <cellStyle name="Обычный 10 2 3 2 2 3 2" xfId="2010" xr:uid="{00000000-0005-0000-0000-0000D7070000}"/>
    <cellStyle name="Обычный 10 2 3 2 2 3_База" xfId="2011" xr:uid="{00000000-0005-0000-0000-0000D8070000}"/>
    <cellStyle name="Обычный 10 2 3 2 2 4" xfId="2012" xr:uid="{00000000-0005-0000-0000-0000D9070000}"/>
    <cellStyle name="Обычный 10 2 3 2 2_База" xfId="2013" xr:uid="{00000000-0005-0000-0000-0000DA070000}"/>
    <cellStyle name="Обычный 10 2 3 2 3" xfId="2014" xr:uid="{00000000-0005-0000-0000-0000DB070000}"/>
    <cellStyle name="Обычный 10 2 3 2 3 2" xfId="2015" xr:uid="{00000000-0005-0000-0000-0000DC070000}"/>
    <cellStyle name="Обычный 10 2 3 2 3 2 2" xfId="2016" xr:uid="{00000000-0005-0000-0000-0000DD070000}"/>
    <cellStyle name="Обычный 10 2 3 2 3 2 2 2" xfId="2017" xr:uid="{00000000-0005-0000-0000-0000DE070000}"/>
    <cellStyle name="Обычный 10 2 3 2 3 2 2_База" xfId="2018" xr:uid="{00000000-0005-0000-0000-0000DF070000}"/>
    <cellStyle name="Обычный 10 2 3 2 3 2 3" xfId="2019" xr:uid="{00000000-0005-0000-0000-0000E0070000}"/>
    <cellStyle name="Обычный 10 2 3 2 3 2_База" xfId="2020" xr:uid="{00000000-0005-0000-0000-0000E1070000}"/>
    <cellStyle name="Обычный 10 2 3 2 3 3" xfId="2021" xr:uid="{00000000-0005-0000-0000-0000E2070000}"/>
    <cellStyle name="Обычный 10 2 3 2 3 3 2" xfId="2022" xr:uid="{00000000-0005-0000-0000-0000E3070000}"/>
    <cellStyle name="Обычный 10 2 3 2 3 3_База" xfId="2023" xr:uid="{00000000-0005-0000-0000-0000E4070000}"/>
    <cellStyle name="Обычный 10 2 3 2 3 4" xfId="2024" xr:uid="{00000000-0005-0000-0000-0000E5070000}"/>
    <cellStyle name="Обычный 10 2 3 2 3_База" xfId="2025" xr:uid="{00000000-0005-0000-0000-0000E6070000}"/>
    <cellStyle name="Обычный 10 2 3 2 4" xfId="2026" xr:uid="{00000000-0005-0000-0000-0000E7070000}"/>
    <cellStyle name="Обычный 10 2 3 2 4 2" xfId="2027" xr:uid="{00000000-0005-0000-0000-0000E8070000}"/>
    <cellStyle name="Обычный 10 2 3 2 4 2 2" xfId="2028" xr:uid="{00000000-0005-0000-0000-0000E9070000}"/>
    <cellStyle name="Обычный 10 2 3 2 4 2_База" xfId="2029" xr:uid="{00000000-0005-0000-0000-0000EA070000}"/>
    <cellStyle name="Обычный 10 2 3 2 4 3" xfId="2030" xr:uid="{00000000-0005-0000-0000-0000EB070000}"/>
    <cellStyle name="Обычный 10 2 3 2 4_База" xfId="2031" xr:uid="{00000000-0005-0000-0000-0000EC070000}"/>
    <cellStyle name="Обычный 10 2 3 2 5" xfId="2032" xr:uid="{00000000-0005-0000-0000-0000ED070000}"/>
    <cellStyle name="Обычный 10 2 3 2 5 2" xfId="2033" xr:uid="{00000000-0005-0000-0000-0000EE070000}"/>
    <cellStyle name="Обычный 10 2 3 2 5_База" xfId="2034" xr:uid="{00000000-0005-0000-0000-0000EF070000}"/>
    <cellStyle name="Обычный 10 2 3 2 6" xfId="2035" xr:uid="{00000000-0005-0000-0000-0000F0070000}"/>
    <cellStyle name="Обычный 10 2 3 2_База" xfId="2036" xr:uid="{00000000-0005-0000-0000-0000F1070000}"/>
    <cellStyle name="Обычный 10 2 3 3" xfId="2037" xr:uid="{00000000-0005-0000-0000-0000F2070000}"/>
    <cellStyle name="Обычный 10 2 3 3 2" xfId="2038" xr:uid="{00000000-0005-0000-0000-0000F3070000}"/>
    <cellStyle name="Обычный 10 2 3 3 2 2" xfId="2039" xr:uid="{00000000-0005-0000-0000-0000F4070000}"/>
    <cellStyle name="Обычный 10 2 3 3 2 2 2" xfId="2040" xr:uid="{00000000-0005-0000-0000-0000F5070000}"/>
    <cellStyle name="Обычный 10 2 3 3 2 2 2 2" xfId="2041" xr:uid="{00000000-0005-0000-0000-0000F6070000}"/>
    <cellStyle name="Обычный 10 2 3 3 2 2 2_База" xfId="2042" xr:uid="{00000000-0005-0000-0000-0000F7070000}"/>
    <cellStyle name="Обычный 10 2 3 3 2 2 3" xfId="2043" xr:uid="{00000000-0005-0000-0000-0000F8070000}"/>
    <cellStyle name="Обычный 10 2 3 3 2 2_База" xfId="2044" xr:uid="{00000000-0005-0000-0000-0000F9070000}"/>
    <cellStyle name="Обычный 10 2 3 3 2 3" xfId="2045" xr:uid="{00000000-0005-0000-0000-0000FA070000}"/>
    <cellStyle name="Обычный 10 2 3 3 2 3 2" xfId="2046" xr:uid="{00000000-0005-0000-0000-0000FB070000}"/>
    <cellStyle name="Обычный 10 2 3 3 2 3_База" xfId="2047" xr:uid="{00000000-0005-0000-0000-0000FC070000}"/>
    <cellStyle name="Обычный 10 2 3 3 2 4" xfId="2048" xr:uid="{00000000-0005-0000-0000-0000FD070000}"/>
    <cellStyle name="Обычный 10 2 3 3 2_База" xfId="2049" xr:uid="{00000000-0005-0000-0000-0000FE070000}"/>
    <cellStyle name="Обычный 10 2 3 3 3" xfId="2050" xr:uid="{00000000-0005-0000-0000-0000FF070000}"/>
    <cellStyle name="Обычный 10 2 3 3 3 2" xfId="2051" xr:uid="{00000000-0005-0000-0000-000000080000}"/>
    <cellStyle name="Обычный 10 2 3 3 3 2 2" xfId="2052" xr:uid="{00000000-0005-0000-0000-000001080000}"/>
    <cellStyle name="Обычный 10 2 3 3 3 2 2 2" xfId="2053" xr:uid="{00000000-0005-0000-0000-000002080000}"/>
    <cellStyle name="Обычный 10 2 3 3 3 2 2_База" xfId="2054" xr:uid="{00000000-0005-0000-0000-000003080000}"/>
    <cellStyle name="Обычный 10 2 3 3 3 2 3" xfId="2055" xr:uid="{00000000-0005-0000-0000-000004080000}"/>
    <cellStyle name="Обычный 10 2 3 3 3 2_База" xfId="2056" xr:uid="{00000000-0005-0000-0000-000005080000}"/>
    <cellStyle name="Обычный 10 2 3 3 3 3" xfId="2057" xr:uid="{00000000-0005-0000-0000-000006080000}"/>
    <cellStyle name="Обычный 10 2 3 3 3 3 2" xfId="2058" xr:uid="{00000000-0005-0000-0000-000007080000}"/>
    <cellStyle name="Обычный 10 2 3 3 3 3_База" xfId="2059" xr:uid="{00000000-0005-0000-0000-000008080000}"/>
    <cellStyle name="Обычный 10 2 3 3 3 4" xfId="2060" xr:uid="{00000000-0005-0000-0000-000009080000}"/>
    <cellStyle name="Обычный 10 2 3 3 3_База" xfId="2061" xr:uid="{00000000-0005-0000-0000-00000A080000}"/>
    <cellStyle name="Обычный 10 2 3 3 4" xfId="2062" xr:uid="{00000000-0005-0000-0000-00000B080000}"/>
    <cellStyle name="Обычный 10 2 3 3 4 2" xfId="2063" xr:uid="{00000000-0005-0000-0000-00000C080000}"/>
    <cellStyle name="Обычный 10 2 3 3 4 2 2" xfId="2064" xr:uid="{00000000-0005-0000-0000-00000D080000}"/>
    <cellStyle name="Обычный 10 2 3 3 4 2_База" xfId="2065" xr:uid="{00000000-0005-0000-0000-00000E080000}"/>
    <cellStyle name="Обычный 10 2 3 3 4 3" xfId="2066" xr:uid="{00000000-0005-0000-0000-00000F080000}"/>
    <cellStyle name="Обычный 10 2 3 3 4_База" xfId="2067" xr:uid="{00000000-0005-0000-0000-000010080000}"/>
    <cellStyle name="Обычный 10 2 3 3 5" xfId="2068" xr:uid="{00000000-0005-0000-0000-000011080000}"/>
    <cellStyle name="Обычный 10 2 3 3 5 2" xfId="2069" xr:uid="{00000000-0005-0000-0000-000012080000}"/>
    <cellStyle name="Обычный 10 2 3 3 5_База" xfId="2070" xr:uid="{00000000-0005-0000-0000-000013080000}"/>
    <cellStyle name="Обычный 10 2 3 3 6" xfId="2071" xr:uid="{00000000-0005-0000-0000-000014080000}"/>
    <cellStyle name="Обычный 10 2 3 3_База" xfId="2072" xr:uid="{00000000-0005-0000-0000-000015080000}"/>
    <cellStyle name="Обычный 10 2 3 4" xfId="2073" xr:uid="{00000000-0005-0000-0000-000016080000}"/>
    <cellStyle name="Обычный 10 2 3 4 2" xfId="2074" xr:uid="{00000000-0005-0000-0000-000017080000}"/>
    <cellStyle name="Обычный 10 2 3 4 2 2" xfId="2075" xr:uid="{00000000-0005-0000-0000-000018080000}"/>
    <cellStyle name="Обычный 10 2 3 4 2 2 2" xfId="2076" xr:uid="{00000000-0005-0000-0000-000019080000}"/>
    <cellStyle name="Обычный 10 2 3 4 2 2_База" xfId="2077" xr:uid="{00000000-0005-0000-0000-00001A080000}"/>
    <cellStyle name="Обычный 10 2 3 4 2 3" xfId="2078" xr:uid="{00000000-0005-0000-0000-00001B080000}"/>
    <cellStyle name="Обычный 10 2 3 4 2_База" xfId="2079" xr:uid="{00000000-0005-0000-0000-00001C080000}"/>
    <cellStyle name="Обычный 10 2 3 4 3" xfId="2080" xr:uid="{00000000-0005-0000-0000-00001D080000}"/>
    <cellStyle name="Обычный 10 2 3 4 3 2" xfId="2081" xr:uid="{00000000-0005-0000-0000-00001E080000}"/>
    <cellStyle name="Обычный 10 2 3 4 3_База" xfId="2082" xr:uid="{00000000-0005-0000-0000-00001F080000}"/>
    <cellStyle name="Обычный 10 2 3 4 4" xfId="2083" xr:uid="{00000000-0005-0000-0000-000020080000}"/>
    <cellStyle name="Обычный 10 2 3 4_База" xfId="2084" xr:uid="{00000000-0005-0000-0000-000021080000}"/>
    <cellStyle name="Обычный 10 2 3 5" xfId="2085" xr:uid="{00000000-0005-0000-0000-000022080000}"/>
    <cellStyle name="Обычный 10 2 3 5 2" xfId="2086" xr:uid="{00000000-0005-0000-0000-000023080000}"/>
    <cellStyle name="Обычный 10 2 3 5 2 2" xfId="2087" xr:uid="{00000000-0005-0000-0000-000024080000}"/>
    <cellStyle name="Обычный 10 2 3 5 2 2 2" xfId="2088" xr:uid="{00000000-0005-0000-0000-000025080000}"/>
    <cellStyle name="Обычный 10 2 3 5 2 2_База" xfId="2089" xr:uid="{00000000-0005-0000-0000-000026080000}"/>
    <cellStyle name="Обычный 10 2 3 5 2 3" xfId="2090" xr:uid="{00000000-0005-0000-0000-000027080000}"/>
    <cellStyle name="Обычный 10 2 3 5 2_База" xfId="2091" xr:uid="{00000000-0005-0000-0000-000028080000}"/>
    <cellStyle name="Обычный 10 2 3 5 3" xfId="2092" xr:uid="{00000000-0005-0000-0000-000029080000}"/>
    <cellStyle name="Обычный 10 2 3 5 3 2" xfId="2093" xr:uid="{00000000-0005-0000-0000-00002A080000}"/>
    <cellStyle name="Обычный 10 2 3 5 3_База" xfId="2094" xr:uid="{00000000-0005-0000-0000-00002B080000}"/>
    <cellStyle name="Обычный 10 2 3 5 4" xfId="2095" xr:uid="{00000000-0005-0000-0000-00002C080000}"/>
    <cellStyle name="Обычный 10 2 3 5_База" xfId="2096" xr:uid="{00000000-0005-0000-0000-00002D080000}"/>
    <cellStyle name="Обычный 10 2 3 6" xfId="2097" xr:uid="{00000000-0005-0000-0000-00002E080000}"/>
    <cellStyle name="Обычный 10 2 3 6 2" xfId="2098" xr:uid="{00000000-0005-0000-0000-00002F080000}"/>
    <cellStyle name="Обычный 10 2 3 6 2 2" xfId="2099" xr:uid="{00000000-0005-0000-0000-000030080000}"/>
    <cellStyle name="Обычный 10 2 3 6 2_База" xfId="2100" xr:uid="{00000000-0005-0000-0000-000031080000}"/>
    <cellStyle name="Обычный 10 2 3 6 3" xfId="2101" xr:uid="{00000000-0005-0000-0000-000032080000}"/>
    <cellStyle name="Обычный 10 2 3 6_База" xfId="2102" xr:uid="{00000000-0005-0000-0000-000033080000}"/>
    <cellStyle name="Обычный 10 2 3 7" xfId="2103" xr:uid="{00000000-0005-0000-0000-000034080000}"/>
    <cellStyle name="Обычный 10 2 3 7 2" xfId="2104" xr:uid="{00000000-0005-0000-0000-000035080000}"/>
    <cellStyle name="Обычный 10 2 3 7_База" xfId="2105" xr:uid="{00000000-0005-0000-0000-000036080000}"/>
    <cellStyle name="Обычный 10 2 3 8" xfId="2106" xr:uid="{00000000-0005-0000-0000-000037080000}"/>
    <cellStyle name="Обычный 10 2 3_База" xfId="2107" xr:uid="{00000000-0005-0000-0000-000038080000}"/>
    <cellStyle name="Обычный 10 2 4" xfId="2108" xr:uid="{00000000-0005-0000-0000-000039080000}"/>
    <cellStyle name="Обычный 10 2 4 2" xfId="2109" xr:uid="{00000000-0005-0000-0000-00003A080000}"/>
    <cellStyle name="Обычный 10 2 4 2 2" xfId="2110" xr:uid="{00000000-0005-0000-0000-00003B080000}"/>
    <cellStyle name="Обычный 10 2 4 2 2 2" xfId="2111" xr:uid="{00000000-0005-0000-0000-00003C080000}"/>
    <cellStyle name="Обычный 10 2 4 2 2 2 2" xfId="2112" xr:uid="{00000000-0005-0000-0000-00003D080000}"/>
    <cellStyle name="Обычный 10 2 4 2 2 2_База" xfId="2113" xr:uid="{00000000-0005-0000-0000-00003E080000}"/>
    <cellStyle name="Обычный 10 2 4 2 2 3" xfId="2114" xr:uid="{00000000-0005-0000-0000-00003F080000}"/>
    <cellStyle name="Обычный 10 2 4 2 2_База" xfId="2115" xr:uid="{00000000-0005-0000-0000-000040080000}"/>
    <cellStyle name="Обычный 10 2 4 2 3" xfId="2116" xr:uid="{00000000-0005-0000-0000-000041080000}"/>
    <cellStyle name="Обычный 10 2 4 2 3 2" xfId="2117" xr:uid="{00000000-0005-0000-0000-000042080000}"/>
    <cellStyle name="Обычный 10 2 4 2 3_База" xfId="2118" xr:uid="{00000000-0005-0000-0000-000043080000}"/>
    <cellStyle name="Обычный 10 2 4 2 4" xfId="2119" xr:uid="{00000000-0005-0000-0000-000044080000}"/>
    <cellStyle name="Обычный 10 2 4 2_База" xfId="2120" xr:uid="{00000000-0005-0000-0000-000045080000}"/>
    <cellStyle name="Обычный 10 2 4 3" xfId="2121" xr:uid="{00000000-0005-0000-0000-000046080000}"/>
    <cellStyle name="Обычный 10 2 4 3 2" xfId="2122" xr:uid="{00000000-0005-0000-0000-000047080000}"/>
    <cellStyle name="Обычный 10 2 4 3 2 2" xfId="2123" xr:uid="{00000000-0005-0000-0000-000048080000}"/>
    <cellStyle name="Обычный 10 2 4 3 2 2 2" xfId="2124" xr:uid="{00000000-0005-0000-0000-000049080000}"/>
    <cellStyle name="Обычный 10 2 4 3 2 2_База" xfId="2125" xr:uid="{00000000-0005-0000-0000-00004A080000}"/>
    <cellStyle name="Обычный 10 2 4 3 2 3" xfId="2126" xr:uid="{00000000-0005-0000-0000-00004B080000}"/>
    <cellStyle name="Обычный 10 2 4 3 2_База" xfId="2127" xr:uid="{00000000-0005-0000-0000-00004C080000}"/>
    <cellStyle name="Обычный 10 2 4 3 3" xfId="2128" xr:uid="{00000000-0005-0000-0000-00004D080000}"/>
    <cellStyle name="Обычный 10 2 4 3 3 2" xfId="2129" xr:uid="{00000000-0005-0000-0000-00004E080000}"/>
    <cellStyle name="Обычный 10 2 4 3 3_База" xfId="2130" xr:uid="{00000000-0005-0000-0000-00004F080000}"/>
    <cellStyle name="Обычный 10 2 4 3 4" xfId="2131" xr:uid="{00000000-0005-0000-0000-000050080000}"/>
    <cellStyle name="Обычный 10 2 4 3_База" xfId="2132" xr:uid="{00000000-0005-0000-0000-000051080000}"/>
    <cellStyle name="Обычный 10 2 4 4" xfId="2133" xr:uid="{00000000-0005-0000-0000-000052080000}"/>
    <cellStyle name="Обычный 10 2 4 4 2" xfId="2134" xr:uid="{00000000-0005-0000-0000-000053080000}"/>
    <cellStyle name="Обычный 10 2 4 4 2 2" xfId="2135" xr:uid="{00000000-0005-0000-0000-000054080000}"/>
    <cellStyle name="Обычный 10 2 4 4 2_База" xfId="2136" xr:uid="{00000000-0005-0000-0000-000055080000}"/>
    <cellStyle name="Обычный 10 2 4 4 3" xfId="2137" xr:uid="{00000000-0005-0000-0000-000056080000}"/>
    <cellStyle name="Обычный 10 2 4 4_База" xfId="2138" xr:uid="{00000000-0005-0000-0000-000057080000}"/>
    <cellStyle name="Обычный 10 2 4 5" xfId="2139" xr:uid="{00000000-0005-0000-0000-000058080000}"/>
    <cellStyle name="Обычный 10 2 4 5 2" xfId="2140" xr:uid="{00000000-0005-0000-0000-000059080000}"/>
    <cellStyle name="Обычный 10 2 4 5_База" xfId="2141" xr:uid="{00000000-0005-0000-0000-00005A080000}"/>
    <cellStyle name="Обычный 10 2 4 6" xfId="2142" xr:uid="{00000000-0005-0000-0000-00005B080000}"/>
    <cellStyle name="Обычный 10 2 4_База" xfId="2143" xr:uid="{00000000-0005-0000-0000-00005C080000}"/>
    <cellStyle name="Обычный 10 2 5" xfId="2144" xr:uid="{00000000-0005-0000-0000-00005D080000}"/>
    <cellStyle name="Обычный 10 2 5 2" xfId="2145" xr:uid="{00000000-0005-0000-0000-00005E080000}"/>
    <cellStyle name="Обычный 10 2 5 2 2" xfId="2146" xr:uid="{00000000-0005-0000-0000-00005F080000}"/>
    <cellStyle name="Обычный 10 2 5 2 2 2" xfId="2147" xr:uid="{00000000-0005-0000-0000-000060080000}"/>
    <cellStyle name="Обычный 10 2 5 2 2 2 2" xfId="2148" xr:uid="{00000000-0005-0000-0000-000061080000}"/>
    <cellStyle name="Обычный 10 2 5 2 2 2_База" xfId="2149" xr:uid="{00000000-0005-0000-0000-000062080000}"/>
    <cellStyle name="Обычный 10 2 5 2 2 3" xfId="2150" xr:uid="{00000000-0005-0000-0000-000063080000}"/>
    <cellStyle name="Обычный 10 2 5 2 2_База" xfId="2151" xr:uid="{00000000-0005-0000-0000-000064080000}"/>
    <cellStyle name="Обычный 10 2 5 2 3" xfId="2152" xr:uid="{00000000-0005-0000-0000-000065080000}"/>
    <cellStyle name="Обычный 10 2 5 2 3 2" xfId="2153" xr:uid="{00000000-0005-0000-0000-000066080000}"/>
    <cellStyle name="Обычный 10 2 5 2 3_База" xfId="2154" xr:uid="{00000000-0005-0000-0000-000067080000}"/>
    <cellStyle name="Обычный 10 2 5 2 4" xfId="2155" xr:uid="{00000000-0005-0000-0000-000068080000}"/>
    <cellStyle name="Обычный 10 2 5 2_База" xfId="2156" xr:uid="{00000000-0005-0000-0000-000069080000}"/>
    <cellStyle name="Обычный 10 2 5 3" xfId="2157" xr:uid="{00000000-0005-0000-0000-00006A080000}"/>
    <cellStyle name="Обычный 10 2 5 3 2" xfId="2158" xr:uid="{00000000-0005-0000-0000-00006B080000}"/>
    <cellStyle name="Обычный 10 2 5 3 2 2" xfId="2159" xr:uid="{00000000-0005-0000-0000-00006C080000}"/>
    <cellStyle name="Обычный 10 2 5 3 2 2 2" xfId="2160" xr:uid="{00000000-0005-0000-0000-00006D080000}"/>
    <cellStyle name="Обычный 10 2 5 3 2 2_База" xfId="2161" xr:uid="{00000000-0005-0000-0000-00006E080000}"/>
    <cellStyle name="Обычный 10 2 5 3 2 3" xfId="2162" xr:uid="{00000000-0005-0000-0000-00006F080000}"/>
    <cellStyle name="Обычный 10 2 5 3 2_База" xfId="2163" xr:uid="{00000000-0005-0000-0000-000070080000}"/>
    <cellStyle name="Обычный 10 2 5 3 3" xfId="2164" xr:uid="{00000000-0005-0000-0000-000071080000}"/>
    <cellStyle name="Обычный 10 2 5 3 3 2" xfId="2165" xr:uid="{00000000-0005-0000-0000-000072080000}"/>
    <cellStyle name="Обычный 10 2 5 3 3_База" xfId="2166" xr:uid="{00000000-0005-0000-0000-000073080000}"/>
    <cellStyle name="Обычный 10 2 5 3 4" xfId="2167" xr:uid="{00000000-0005-0000-0000-000074080000}"/>
    <cellStyle name="Обычный 10 2 5 3_База" xfId="2168" xr:uid="{00000000-0005-0000-0000-000075080000}"/>
    <cellStyle name="Обычный 10 2 5 4" xfId="2169" xr:uid="{00000000-0005-0000-0000-000076080000}"/>
    <cellStyle name="Обычный 10 2 5 4 2" xfId="2170" xr:uid="{00000000-0005-0000-0000-000077080000}"/>
    <cellStyle name="Обычный 10 2 5 4 2 2" xfId="2171" xr:uid="{00000000-0005-0000-0000-000078080000}"/>
    <cellStyle name="Обычный 10 2 5 4 2_База" xfId="2172" xr:uid="{00000000-0005-0000-0000-000079080000}"/>
    <cellStyle name="Обычный 10 2 5 4 3" xfId="2173" xr:uid="{00000000-0005-0000-0000-00007A080000}"/>
    <cellStyle name="Обычный 10 2 5 4_База" xfId="2174" xr:uid="{00000000-0005-0000-0000-00007B080000}"/>
    <cellStyle name="Обычный 10 2 5 5" xfId="2175" xr:uid="{00000000-0005-0000-0000-00007C080000}"/>
    <cellStyle name="Обычный 10 2 5 5 2" xfId="2176" xr:uid="{00000000-0005-0000-0000-00007D080000}"/>
    <cellStyle name="Обычный 10 2 5 5_База" xfId="2177" xr:uid="{00000000-0005-0000-0000-00007E080000}"/>
    <cellStyle name="Обычный 10 2 5 6" xfId="2178" xr:uid="{00000000-0005-0000-0000-00007F080000}"/>
    <cellStyle name="Обычный 10 2 5_База" xfId="2179" xr:uid="{00000000-0005-0000-0000-000080080000}"/>
    <cellStyle name="Обычный 10 2 6" xfId="2180" xr:uid="{00000000-0005-0000-0000-000081080000}"/>
    <cellStyle name="Обычный 10 2 6 2" xfId="2181" xr:uid="{00000000-0005-0000-0000-000082080000}"/>
    <cellStyle name="Обычный 10 2 6 2 2" xfId="2182" xr:uid="{00000000-0005-0000-0000-000083080000}"/>
    <cellStyle name="Обычный 10 2 6 2 2 2" xfId="2183" xr:uid="{00000000-0005-0000-0000-000084080000}"/>
    <cellStyle name="Обычный 10 2 6 2 2 2 2" xfId="2184" xr:uid="{00000000-0005-0000-0000-000085080000}"/>
    <cellStyle name="Обычный 10 2 6 2 2 2_База" xfId="2185" xr:uid="{00000000-0005-0000-0000-000086080000}"/>
    <cellStyle name="Обычный 10 2 6 2 2 3" xfId="2186" xr:uid="{00000000-0005-0000-0000-000087080000}"/>
    <cellStyle name="Обычный 10 2 6 2 2_База" xfId="2187" xr:uid="{00000000-0005-0000-0000-000088080000}"/>
    <cellStyle name="Обычный 10 2 6 2 3" xfId="2188" xr:uid="{00000000-0005-0000-0000-000089080000}"/>
    <cellStyle name="Обычный 10 2 6 2 3 2" xfId="2189" xr:uid="{00000000-0005-0000-0000-00008A080000}"/>
    <cellStyle name="Обычный 10 2 6 2 3_База" xfId="2190" xr:uid="{00000000-0005-0000-0000-00008B080000}"/>
    <cellStyle name="Обычный 10 2 6 2 4" xfId="2191" xr:uid="{00000000-0005-0000-0000-00008C080000}"/>
    <cellStyle name="Обычный 10 2 6 2_База" xfId="2192" xr:uid="{00000000-0005-0000-0000-00008D080000}"/>
    <cellStyle name="Обычный 10 2 6 3" xfId="2193" xr:uid="{00000000-0005-0000-0000-00008E080000}"/>
    <cellStyle name="Обычный 10 2 6 3 2" xfId="2194" xr:uid="{00000000-0005-0000-0000-00008F080000}"/>
    <cellStyle name="Обычный 10 2 6 3 2 2" xfId="2195" xr:uid="{00000000-0005-0000-0000-000090080000}"/>
    <cellStyle name="Обычный 10 2 6 3 2_База" xfId="2196" xr:uid="{00000000-0005-0000-0000-000091080000}"/>
    <cellStyle name="Обычный 10 2 6 3 3" xfId="2197" xr:uid="{00000000-0005-0000-0000-000092080000}"/>
    <cellStyle name="Обычный 10 2 6 3_База" xfId="2198" xr:uid="{00000000-0005-0000-0000-000093080000}"/>
    <cellStyle name="Обычный 10 2 6 4" xfId="2199" xr:uid="{00000000-0005-0000-0000-000094080000}"/>
    <cellStyle name="Обычный 10 2 6 4 2" xfId="2200" xr:uid="{00000000-0005-0000-0000-000095080000}"/>
    <cellStyle name="Обычный 10 2 6 4_База" xfId="2201" xr:uid="{00000000-0005-0000-0000-000096080000}"/>
    <cellStyle name="Обычный 10 2 6 5" xfId="2202" xr:uid="{00000000-0005-0000-0000-000097080000}"/>
    <cellStyle name="Обычный 10 2 6_База" xfId="2203" xr:uid="{00000000-0005-0000-0000-000098080000}"/>
    <cellStyle name="Обычный 10 2 7" xfId="2204" xr:uid="{00000000-0005-0000-0000-000099080000}"/>
    <cellStyle name="Обычный 10 2 7 2" xfId="2205" xr:uid="{00000000-0005-0000-0000-00009A080000}"/>
    <cellStyle name="Обычный 10 2 7 2 2" xfId="2206" xr:uid="{00000000-0005-0000-0000-00009B080000}"/>
    <cellStyle name="Обычный 10 2 7 2 2 2" xfId="2207" xr:uid="{00000000-0005-0000-0000-00009C080000}"/>
    <cellStyle name="Обычный 10 2 7 2 2_База" xfId="2208" xr:uid="{00000000-0005-0000-0000-00009D080000}"/>
    <cellStyle name="Обычный 10 2 7 2 3" xfId="2209" xr:uid="{00000000-0005-0000-0000-00009E080000}"/>
    <cellStyle name="Обычный 10 2 7 2_База" xfId="2210" xr:uid="{00000000-0005-0000-0000-00009F080000}"/>
    <cellStyle name="Обычный 10 2 7 3" xfId="2211" xr:uid="{00000000-0005-0000-0000-0000A0080000}"/>
    <cellStyle name="Обычный 10 2 7 3 2" xfId="2212" xr:uid="{00000000-0005-0000-0000-0000A1080000}"/>
    <cellStyle name="Обычный 10 2 7 3_База" xfId="2213" xr:uid="{00000000-0005-0000-0000-0000A2080000}"/>
    <cellStyle name="Обычный 10 2 7 4" xfId="2214" xr:uid="{00000000-0005-0000-0000-0000A3080000}"/>
    <cellStyle name="Обычный 10 2 7_База" xfId="2215" xr:uid="{00000000-0005-0000-0000-0000A4080000}"/>
    <cellStyle name="Обычный 10 2 8" xfId="2216" xr:uid="{00000000-0005-0000-0000-0000A5080000}"/>
    <cellStyle name="Обычный 10 2 8 2" xfId="2217" xr:uid="{00000000-0005-0000-0000-0000A6080000}"/>
    <cellStyle name="Обычный 10 2 8 2 2" xfId="2218" xr:uid="{00000000-0005-0000-0000-0000A7080000}"/>
    <cellStyle name="Обычный 10 2 8 2 2 2" xfId="2219" xr:uid="{00000000-0005-0000-0000-0000A8080000}"/>
    <cellStyle name="Обычный 10 2 8 2 2_База" xfId="2220" xr:uid="{00000000-0005-0000-0000-0000A9080000}"/>
    <cellStyle name="Обычный 10 2 8 2 3" xfId="2221" xr:uid="{00000000-0005-0000-0000-0000AA080000}"/>
    <cellStyle name="Обычный 10 2 8 2_База" xfId="2222" xr:uid="{00000000-0005-0000-0000-0000AB080000}"/>
    <cellStyle name="Обычный 10 2 8 3" xfId="2223" xr:uid="{00000000-0005-0000-0000-0000AC080000}"/>
    <cellStyle name="Обычный 10 2 8 3 2" xfId="2224" xr:uid="{00000000-0005-0000-0000-0000AD080000}"/>
    <cellStyle name="Обычный 10 2 8 3_База" xfId="2225" xr:uid="{00000000-0005-0000-0000-0000AE080000}"/>
    <cellStyle name="Обычный 10 2 8 4" xfId="2226" xr:uid="{00000000-0005-0000-0000-0000AF080000}"/>
    <cellStyle name="Обычный 10 2 8_База" xfId="2227" xr:uid="{00000000-0005-0000-0000-0000B0080000}"/>
    <cellStyle name="Обычный 10 2 9" xfId="2228" xr:uid="{00000000-0005-0000-0000-0000B1080000}"/>
    <cellStyle name="Обычный 10 2 9 2" xfId="2229" xr:uid="{00000000-0005-0000-0000-0000B2080000}"/>
    <cellStyle name="Обычный 10 2 9 2 2" xfId="2230" xr:uid="{00000000-0005-0000-0000-0000B3080000}"/>
    <cellStyle name="Обычный 10 2 9 2_База" xfId="2231" xr:uid="{00000000-0005-0000-0000-0000B4080000}"/>
    <cellStyle name="Обычный 10 2 9 3" xfId="2232" xr:uid="{00000000-0005-0000-0000-0000B5080000}"/>
    <cellStyle name="Обычный 10 2 9_База" xfId="2233" xr:uid="{00000000-0005-0000-0000-0000B6080000}"/>
    <cellStyle name="Обычный 10 2_База" xfId="2234" xr:uid="{00000000-0005-0000-0000-0000B7080000}"/>
    <cellStyle name="Обычный 10 3" xfId="2235" xr:uid="{00000000-0005-0000-0000-0000B8080000}"/>
    <cellStyle name="Обычный 10 5" xfId="2236" xr:uid="{00000000-0005-0000-0000-0000B9080000}"/>
    <cellStyle name="Обычный 10_Налоговый прогноз ТОО ЦУМ_2015   08.12.14 Куандыкова А." xfId="2237" xr:uid="{00000000-0005-0000-0000-0000BA080000}"/>
    <cellStyle name="Обычный 11" xfId="2238" xr:uid="{00000000-0005-0000-0000-0000BB080000}"/>
    <cellStyle name="Обычный 11 10" xfId="2239" xr:uid="{00000000-0005-0000-0000-0000BC080000}"/>
    <cellStyle name="Обычный 11 10 2" xfId="2240" xr:uid="{00000000-0005-0000-0000-0000BD080000}"/>
    <cellStyle name="Обычный 11 10 3" xfId="2241" xr:uid="{00000000-0005-0000-0000-0000BE080000}"/>
    <cellStyle name="Обычный 11 10 4" xfId="2242" xr:uid="{00000000-0005-0000-0000-0000BF080000}"/>
    <cellStyle name="Обычный 11 10_База" xfId="2243" xr:uid="{00000000-0005-0000-0000-0000C0080000}"/>
    <cellStyle name="Обычный 11 11" xfId="2244" xr:uid="{00000000-0005-0000-0000-0000C1080000}"/>
    <cellStyle name="Обычный 11 12" xfId="2245" xr:uid="{00000000-0005-0000-0000-0000C2080000}"/>
    <cellStyle name="Обычный 11 2" xfId="2246" xr:uid="{00000000-0005-0000-0000-0000C3080000}"/>
    <cellStyle name="Обычный 11 2 10" xfId="2247" xr:uid="{00000000-0005-0000-0000-0000C4080000}"/>
    <cellStyle name="Обычный 11 2 2" xfId="2248" xr:uid="{00000000-0005-0000-0000-0000C5080000}"/>
    <cellStyle name="Обычный 11 2 2 2" xfId="2249" xr:uid="{00000000-0005-0000-0000-0000C6080000}"/>
    <cellStyle name="Обычный 11 2 2 2 2" xfId="2250" xr:uid="{00000000-0005-0000-0000-0000C7080000}"/>
    <cellStyle name="Обычный 11 2 2 2 2 2" xfId="2251" xr:uid="{00000000-0005-0000-0000-0000C8080000}"/>
    <cellStyle name="Обычный 11 2 2 2 2 2 2" xfId="2252" xr:uid="{00000000-0005-0000-0000-0000C9080000}"/>
    <cellStyle name="Обычный 11 2 2 2 2 2 2 2" xfId="2253" xr:uid="{00000000-0005-0000-0000-0000CA080000}"/>
    <cellStyle name="Обычный 11 2 2 2 2 2 2 2 2" xfId="2254" xr:uid="{00000000-0005-0000-0000-0000CB080000}"/>
    <cellStyle name="Обычный 11 2 2 2 2 2 2 2_База" xfId="2255" xr:uid="{00000000-0005-0000-0000-0000CC080000}"/>
    <cellStyle name="Обычный 11 2 2 2 2 2 2 3" xfId="2256" xr:uid="{00000000-0005-0000-0000-0000CD080000}"/>
    <cellStyle name="Обычный 11 2 2 2 2 2 2_База" xfId="2257" xr:uid="{00000000-0005-0000-0000-0000CE080000}"/>
    <cellStyle name="Обычный 11 2 2 2 2 2 3" xfId="2258" xr:uid="{00000000-0005-0000-0000-0000CF080000}"/>
    <cellStyle name="Обычный 11 2 2 2 2 2 3 2" xfId="2259" xr:uid="{00000000-0005-0000-0000-0000D0080000}"/>
    <cellStyle name="Обычный 11 2 2 2 2 2 3_База" xfId="2260" xr:uid="{00000000-0005-0000-0000-0000D1080000}"/>
    <cellStyle name="Обычный 11 2 2 2 2 2 4" xfId="2261" xr:uid="{00000000-0005-0000-0000-0000D2080000}"/>
    <cellStyle name="Обычный 11 2 2 2 2 2_База" xfId="2262" xr:uid="{00000000-0005-0000-0000-0000D3080000}"/>
    <cellStyle name="Обычный 11 2 2 2 2 3" xfId="2263" xr:uid="{00000000-0005-0000-0000-0000D4080000}"/>
    <cellStyle name="Обычный 11 2 2 2 2 3 2" xfId="2264" xr:uid="{00000000-0005-0000-0000-0000D5080000}"/>
    <cellStyle name="Обычный 11 2 2 2 2 3 2 2" xfId="2265" xr:uid="{00000000-0005-0000-0000-0000D6080000}"/>
    <cellStyle name="Обычный 11 2 2 2 2 3 2 2 2" xfId="2266" xr:uid="{00000000-0005-0000-0000-0000D7080000}"/>
    <cellStyle name="Обычный 11 2 2 2 2 3 2 2_База" xfId="2267" xr:uid="{00000000-0005-0000-0000-0000D8080000}"/>
    <cellStyle name="Обычный 11 2 2 2 2 3 2 3" xfId="2268" xr:uid="{00000000-0005-0000-0000-0000D9080000}"/>
    <cellStyle name="Обычный 11 2 2 2 2 3 2_База" xfId="2269" xr:uid="{00000000-0005-0000-0000-0000DA080000}"/>
    <cellStyle name="Обычный 11 2 2 2 2 3 3" xfId="2270" xr:uid="{00000000-0005-0000-0000-0000DB080000}"/>
    <cellStyle name="Обычный 11 2 2 2 2 3 3 2" xfId="2271" xr:uid="{00000000-0005-0000-0000-0000DC080000}"/>
    <cellStyle name="Обычный 11 2 2 2 2 3 3_База" xfId="2272" xr:uid="{00000000-0005-0000-0000-0000DD080000}"/>
    <cellStyle name="Обычный 11 2 2 2 2 3 4" xfId="2273" xr:uid="{00000000-0005-0000-0000-0000DE080000}"/>
    <cellStyle name="Обычный 11 2 2 2 2 3_База" xfId="2274" xr:uid="{00000000-0005-0000-0000-0000DF080000}"/>
    <cellStyle name="Обычный 11 2 2 2 2 4" xfId="2275" xr:uid="{00000000-0005-0000-0000-0000E0080000}"/>
    <cellStyle name="Обычный 11 2 2 2 2 4 2" xfId="2276" xr:uid="{00000000-0005-0000-0000-0000E1080000}"/>
    <cellStyle name="Обычный 11 2 2 2 2 4 2 2" xfId="2277" xr:uid="{00000000-0005-0000-0000-0000E2080000}"/>
    <cellStyle name="Обычный 11 2 2 2 2 4 2_База" xfId="2278" xr:uid="{00000000-0005-0000-0000-0000E3080000}"/>
    <cellStyle name="Обычный 11 2 2 2 2 4 3" xfId="2279" xr:uid="{00000000-0005-0000-0000-0000E4080000}"/>
    <cellStyle name="Обычный 11 2 2 2 2 4_База" xfId="2280" xr:uid="{00000000-0005-0000-0000-0000E5080000}"/>
    <cellStyle name="Обычный 11 2 2 2 2 5" xfId="2281" xr:uid="{00000000-0005-0000-0000-0000E6080000}"/>
    <cellStyle name="Обычный 11 2 2 2 2 5 2" xfId="2282" xr:uid="{00000000-0005-0000-0000-0000E7080000}"/>
    <cellStyle name="Обычный 11 2 2 2 2 5_База" xfId="2283" xr:uid="{00000000-0005-0000-0000-0000E8080000}"/>
    <cellStyle name="Обычный 11 2 2 2 2 6" xfId="2284" xr:uid="{00000000-0005-0000-0000-0000E9080000}"/>
    <cellStyle name="Обычный 11 2 2 2 2_База" xfId="2285" xr:uid="{00000000-0005-0000-0000-0000EA080000}"/>
    <cellStyle name="Обычный 11 2 2 2 3" xfId="2286" xr:uid="{00000000-0005-0000-0000-0000EB080000}"/>
    <cellStyle name="Обычный 11 2 2 2 3 2" xfId="2287" xr:uid="{00000000-0005-0000-0000-0000EC080000}"/>
    <cellStyle name="Обычный 11 2 2 2 3 2 2" xfId="2288" xr:uid="{00000000-0005-0000-0000-0000ED080000}"/>
    <cellStyle name="Обычный 11 2 2 2 3 2 2 2" xfId="2289" xr:uid="{00000000-0005-0000-0000-0000EE080000}"/>
    <cellStyle name="Обычный 11 2 2 2 3 2 2 2 2" xfId="2290" xr:uid="{00000000-0005-0000-0000-0000EF080000}"/>
    <cellStyle name="Обычный 11 2 2 2 3 2 2 2_База" xfId="2291" xr:uid="{00000000-0005-0000-0000-0000F0080000}"/>
    <cellStyle name="Обычный 11 2 2 2 3 2 2 3" xfId="2292" xr:uid="{00000000-0005-0000-0000-0000F1080000}"/>
    <cellStyle name="Обычный 11 2 2 2 3 2 2_База" xfId="2293" xr:uid="{00000000-0005-0000-0000-0000F2080000}"/>
    <cellStyle name="Обычный 11 2 2 2 3 2 3" xfId="2294" xr:uid="{00000000-0005-0000-0000-0000F3080000}"/>
    <cellStyle name="Обычный 11 2 2 2 3 2 3 2" xfId="2295" xr:uid="{00000000-0005-0000-0000-0000F4080000}"/>
    <cellStyle name="Обычный 11 2 2 2 3 2 3_База" xfId="2296" xr:uid="{00000000-0005-0000-0000-0000F5080000}"/>
    <cellStyle name="Обычный 11 2 2 2 3 2 4" xfId="2297" xr:uid="{00000000-0005-0000-0000-0000F6080000}"/>
    <cellStyle name="Обычный 11 2 2 2 3 2_База" xfId="2298" xr:uid="{00000000-0005-0000-0000-0000F7080000}"/>
    <cellStyle name="Обычный 11 2 2 2 3 3" xfId="2299" xr:uid="{00000000-0005-0000-0000-0000F8080000}"/>
    <cellStyle name="Обычный 11 2 2 2 3 3 2" xfId="2300" xr:uid="{00000000-0005-0000-0000-0000F9080000}"/>
    <cellStyle name="Обычный 11 2 2 2 3 3 2 2" xfId="2301" xr:uid="{00000000-0005-0000-0000-0000FA080000}"/>
    <cellStyle name="Обычный 11 2 2 2 3 3 2 2 2" xfId="2302" xr:uid="{00000000-0005-0000-0000-0000FB080000}"/>
    <cellStyle name="Обычный 11 2 2 2 3 3 2 2_База" xfId="2303" xr:uid="{00000000-0005-0000-0000-0000FC080000}"/>
    <cellStyle name="Обычный 11 2 2 2 3 3 2 3" xfId="2304" xr:uid="{00000000-0005-0000-0000-0000FD080000}"/>
    <cellStyle name="Обычный 11 2 2 2 3 3 2_База" xfId="2305" xr:uid="{00000000-0005-0000-0000-0000FE080000}"/>
    <cellStyle name="Обычный 11 2 2 2 3 3 3" xfId="2306" xr:uid="{00000000-0005-0000-0000-0000FF080000}"/>
    <cellStyle name="Обычный 11 2 2 2 3 3 3 2" xfId="2307" xr:uid="{00000000-0005-0000-0000-000000090000}"/>
    <cellStyle name="Обычный 11 2 2 2 3 3 3_База" xfId="2308" xr:uid="{00000000-0005-0000-0000-000001090000}"/>
    <cellStyle name="Обычный 11 2 2 2 3 3 4" xfId="2309" xr:uid="{00000000-0005-0000-0000-000002090000}"/>
    <cellStyle name="Обычный 11 2 2 2 3 3_База" xfId="2310" xr:uid="{00000000-0005-0000-0000-000003090000}"/>
    <cellStyle name="Обычный 11 2 2 2 3 4" xfId="2311" xr:uid="{00000000-0005-0000-0000-000004090000}"/>
    <cellStyle name="Обычный 11 2 2 2 3 4 2" xfId="2312" xr:uid="{00000000-0005-0000-0000-000005090000}"/>
    <cellStyle name="Обычный 11 2 2 2 3 4 2 2" xfId="2313" xr:uid="{00000000-0005-0000-0000-000006090000}"/>
    <cellStyle name="Обычный 11 2 2 2 3 4 2_База" xfId="2314" xr:uid="{00000000-0005-0000-0000-000007090000}"/>
    <cellStyle name="Обычный 11 2 2 2 3 4 3" xfId="2315" xr:uid="{00000000-0005-0000-0000-000008090000}"/>
    <cellStyle name="Обычный 11 2 2 2 3 4_База" xfId="2316" xr:uid="{00000000-0005-0000-0000-000009090000}"/>
    <cellStyle name="Обычный 11 2 2 2 3 5" xfId="2317" xr:uid="{00000000-0005-0000-0000-00000A090000}"/>
    <cellStyle name="Обычный 11 2 2 2 3 5 2" xfId="2318" xr:uid="{00000000-0005-0000-0000-00000B090000}"/>
    <cellStyle name="Обычный 11 2 2 2 3 5_База" xfId="2319" xr:uid="{00000000-0005-0000-0000-00000C090000}"/>
    <cellStyle name="Обычный 11 2 2 2 3 6" xfId="2320" xr:uid="{00000000-0005-0000-0000-00000D090000}"/>
    <cellStyle name="Обычный 11 2 2 2 3_База" xfId="2321" xr:uid="{00000000-0005-0000-0000-00000E090000}"/>
    <cellStyle name="Обычный 11 2 2 2 4" xfId="2322" xr:uid="{00000000-0005-0000-0000-00000F090000}"/>
    <cellStyle name="Обычный 11 2 2 2 4 2" xfId="2323" xr:uid="{00000000-0005-0000-0000-000010090000}"/>
    <cellStyle name="Обычный 11 2 2 2 4 2 2" xfId="2324" xr:uid="{00000000-0005-0000-0000-000011090000}"/>
    <cellStyle name="Обычный 11 2 2 2 4 2 2 2" xfId="2325" xr:uid="{00000000-0005-0000-0000-000012090000}"/>
    <cellStyle name="Обычный 11 2 2 2 4 2 2_База" xfId="2326" xr:uid="{00000000-0005-0000-0000-000013090000}"/>
    <cellStyle name="Обычный 11 2 2 2 4 2 3" xfId="2327" xr:uid="{00000000-0005-0000-0000-000014090000}"/>
    <cellStyle name="Обычный 11 2 2 2 4 2_База" xfId="2328" xr:uid="{00000000-0005-0000-0000-000015090000}"/>
    <cellStyle name="Обычный 11 2 2 2 4 3" xfId="2329" xr:uid="{00000000-0005-0000-0000-000016090000}"/>
    <cellStyle name="Обычный 11 2 2 2 4 3 2" xfId="2330" xr:uid="{00000000-0005-0000-0000-000017090000}"/>
    <cellStyle name="Обычный 11 2 2 2 4 3_База" xfId="2331" xr:uid="{00000000-0005-0000-0000-000018090000}"/>
    <cellStyle name="Обычный 11 2 2 2 4 4" xfId="2332" xr:uid="{00000000-0005-0000-0000-000019090000}"/>
    <cellStyle name="Обычный 11 2 2 2 4_База" xfId="2333" xr:uid="{00000000-0005-0000-0000-00001A090000}"/>
    <cellStyle name="Обычный 11 2 2 2 5" xfId="2334" xr:uid="{00000000-0005-0000-0000-00001B090000}"/>
    <cellStyle name="Обычный 11 2 2 2 5 2" xfId="2335" xr:uid="{00000000-0005-0000-0000-00001C090000}"/>
    <cellStyle name="Обычный 11 2 2 2 5 2 2" xfId="2336" xr:uid="{00000000-0005-0000-0000-00001D090000}"/>
    <cellStyle name="Обычный 11 2 2 2 5 2 2 2" xfId="2337" xr:uid="{00000000-0005-0000-0000-00001E090000}"/>
    <cellStyle name="Обычный 11 2 2 2 5 2 2_База" xfId="2338" xr:uid="{00000000-0005-0000-0000-00001F090000}"/>
    <cellStyle name="Обычный 11 2 2 2 5 2 3" xfId="2339" xr:uid="{00000000-0005-0000-0000-000020090000}"/>
    <cellStyle name="Обычный 11 2 2 2 5 2_База" xfId="2340" xr:uid="{00000000-0005-0000-0000-000021090000}"/>
    <cellStyle name="Обычный 11 2 2 2 5 3" xfId="2341" xr:uid="{00000000-0005-0000-0000-000022090000}"/>
    <cellStyle name="Обычный 11 2 2 2 5 3 2" xfId="2342" xr:uid="{00000000-0005-0000-0000-000023090000}"/>
    <cellStyle name="Обычный 11 2 2 2 5 3_База" xfId="2343" xr:uid="{00000000-0005-0000-0000-000024090000}"/>
    <cellStyle name="Обычный 11 2 2 2 5 4" xfId="2344" xr:uid="{00000000-0005-0000-0000-000025090000}"/>
    <cellStyle name="Обычный 11 2 2 2 5_База" xfId="2345" xr:uid="{00000000-0005-0000-0000-000026090000}"/>
    <cellStyle name="Обычный 11 2 2 2 6" xfId="2346" xr:uid="{00000000-0005-0000-0000-000027090000}"/>
    <cellStyle name="Обычный 11 2 2 2 6 2" xfId="2347" xr:uid="{00000000-0005-0000-0000-000028090000}"/>
    <cellStyle name="Обычный 11 2 2 2 6 2 2" xfId="2348" xr:uid="{00000000-0005-0000-0000-000029090000}"/>
    <cellStyle name="Обычный 11 2 2 2 6 2_База" xfId="2349" xr:uid="{00000000-0005-0000-0000-00002A090000}"/>
    <cellStyle name="Обычный 11 2 2 2 6 3" xfId="2350" xr:uid="{00000000-0005-0000-0000-00002B090000}"/>
    <cellStyle name="Обычный 11 2 2 2 6_База" xfId="2351" xr:uid="{00000000-0005-0000-0000-00002C090000}"/>
    <cellStyle name="Обычный 11 2 2 2 7" xfId="2352" xr:uid="{00000000-0005-0000-0000-00002D090000}"/>
    <cellStyle name="Обычный 11 2 2 2 7 2" xfId="2353" xr:uid="{00000000-0005-0000-0000-00002E090000}"/>
    <cellStyle name="Обычный 11 2 2 2 7_База" xfId="2354" xr:uid="{00000000-0005-0000-0000-00002F090000}"/>
    <cellStyle name="Обычный 11 2 2 2 8" xfId="2355" xr:uid="{00000000-0005-0000-0000-000030090000}"/>
    <cellStyle name="Обычный 11 2 2 2_База" xfId="2356" xr:uid="{00000000-0005-0000-0000-000031090000}"/>
    <cellStyle name="Обычный 11 2 2 3" xfId="2357" xr:uid="{00000000-0005-0000-0000-000032090000}"/>
    <cellStyle name="Обычный 11 2 2 3 2" xfId="2358" xr:uid="{00000000-0005-0000-0000-000033090000}"/>
    <cellStyle name="Обычный 11 2 2 3 2 2" xfId="2359" xr:uid="{00000000-0005-0000-0000-000034090000}"/>
    <cellStyle name="Обычный 11 2 2 3 2 2 2" xfId="2360" xr:uid="{00000000-0005-0000-0000-000035090000}"/>
    <cellStyle name="Обычный 11 2 2 3 2 2 2 2" xfId="2361" xr:uid="{00000000-0005-0000-0000-000036090000}"/>
    <cellStyle name="Обычный 11 2 2 3 2 2 2_База" xfId="2362" xr:uid="{00000000-0005-0000-0000-000037090000}"/>
    <cellStyle name="Обычный 11 2 2 3 2 2 3" xfId="2363" xr:uid="{00000000-0005-0000-0000-000038090000}"/>
    <cellStyle name="Обычный 11 2 2 3 2 2_База" xfId="2364" xr:uid="{00000000-0005-0000-0000-000039090000}"/>
    <cellStyle name="Обычный 11 2 2 3 2 3" xfId="2365" xr:uid="{00000000-0005-0000-0000-00003A090000}"/>
    <cellStyle name="Обычный 11 2 2 3 2 3 2" xfId="2366" xr:uid="{00000000-0005-0000-0000-00003B090000}"/>
    <cellStyle name="Обычный 11 2 2 3 2 3_База" xfId="2367" xr:uid="{00000000-0005-0000-0000-00003C090000}"/>
    <cellStyle name="Обычный 11 2 2 3 2 4" xfId="2368" xr:uid="{00000000-0005-0000-0000-00003D090000}"/>
    <cellStyle name="Обычный 11 2 2 3 2_База" xfId="2369" xr:uid="{00000000-0005-0000-0000-00003E090000}"/>
    <cellStyle name="Обычный 11 2 2 3 3" xfId="2370" xr:uid="{00000000-0005-0000-0000-00003F090000}"/>
    <cellStyle name="Обычный 11 2 2 3 3 2" xfId="2371" xr:uid="{00000000-0005-0000-0000-000040090000}"/>
    <cellStyle name="Обычный 11 2 2 3 3 2 2" xfId="2372" xr:uid="{00000000-0005-0000-0000-000041090000}"/>
    <cellStyle name="Обычный 11 2 2 3 3 2 2 2" xfId="2373" xr:uid="{00000000-0005-0000-0000-000042090000}"/>
    <cellStyle name="Обычный 11 2 2 3 3 2 2_База" xfId="2374" xr:uid="{00000000-0005-0000-0000-000043090000}"/>
    <cellStyle name="Обычный 11 2 2 3 3 2 3" xfId="2375" xr:uid="{00000000-0005-0000-0000-000044090000}"/>
    <cellStyle name="Обычный 11 2 2 3 3 2_База" xfId="2376" xr:uid="{00000000-0005-0000-0000-000045090000}"/>
    <cellStyle name="Обычный 11 2 2 3 3 3" xfId="2377" xr:uid="{00000000-0005-0000-0000-000046090000}"/>
    <cellStyle name="Обычный 11 2 2 3 3 3 2" xfId="2378" xr:uid="{00000000-0005-0000-0000-000047090000}"/>
    <cellStyle name="Обычный 11 2 2 3 3 3_База" xfId="2379" xr:uid="{00000000-0005-0000-0000-000048090000}"/>
    <cellStyle name="Обычный 11 2 2 3 3 4" xfId="2380" xr:uid="{00000000-0005-0000-0000-000049090000}"/>
    <cellStyle name="Обычный 11 2 2 3 3_База" xfId="2381" xr:uid="{00000000-0005-0000-0000-00004A090000}"/>
    <cellStyle name="Обычный 11 2 2 3 4" xfId="2382" xr:uid="{00000000-0005-0000-0000-00004B090000}"/>
    <cellStyle name="Обычный 11 2 2 3 4 2" xfId="2383" xr:uid="{00000000-0005-0000-0000-00004C090000}"/>
    <cellStyle name="Обычный 11 2 2 3 4 2 2" xfId="2384" xr:uid="{00000000-0005-0000-0000-00004D090000}"/>
    <cellStyle name="Обычный 11 2 2 3 4 2_База" xfId="2385" xr:uid="{00000000-0005-0000-0000-00004E090000}"/>
    <cellStyle name="Обычный 11 2 2 3 4 3" xfId="2386" xr:uid="{00000000-0005-0000-0000-00004F090000}"/>
    <cellStyle name="Обычный 11 2 2 3 4_База" xfId="2387" xr:uid="{00000000-0005-0000-0000-000050090000}"/>
    <cellStyle name="Обычный 11 2 2 3 5" xfId="2388" xr:uid="{00000000-0005-0000-0000-000051090000}"/>
    <cellStyle name="Обычный 11 2 2 3 5 2" xfId="2389" xr:uid="{00000000-0005-0000-0000-000052090000}"/>
    <cellStyle name="Обычный 11 2 2 3 5_База" xfId="2390" xr:uid="{00000000-0005-0000-0000-000053090000}"/>
    <cellStyle name="Обычный 11 2 2 3 6" xfId="2391" xr:uid="{00000000-0005-0000-0000-000054090000}"/>
    <cellStyle name="Обычный 11 2 2 3_База" xfId="2392" xr:uid="{00000000-0005-0000-0000-000055090000}"/>
    <cellStyle name="Обычный 11 2 2 4" xfId="2393" xr:uid="{00000000-0005-0000-0000-000056090000}"/>
    <cellStyle name="Обычный 11 2 2 4 2" xfId="2394" xr:uid="{00000000-0005-0000-0000-000057090000}"/>
    <cellStyle name="Обычный 11 2 2 4 2 2" xfId="2395" xr:uid="{00000000-0005-0000-0000-000058090000}"/>
    <cellStyle name="Обычный 11 2 2 4 2 2 2" xfId="2396" xr:uid="{00000000-0005-0000-0000-000059090000}"/>
    <cellStyle name="Обычный 11 2 2 4 2 2 2 2" xfId="2397" xr:uid="{00000000-0005-0000-0000-00005A090000}"/>
    <cellStyle name="Обычный 11 2 2 4 2 2 2_База" xfId="2398" xr:uid="{00000000-0005-0000-0000-00005B090000}"/>
    <cellStyle name="Обычный 11 2 2 4 2 2 3" xfId="2399" xr:uid="{00000000-0005-0000-0000-00005C090000}"/>
    <cellStyle name="Обычный 11 2 2 4 2 2_База" xfId="2400" xr:uid="{00000000-0005-0000-0000-00005D090000}"/>
    <cellStyle name="Обычный 11 2 2 4 2 3" xfId="2401" xr:uid="{00000000-0005-0000-0000-00005E090000}"/>
    <cellStyle name="Обычный 11 2 2 4 2 3 2" xfId="2402" xr:uid="{00000000-0005-0000-0000-00005F090000}"/>
    <cellStyle name="Обычный 11 2 2 4 2 3_База" xfId="2403" xr:uid="{00000000-0005-0000-0000-000060090000}"/>
    <cellStyle name="Обычный 11 2 2 4 2 4" xfId="2404" xr:uid="{00000000-0005-0000-0000-000061090000}"/>
    <cellStyle name="Обычный 11 2 2 4 2_База" xfId="2405" xr:uid="{00000000-0005-0000-0000-000062090000}"/>
    <cellStyle name="Обычный 11 2 2 4 3" xfId="2406" xr:uid="{00000000-0005-0000-0000-000063090000}"/>
    <cellStyle name="Обычный 11 2 2 4 3 2" xfId="2407" xr:uid="{00000000-0005-0000-0000-000064090000}"/>
    <cellStyle name="Обычный 11 2 2 4 3 2 2" xfId="2408" xr:uid="{00000000-0005-0000-0000-000065090000}"/>
    <cellStyle name="Обычный 11 2 2 4 3 2 2 2" xfId="2409" xr:uid="{00000000-0005-0000-0000-000066090000}"/>
    <cellStyle name="Обычный 11 2 2 4 3 2 2_База" xfId="2410" xr:uid="{00000000-0005-0000-0000-000067090000}"/>
    <cellStyle name="Обычный 11 2 2 4 3 2 3" xfId="2411" xr:uid="{00000000-0005-0000-0000-000068090000}"/>
    <cellStyle name="Обычный 11 2 2 4 3 2_База" xfId="2412" xr:uid="{00000000-0005-0000-0000-000069090000}"/>
    <cellStyle name="Обычный 11 2 2 4 3 3" xfId="2413" xr:uid="{00000000-0005-0000-0000-00006A090000}"/>
    <cellStyle name="Обычный 11 2 2 4 3 3 2" xfId="2414" xr:uid="{00000000-0005-0000-0000-00006B090000}"/>
    <cellStyle name="Обычный 11 2 2 4 3 3_База" xfId="2415" xr:uid="{00000000-0005-0000-0000-00006C090000}"/>
    <cellStyle name="Обычный 11 2 2 4 3 4" xfId="2416" xr:uid="{00000000-0005-0000-0000-00006D090000}"/>
    <cellStyle name="Обычный 11 2 2 4 3_База" xfId="2417" xr:uid="{00000000-0005-0000-0000-00006E090000}"/>
    <cellStyle name="Обычный 11 2 2 4 4" xfId="2418" xr:uid="{00000000-0005-0000-0000-00006F090000}"/>
    <cellStyle name="Обычный 11 2 2 4 4 2" xfId="2419" xr:uid="{00000000-0005-0000-0000-000070090000}"/>
    <cellStyle name="Обычный 11 2 2 4 4 2 2" xfId="2420" xr:uid="{00000000-0005-0000-0000-000071090000}"/>
    <cellStyle name="Обычный 11 2 2 4 4 2_База" xfId="2421" xr:uid="{00000000-0005-0000-0000-000072090000}"/>
    <cellStyle name="Обычный 11 2 2 4 4 3" xfId="2422" xr:uid="{00000000-0005-0000-0000-000073090000}"/>
    <cellStyle name="Обычный 11 2 2 4 4_База" xfId="2423" xr:uid="{00000000-0005-0000-0000-000074090000}"/>
    <cellStyle name="Обычный 11 2 2 4 5" xfId="2424" xr:uid="{00000000-0005-0000-0000-000075090000}"/>
    <cellStyle name="Обычный 11 2 2 4 5 2" xfId="2425" xr:uid="{00000000-0005-0000-0000-000076090000}"/>
    <cellStyle name="Обычный 11 2 2 4 5_База" xfId="2426" xr:uid="{00000000-0005-0000-0000-000077090000}"/>
    <cellStyle name="Обычный 11 2 2 4 6" xfId="2427" xr:uid="{00000000-0005-0000-0000-000078090000}"/>
    <cellStyle name="Обычный 11 2 2 4_База" xfId="2428" xr:uid="{00000000-0005-0000-0000-000079090000}"/>
    <cellStyle name="Обычный 11 2 2 5" xfId="2429" xr:uid="{00000000-0005-0000-0000-00007A090000}"/>
    <cellStyle name="Обычный 11 2 2 5 2" xfId="2430" xr:uid="{00000000-0005-0000-0000-00007B090000}"/>
    <cellStyle name="Обычный 11 2 2 5 2 2" xfId="2431" xr:uid="{00000000-0005-0000-0000-00007C090000}"/>
    <cellStyle name="Обычный 11 2 2 5 2 2 2" xfId="2432" xr:uid="{00000000-0005-0000-0000-00007D090000}"/>
    <cellStyle name="Обычный 11 2 2 5 2 2 2 2" xfId="2433" xr:uid="{00000000-0005-0000-0000-00007E090000}"/>
    <cellStyle name="Обычный 11 2 2 5 2 2 2_База" xfId="2434" xr:uid="{00000000-0005-0000-0000-00007F090000}"/>
    <cellStyle name="Обычный 11 2 2 5 2 2 3" xfId="2435" xr:uid="{00000000-0005-0000-0000-000080090000}"/>
    <cellStyle name="Обычный 11 2 2 5 2 2_База" xfId="2436" xr:uid="{00000000-0005-0000-0000-000081090000}"/>
    <cellStyle name="Обычный 11 2 2 5 2 3" xfId="2437" xr:uid="{00000000-0005-0000-0000-000082090000}"/>
    <cellStyle name="Обычный 11 2 2 5 2 3 2" xfId="2438" xr:uid="{00000000-0005-0000-0000-000083090000}"/>
    <cellStyle name="Обычный 11 2 2 5 2 3_База" xfId="2439" xr:uid="{00000000-0005-0000-0000-000084090000}"/>
    <cellStyle name="Обычный 11 2 2 5 2 4" xfId="2440" xr:uid="{00000000-0005-0000-0000-000085090000}"/>
    <cellStyle name="Обычный 11 2 2 5 2_База" xfId="2441" xr:uid="{00000000-0005-0000-0000-000086090000}"/>
    <cellStyle name="Обычный 11 2 2 5 3" xfId="2442" xr:uid="{00000000-0005-0000-0000-000087090000}"/>
    <cellStyle name="Обычный 11 2 2 5 3 2" xfId="2443" xr:uid="{00000000-0005-0000-0000-000088090000}"/>
    <cellStyle name="Обычный 11 2 2 5 3 2 2" xfId="2444" xr:uid="{00000000-0005-0000-0000-000089090000}"/>
    <cellStyle name="Обычный 11 2 2 5 3 2_База" xfId="2445" xr:uid="{00000000-0005-0000-0000-00008A090000}"/>
    <cellStyle name="Обычный 11 2 2 5 3 3" xfId="2446" xr:uid="{00000000-0005-0000-0000-00008B090000}"/>
    <cellStyle name="Обычный 11 2 2 5 3_База" xfId="2447" xr:uid="{00000000-0005-0000-0000-00008C090000}"/>
    <cellStyle name="Обычный 11 2 2 5 4" xfId="2448" xr:uid="{00000000-0005-0000-0000-00008D090000}"/>
    <cellStyle name="Обычный 11 2 2 5 4 2" xfId="2449" xr:uid="{00000000-0005-0000-0000-00008E090000}"/>
    <cellStyle name="Обычный 11 2 2 5 4_База" xfId="2450" xr:uid="{00000000-0005-0000-0000-00008F090000}"/>
    <cellStyle name="Обычный 11 2 2 5 5" xfId="2451" xr:uid="{00000000-0005-0000-0000-000090090000}"/>
    <cellStyle name="Обычный 11 2 2 5_База" xfId="2452" xr:uid="{00000000-0005-0000-0000-000091090000}"/>
    <cellStyle name="Обычный 11 2 2 6" xfId="2453" xr:uid="{00000000-0005-0000-0000-000092090000}"/>
    <cellStyle name="Обычный 11 2 2 6 2" xfId="2454" xr:uid="{00000000-0005-0000-0000-000093090000}"/>
    <cellStyle name="Обычный 11 2 2 6 2 2" xfId="2455" xr:uid="{00000000-0005-0000-0000-000094090000}"/>
    <cellStyle name="Обычный 11 2 2 6 2 2 2" xfId="2456" xr:uid="{00000000-0005-0000-0000-000095090000}"/>
    <cellStyle name="Обычный 11 2 2 6 2 2_База" xfId="2457" xr:uid="{00000000-0005-0000-0000-000096090000}"/>
    <cellStyle name="Обычный 11 2 2 6 2 3" xfId="2458" xr:uid="{00000000-0005-0000-0000-000097090000}"/>
    <cellStyle name="Обычный 11 2 2 6 2_База" xfId="2459" xr:uid="{00000000-0005-0000-0000-000098090000}"/>
    <cellStyle name="Обычный 11 2 2 6 3" xfId="2460" xr:uid="{00000000-0005-0000-0000-000099090000}"/>
    <cellStyle name="Обычный 11 2 2 6 3 2" xfId="2461" xr:uid="{00000000-0005-0000-0000-00009A090000}"/>
    <cellStyle name="Обычный 11 2 2 6 3_База" xfId="2462" xr:uid="{00000000-0005-0000-0000-00009B090000}"/>
    <cellStyle name="Обычный 11 2 2 6 4" xfId="2463" xr:uid="{00000000-0005-0000-0000-00009C090000}"/>
    <cellStyle name="Обычный 11 2 2 6_База" xfId="2464" xr:uid="{00000000-0005-0000-0000-00009D090000}"/>
    <cellStyle name="Обычный 11 2 2 7" xfId="2465" xr:uid="{00000000-0005-0000-0000-00009E090000}"/>
    <cellStyle name="Обычный 11 2 2 7 2" xfId="2466" xr:uid="{00000000-0005-0000-0000-00009F090000}"/>
    <cellStyle name="Обычный 11 2 2 7 2 2" xfId="2467" xr:uid="{00000000-0005-0000-0000-0000A0090000}"/>
    <cellStyle name="Обычный 11 2 2 7 2_База" xfId="2468" xr:uid="{00000000-0005-0000-0000-0000A1090000}"/>
    <cellStyle name="Обычный 11 2 2 7 3" xfId="2469" xr:uid="{00000000-0005-0000-0000-0000A2090000}"/>
    <cellStyle name="Обычный 11 2 2 7_База" xfId="2470" xr:uid="{00000000-0005-0000-0000-0000A3090000}"/>
    <cellStyle name="Обычный 11 2 2 8" xfId="2471" xr:uid="{00000000-0005-0000-0000-0000A4090000}"/>
    <cellStyle name="Обычный 11 2 2 8 2" xfId="2472" xr:uid="{00000000-0005-0000-0000-0000A5090000}"/>
    <cellStyle name="Обычный 11 2 2 8_База" xfId="2473" xr:uid="{00000000-0005-0000-0000-0000A6090000}"/>
    <cellStyle name="Обычный 11 2 2 9" xfId="2474" xr:uid="{00000000-0005-0000-0000-0000A7090000}"/>
    <cellStyle name="Обычный 11 2 2_База" xfId="2475" xr:uid="{00000000-0005-0000-0000-0000A8090000}"/>
    <cellStyle name="Обычный 11 2 3" xfId="2476" xr:uid="{00000000-0005-0000-0000-0000A9090000}"/>
    <cellStyle name="Обычный 11 2 3 2" xfId="2477" xr:uid="{00000000-0005-0000-0000-0000AA090000}"/>
    <cellStyle name="Обычный 11 2 3 2 2" xfId="2478" xr:uid="{00000000-0005-0000-0000-0000AB090000}"/>
    <cellStyle name="Обычный 11 2 3 2 2 2" xfId="2479" xr:uid="{00000000-0005-0000-0000-0000AC090000}"/>
    <cellStyle name="Обычный 11 2 3 2 2 2 2" xfId="2480" xr:uid="{00000000-0005-0000-0000-0000AD090000}"/>
    <cellStyle name="Обычный 11 2 3 2 2 2 2 2" xfId="2481" xr:uid="{00000000-0005-0000-0000-0000AE090000}"/>
    <cellStyle name="Обычный 11 2 3 2 2 2 2_База" xfId="2482" xr:uid="{00000000-0005-0000-0000-0000AF090000}"/>
    <cellStyle name="Обычный 11 2 3 2 2 2 3" xfId="2483" xr:uid="{00000000-0005-0000-0000-0000B0090000}"/>
    <cellStyle name="Обычный 11 2 3 2 2 2_База" xfId="2484" xr:uid="{00000000-0005-0000-0000-0000B1090000}"/>
    <cellStyle name="Обычный 11 2 3 2 2 3" xfId="2485" xr:uid="{00000000-0005-0000-0000-0000B2090000}"/>
    <cellStyle name="Обычный 11 2 3 2 2 3 2" xfId="2486" xr:uid="{00000000-0005-0000-0000-0000B3090000}"/>
    <cellStyle name="Обычный 11 2 3 2 2 3_База" xfId="2487" xr:uid="{00000000-0005-0000-0000-0000B4090000}"/>
    <cellStyle name="Обычный 11 2 3 2 2 4" xfId="2488" xr:uid="{00000000-0005-0000-0000-0000B5090000}"/>
    <cellStyle name="Обычный 11 2 3 2 2_База" xfId="2489" xr:uid="{00000000-0005-0000-0000-0000B6090000}"/>
    <cellStyle name="Обычный 11 2 3 2 3" xfId="2490" xr:uid="{00000000-0005-0000-0000-0000B7090000}"/>
    <cellStyle name="Обычный 11 2 3 2 3 2" xfId="2491" xr:uid="{00000000-0005-0000-0000-0000B8090000}"/>
    <cellStyle name="Обычный 11 2 3 2 3 2 2" xfId="2492" xr:uid="{00000000-0005-0000-0000-0000B9090000}"/>
    <cellStyle name="Обычный 11 2 3 2 3 2 2 2" xfId="2493" xr:uid="{00000000-0005-0000-0000-0000BA090000}"/>
    <cellStyle name="Обычный 11 2 3 2 3 2 2_База" xfId="2494" xr:uid="{00000000-0005-0000-0000-0000BB090000}"/>
    <cellStyle name="Обычный 11 2 3 2 3 2 3" xfId="2495" xr:uid="{00000000-0005-0000-0000-0000BC090000}"/>
    <cellStyle name="Обычный 11 2 3 2 3 2_База" xfId="2496" xr:uid="{00000000-0005-0000-0000-0000BD090000}"/>
    <cellStyle name="Обычный 11 2 3 2 3 3" xfId="2497" xr:uid="{00000000-0005-0000-0000-0000BE090000}"/>
    <cellStyle name="Обычный 11 2 3 2 3 3 2" xfId="2498" xr:uid="{00000000-0005-0000-0000-0000BF090000}"/>
    <cellStyle name="Обычный 11 2 3 2 3 3_База" xfId="2499" xr:uid="{00000000-0005-0000-0000-0000C0090000}"/>
    <cellStyle name="Обычный 11 2 3 2 3 4" xfId="2500" xr:uid="{00000000-0005-0000-0000-0000C1090000}"/>
    <cellStyle name="Обычный 11 2 3 2 3_База" xfId="2501" xr:uid="{00000000-0005-0000-0000-0000C2090000}"/>
    <cellStyle name="Обычный 11 2 3 2 4" xfId="2502" xr:uid="{00000000-0005-0000-0000-0000C3090000}"/>
    <cellStyle name="Обычный 11 2 3 2 4 2" xfId="2503" xr:uid="{00000000-0005-0000-0000-0000C4090000}"/>
    <cellStyle name="Обычный 11 2 3 2 4 2 2" xfId="2504" xr:uid="{00000000-0005-0000-0000-0000C5090000}"/>
    <cellStyle name="Обычный 11 2 3 2 4 2_База" xfId="2505" xr:uid="{00000000-0005-0000-0000-0000C6090000}"/>
    <cellStyle name="Обычный 11 2 3 2 4 3" xfId="2506" xr:uid="{00000000-0005-0000-0000-0000C7090000}"/>
    <cellStyle name="Обычный 11 2 3 2 4_База" xfId="2507" xr:uid="{00000000-0005-0000-0000-0000C8090000}"/>
    <cellStyle name="Обычный 11 2 3 2 5" xfId="2508" xr:uid="{00000000-0005-0000-0000-0000C9090000}"/>
    <cellStyle name="Обычный 11 2 3 2 5 2" xfId="2509" xr:uid="{00000000-0005-0000-0000-0000CA090000}"/>
    <cellStyle name="Обычный 11 2 3 2 5_База" xfId="2510" xr:uid="{00000000-0005-0000-0000-0000CB090000}"/>
    <cellStyle name="Обычный 11 2 3 2 6" xfId="2511" xr:uid="{00000000-0005-0000-0000-0000CC090000}"/>
    <cellStyle name="Обычный 11 2 3 2_База" xfId="2512" xr:uid="{00000000-0005-0000-0000-0000CD090000}"/>
    <cellStyle name="Обычный 11 2 3 3" xfId="2513" xr:uid="{00000000-0005-0000-0000-0000CE090000}"/>
    <cellStyle name="Обычный 11 2 3 3 2" xfId="2514" xr:uid="{00000000-0005-0000-0000-0000CF090000}"/>
    <cellStyle name="Обычный 11 2 3 3 2 2" xfId="2515" xr:uid="{00000000-0005-0000-0000-0000D0090000}"/>
    <cellStyle name="Обычный 11 2 3 3 2 2 2" xfId="2516" xr:uid="{00000000-0005-0000-0000-0000D1090000}"/>
    <cellStyle name="Обычный 11 2 3 3 2 2 2 2" xfId="2517" xr:uid="{00000000-0005-0000-0000-0000D2090000}"/>
    <cellStyle name="Обычный 11 2 3 3 2 2 2_База" xfId="2518" xr:uid="{00000000-0005-0000-0000-0000D3090000}"/>
    <cellStyle name="Обычный 11 2 3 3 2 2 3" xfId="2519" xr:uid="{00000000-0005-0000-0000-0000D4090000}"/>
    <cellStyle name="Обычный 11 2 3 3 2 2_База" xfId="2520" xr:uid="{00000000-0005-0000-0000-0000D5090000}"/>
    <cellStyle name="Обычный 11 2 3 3 2 3" xfId="2521" xr:uid="{00000000-0005-0000-0000-0000D6090000}"/>
    <cellStyle name="Обычный 11 2 3 3 2 3 2" xfId="2522" xr:uid="{00000000-0005-0000-0000-0000D7090000}"/>
    <cellStyle name="Обычный 11 2 3 3 2 3_База" xfId="2523" xr:uid="{00000000-0005-0000-0000-0000D8090000}"/>
    <cellStyle name="Обычный 11 2 3 3 2 4" xfId="2524" xr:uid="{00000000-0005-0000-0000-0000D9090000}"/>
    <cellStyle name="Обычный 11 2 3 3 2_База" xfId="2525" xr:uid="{00000000-0005-0000-0000-0000DA090000}"/>
    <cellStyle name="Обычный 11 2 3 3 3" xfId="2526" xr:uid="{00000000-0005-0000-0000-0000DB090000}"/>
    <cellStyle name="Обычный 11 2 3 3 3 2" xfId="2527" xr:uid="{00000000-0005-0000-0000-0000DC090000}"/>
    <cellStyle name="Обычный 11 2 3 3 3 2 2" xfId="2528" xr:uid="{00000000-0005-0000-0000-0000DD090000}"/>
    <cellStyle name="Обычный 11 2 3 3 3 2 2 2" xfId="2529" xr:uid="{00000000-0005-0000-0000-0000DE090000}"/>
    <cellStyle name="Обычный 11 2 3 3 3 2 2_База" xfId="2530" xr:uid="{00000000-0005-0000-0000-0000DF090000}"/>
    <cellStyle name="Обычный 11 2 3 3 3 2 3" xfId="2531" xr:uid="{00000000-0005-0000-0000-0000E0090000}"/>
    <cellStyle name="Обычный 11 2 3 3 3 2_База" xfId="2532" xr:uid="{00000000-0005-0000-0000-0000E1090000}"/>
    <cellStyle name="Обычный 11 2 3 3 3 3" xfId="2533" xr:uid="{00000000-0005-0000-0000-0000E2090000}"/>
    <cellStyle name="Обычный 11 2 3 3 3 3 2" xfId="2534" xr:uid="{00000000-0005-0000-0000-0000E3090000}"/>
    <cellStyle name="Обычный 11 2 3 3 3 3_База" xfId="2535" xr:uid="{00000000-0005-0000-0000-0000E4090000}"/>
    <cellStyle name="Обычный 11 2 3 3 3 4" xfId="2536" xr:uid="{00000000-0005-0000-0000-0000E5090000}"/>
    <cellStyle name="Обычный 11 2 3 3 3_База" xfId="2537" xr:uid="{00000000-0005-0000-0000-0000E6090000}"/>
    <cellStyle name="Обычный 11 2 3 3 4" xfId="2538" xr:uid="{00000000-0005-0000-0000-0000E7090000}"/>
    <cellStyle name="Обычный 11 2 3 3 4 2" xfId="2539" xr:uid="{00000000-0005-0000-0000-0000E8090000}"/>
    <cellStyle name="Обычный 11 2 3 3 4 2 2" xfId="2540" xr:uid="{00000000-0005-0000-0000-0000E9090000}"/>
    <cellStyle name="Обычный 11 2 3 3 4 2_База" xfId="2541" xr:uid="{00000000-0005-0000-0000-0000EA090000}"/>
    <cellStyle name="Обычный 11 2 3 3 4 3" xfId="2542" xr:uid="{00000000-0005-0000-0000-0000EB090000}"/>
    <cellStyle name="Обычный 11 2 3 3 4_База" xfId="2543" xr:uid="{00000000-0005-0000-0000-0000EC090000}"/>
    <cellStyle name="Обычный 11 2 3 3 5" xfId="2544" xr:uid="{00000000-0005-0000-0000-0000ED090000}"/>
    <cellStyle name="Обычный 11 2 3 3 5 2" xfId="2545" xr:uid="{00000000-0005-0000-0000-0000EE090000}"/>
    <cellStyle name="Обычный 11 2 3 3 5_База" xfId="2546" xr:uid="{00000000-0005-0000-0000-0000EF090000}"/>
    <cellStyle name="Обычный 11 2 3 3 6" xfId="2547" xr:uid="{00000000-0005-0000-0000-0000F0090000}"/>
    <cellStyle name="Обычный 11 2 3 3_База" xfId="2548" xr:uid="{00000000-0005-0000-0000-0000F1090000}"/>
    <cellStyle name="Обычный 11 2 3 4" xfId="2549" xr:uid="{00000000-0005-0000-0000-0000F2090000}"/>
    <cellStyle name="Обычный 11 2 3 4 2" xfId="2550" xr:uid="{00000000-0005-0000-0000-0000F3090000}"/>
    <cellStyle name="Обычный 11 2 3 4 2 2" xfId="2551" xr:uid="{00000000-0005-0000-0000-0000F4090000}"/>
    <cellStyle name="Обычный 11 2 3 4 2 2 2" xfId="2552" xr:uid="{00000000-0005-0000-0000-0000F5090000}"/>
    <cellStyle name="Обычный 11 2 3 4 2 2_База" xfId="2553" xr:uid="{00000000-0005-0000-0000-0000F6090000}"/>
    <cellStyle name="Обычный 11 2 3 4 2 3" xfId="2554" xr:uid="{00000000-0005-0000-0000-0000F7090000}"/>
    <cellStyle name="Обычный 11 2 3 4 2_База" xfId="2555" xr:uid="{00000000-0005-0000-0000-0000F8090000}"/>
    <cellStyle name="Обычный 11 2 3 4 3" xfId="2556" xr:uid="{00000000-0005-0000-0000-0000F9090000}"/>
    <cellStyle name="Обычный 11 2 3 4 3 2" xfId="2557" xr:uid="{00000000-0005-0000-0000-0000FA090000}"/>
    <cellStyle name="Обычный 11 2 3 4 3_База" xfId="2558" xr:uid="{00000000-0005-0000-0000-0000FB090000}"/>
    <cellStyle name="Обычный 11 2 3 4 4" xfId="2559" xr:uid="{00000000-0005-0000-0000-0000FC090000}"/>
    <cellStyle name="Обычный 11 2 3 4_База" xfId="2560" xr:uid="{00000000-0005-0000-0000-0000FD090000}"/>
    <cellStyle name="Обычный 11 2 3 5" xfId="2561" xr:uid="{00000000-0005-0000-0000-0000FE090000}"/>
    <cellStyle name="Обычный 11 2 3 5 2" xfId="2562" xr:uid="{00000000-0005-0000-0000-0000FF090000}"/>
    <cellStyle name="Обычный 11 2 3 5 2 2" xfId="2563" xr:uid="{00000000-0005-0000-0000-0000000A0000}"/>
    <cellStyle name="Обычный 11 2 3 5 2 2 2" xfId="2564" xr:uid="{00000000-0005-0000-0000-0000010A0000}"/>
    <cellStyle name="Обычный 11 2 3 5 2 2_База" xfId="2565" xr:uid="{00000000-0005-0000-0000-0000020A0000}"/>
    <cellStyle name="Обычный 11 2 3 5 2 3" xfId="2566" xr:uid="{00000000-0005-0000-0000-0000030A0000}"/>
    <cellStyle name="Обычный 11 2 3 5 2_База" xfId="2567" xr:uid="{00000000-0005-0000-0000-0000040A0000}"/>
    <cellStyle name="Обычный 11 2 3 5 3" xfId="2568" xr:uid="{00000000-0005-0000-0000-0000050A0000}"/>
    <cellStyle name="Обычный 11 2 3 5 3 2" xfId="2569" xr:uid="{00000000-0005-0000-0000-0000060A0000}"/>
    <cellStyle name="Обычный 11 2 3 5 3_База" xfId="2570" xr:uid="{00000000-0005-0000-0000-0000070A0000}"/>
    <cellStyle name="Обычный 11 2 3 5 4" xfId="2571" xr:uid="{00000000-0005-0000-0000-0000080A0000}"/>
    <cellStyle name="Обычный 11 2 3 5_База" xfId="2572" xr:uid="{00000000-0005-0000-0000-0000090A0000}"/>
    <cellStyle name="Обычный 11 2 3 6" xfId="2573" xr:uid="{00000000-0005-0000-0000-00000A0A0000}"/>
    <cellStyle name="Обычный 11 2 3 6 2" xfId="2574" xr:uid="{00000000-0005-0000-0000-00000B0A0000}"/>
    <cellStyle name="Обычный 11 2 3 6 2 2" xfId="2575" xr:uid="{00000000-0005-0000-0000-00000C0A0000}"/>
    <cellStyle name="Обычный 11 2 3 6 2_База" xfId="2576" xr:uid="{00000000-0005-0000-0000-00000D0A0000}"/>
    <cellStyle name="Обычный 11 2 3 6 3" xfId="2577" xr:uid="{00000000-0005-0000-0000-00000E0A0000}"/>
    <cellStyle name="Обычный 11 2 3 6_База" xfId="2578" xr:uid="{00000000-0005-0000-0000-00000F0A0000}"/>
    <cellStyle name="Обычный 11 2 3 7" xfId="2579" xr:uid="{00000000-0005-0000-0000-0000100A0000}"/>
    <cellStyle name="Обычный 11 2 3 7 2" xfId="2580" xr:uid="{00000000-0005-0000-0000-0000110A0000}"/>
    <cellStyle name="Обычный 11 2 3 7_База" xfId="2581" xr:uid="{00000000-0005-0000-0000-0000120A0000}"/>
    <cellStyle name="Обычный 11 2 3 8" xfId="2582" xr:uid="{00000000-0005-0000-0000-0000130A0000}"/>
    <cellStyle name="Обычный 11 2 3_База" xfId="2583" xr:uid="{00000000-0005-0000-0000-0000140A0000}"/>
    <cellStyle name="Обычный 11 2 4" xfId="2584" xr:uid="{00000000-0005-0000-0000-0000150A0000}"/>
    <cellStyle name="Обычный 11 2 4 2" xfId="2585" xr:uid="{00000000-0005-0000-0000-0000160A0000}"/>
    <cellStyle name="Обычный 11 2 4 2 2" xfId="2586" xr:uid="{00000000-0005-0000-0000-0000170A0000}"/>
    <cellStyle name="Обычный 11 2 4 2 2 2" xfId="2587" xr:uid="{00000000-0005-0000-0000-0000180A0000}"/>
    <cellStyle name="Обычный 11 2 4 2 2 2 2" xfId="2588" xr:uid="{00000000-0005-0000-0000-0000190A0000}"/>
    <cellStyle name="Обычный 11 2 4 2 2 2_База" xfId="2589" xr:uid="{00000000-0005-0000-0000-00001A0A0000}"/>
    <cellStyle name="Обычный 11 2 4 2 2 3" xfId="2590" xr:uid="{00000000-0005-0000-0000-00001B0A0000}"/>
    <cellStyle name="Обычный 11 2 4 2 2_База" xfId="2591" xr:uid="{00000000-0005-0000-0000-00001C0A0000}"/>
    <cellStyle name="Обычный 11 2 4 2 3" xfId="2592" xr:uid="{00000000-0005-0000-0000-00001D0A0000}"/>
    <cellStyle name="Обычный 11 2 4 2 3 2" xfId="2593" xr:uid="{00000000-0005-0000-0000-00001E0A0000}"/>
    <cellStyle name="Обычный 11 2 4 2 3_База" xfId="2594" xr:uid="{00000000-0005-0000-0000-00001F0A0000}"/>
    <cellStyle name="Обычный 11 2 4 2 4" xfId="2595" xr:uid="{00000000-0005-0000-0000-0000200A0000}"/>
    <cellStyle name="Обычный 11 2 4 2_База" xfId="2596" xr:uid="{00000000-0005-0000-0000-0000210A0000}"/>
    <cellStyle name="Обычный 11 2 4 3" xfId="2597" xr:uid="{00000000-0005-0000-0000-0000220A0000}"/>
    <cellStyle name="Обычный 11 2 4 3 2" xfId="2598" xr:uid="{00000000-0005-0000-0000-0000230A0000}"/>
    <cellStyle name="Обычный 11 2 4 3 2 2" xfId="2599" xr:uid="{00000000-0005-0000-0000-0000240A0000}"/>
    <cellStyle name="Обычный 11 2 4 3 2 2 2" xfId="2600" xr:uid="{00000000-0005-0000-0000-0000250A0000}"/>
    <cellStyle name="Обычный 11 2 4 3 2 2_База" xfId="2601" xr:uid="{00000000-0005-0000-0000-0000260A0000}"/>
    <cellStyle name="Обычный 11 2 4 3 2 3" xfId="2602" xr:uid="{00000000-0005-0000-0000-0000270A0000}"/>
    <cellStyle name="Обычный 11 2 4 3 2_База" xfId="2603" xr:uid="{00000000-0005-0000-0000-0000280A0000}"/>
    <cellStyle name="Обычный 11 2 4 3 3" xfId="2604" xr:uid="{00000000-0005-0000-0000-0000290A0000}"/>
    <cellStyle name="Обычный 11 2 4 3 3 2" xfId="2605" xr:uid="{00000000-0005-0000-0000-00002A0A0000}"/>
    <cellStyle name="Обычный 11 2 4 3 3_База" xfId="2606" xr:uid="{00000000-0005-0000-0000-00002B0A0000}"/>
    <cellStyle name="Обычный 11 2 4 3 4" xfId="2607" xr:uid="{00000000-0005-0000-0000-00002C0A0000}"/>
    <cellStyle name="Обычный 11 2 4 3_База" xfId="2608" xr:uid="{00000000-0005-0000-0000-00002D0A0000}"/>
    <cellStyle name="Обычный 11 2 4 4" xfId="2609" xr:uid="{00000000-0005-0000-0000-00002E0A0000}"/>
    <cellStyle name="Обычный 11 2 4 4 2" xfId="2610" xr:uid="{00000000-0005-0000-0000-00002F0A0000}"/>
    <cellStyle name="Обычный 11 2 4 4 2 2" xfId="2611" xr:uid="{00000000-0005-0000-0000-0000300A0000}"/>
    <cellStyle name="Обычный 11 2 4 4 2_База" xfId="2612" xr:uid="{00000000-0005-0000-0000-0000310A0000}"/>
    <cellStyle name="Обычный 11 2 4 4 3" xfId="2613" xr:uid="{00000000-0005-0000-0000-0000320A0000}"/>
    <cellStyle name="Обычный 11 2 4 4_База" xfId="2614" xr:uid="{00000000-0005-0000-0000-0000330A0000}"/>
    <cellStyle name="Обычный 11 2 4 5" xfId="2615" xr:uid="{00000000-0005-0000-0000-0000340A0000}"/>
    <cellStyle name="Обычный 11 2 4 5 2" xfId="2616" xr:uid="{00000000-0005-0000-0000-0000350A0000}"/>
    <cellStyle name="Обычный 11 2 4 5_База" xfId="2617" xr:uid="{00000000-0005-0000-0000-0000360A0000}"/>
    <cellStyle name="Обычный 11 2 4 6" xfId="2618" xr:uid="{00000000-0005-0000-0000-0000370A0000}"/>
    <cellStyle name="Обычный 11 2 4_База" xfId="2619" xr:uid="{00000000-0005-0000-0000-0000380A0000}"/>
    <cellStyle name="Обычный 11 2 5" xfId="2620" xr:uid="{00000000-0005-0000-0000-0000390A0000}"/>
    <cellStyle name="Обычный 11 2 5 2" xfId="2621" xr:uid="{00000000-0005-0000-0000-00003A0A0000}"/>
    <cellStyle name="Обычный 11 2 5 2 2" xfId="2622" xr:uid="{00000000-0005-0000-0000-00003B0A0000}"/>
    <cellStyle name="Обычный 11 2 5 2 2 2" xfId="2623" xr:uid="{00000000-0005-0000-0000-00003C0A0000}"/>
    <cellStyle name="Обычный 11 2 5 2 2 2 2" xfId="2624" xr:uid="{00000000-0005-0000-0000-00003D0A0000}"/>
    <cellStyle name="Обычный 11 2 5 2 2 2_База" xfId="2625" xr:uid="{00000000-0005-0000-0000-00003E0A0000}"/>
    <cellStyle name="Обычный 11 2 5 2 2 3" xfId="2626" xr:uid="{00000000-0005-0000-0000-00003F0A0000}"/>
    <cellStyle name="Обычный 11 2 5 2 2_База" xfId="2627" xr:uid="{00000000-0005-0000-0000-0000400A0000}"/>
    <cellStyle name="Обычный 11 2 5 2 3" xfId="2628" xr:uid="{00000000-0005-0000-0000-0000410A0000}"/>
    <cellStyle name="Обычный 11 2 5 2 3 2" xfId="2629" xr:uid="{00000000-0005-0000-0000-0000420A0000}"/>
    <cellStyle name="Обычный 11 2 5 2 3_База" xfId="2630" xr:uid="{00000000-0005-0000-0000-0000430A0000}"/>
    <cellStyle name="Обычный 11 2 5 2 4" xfId="2631" xr:uid="{00000000-0005-0000-0000-0000440A0000}"/>
    <cellStyle name="Обычный 11 2 5 2_База" xfId="2632" xr:uid="{00000000-0005-0000-0000-0000450A0000}"/>
    <cellStyle name="Обычный 11 2 5 3" xfId="2633" xr:uid="{00000000-0005-0000-0000-0000460A0000}"/>
    <cellStyle name="Обычный 11 2 5 3 2" xfId="2634" xr:uid="{00000000-0005-0000-0000-0000470A0000}"/>
    <cellStyle name="Обычный 11 2 5 3 2 2" xfId="2635" xr:uid="{00000000-0005-0000-0000-0000480A0000}"/>
    <cellStyle name="Обычный 11 2 5 3 2 2 2" xfId="2636" xr:uid="{00000000-0005-0000-0000-0000490A0000}"/>
    <cellStyle name="Обычный 11 2 5 3 2 2_База" xfId="2637" xr:uid="{00000000-0005-0000-0000-00004A0A0000}"/>
    <cellStyle name="Обычный 11 2 5 3 2 3" xfId="2638" xr:uid="{00000000-0005-0000-0000-00004B0A0000}"/>
    <cellStyle name="Обычный 11 2 5 3 2_База" xfId="2639" xr:uid="{00000000-0005-0000-0000-00004C0A0000}"/>
    <cellStyle name="Обычный 11 2 5 3 3" xfId="2640" xr:uid="{00000000-0005-0000-0000-00004D0A0000}"/>
    <cellStyle name="Обычный 11 2 5 3 3 2" xfId="2641" xr:uid="{00000000-0005-0000-0000-00004E0A0000}"/>
    <cellStyle name="Обычный 11 2 5 3 3_База" xfId="2642" xr:uid="{00000000-0005-0000-0000-00004F0A0000}"/>
    <cellStyle name="Обычный 11 2 5 3 4" xfId="2643" xr:uid="{00000000-0005-0000-0000-0000500A0000}"/>
    <cellStyle name="Обычный 11 2 5 3_База" xfId="2644" xr:uid="{00000000-0005-0000-0000-0000510A0000}"/>
    <cellStyle name="Обычный 11 2 5 4" xfId="2645" xr:uid="{00000000-0005-0000-0000-0000520A0000}"/>
    <cellStyle name="Обычный 11 2 5 4 2" xfId="2646" xr:uid="{00000000-0005-0000-0000-0000530A0000}"/>
    <cellStyle name="Обычный 11 2 5 4 2 2" xfId="2647" xr:uid="{00000000-0005-0000-0000-0000540A0000}"/>
    <cellStyle name="Обычный 11 2 5 4 2_База" xfId="2648" xr:uid="{00000000-0005-0000-0000-0000550A0000}"/>
    <cellStyle name="Обычный 11 2 5 4 3" xfId="2649" xr:uid="{00000000-0005-0000-0000-0000560A0000}"/>
    <cellStyle name="Обычный 11 2 5 4_База" xfId="2650" xr:uid="{00000000-0005-0000-0000-0000570A0000}"/>
    <cellStyle name="Обычный 11 2 5 5" xfId="2651" xr:uid="{00000000-0005-0000-0000-0000580A0000}"/>
    <cellStyle name="Обычный 11 2 5 5 2" xfId="2652" xr:uid="{00000000-0005-0000-0000-0000590A0000}"/>
    <cellStyle name="Обычный 11 2 5 5_База" xfId="2653" xr:uid="{00000000-0005-0000-0000-00005A0A0000}"/>
    <cellStyle name="Обычный 11 2 5 6" xfId="2654" xr:uid="{00000000-0005-0000-0000-00005B0A0000}"/>
    <cellStyle name="Обычный 11 2 5_База" xfId="2655" xr:uid="{00000000-0005-0000-0000-00005C0A0000}"/>
    <cellStyle name="Обычный 11 2 6" xfId="2656" xr:uid="{00000000-0005-0000-0000-00005D0A0000}"/>
    <cellStyle name="Обычный 11 2 6 2" xfId="2657" xr:uid="{00000000-0005-0000-0000-00005E0A0000}"/>
    <cellStyle name="Обычный 11 2 6 2 2" xfId="2658" xr:uid="{00000000-0005-0000-0000-00005F0A0000}"/>
    <cellStyle name="Обычный 11 2 6 2 2 2" xfId="2659" xr:uid="{00000000-0005-0000-0000-0000600A0000}"/>
    <cellStyle name="Обычный 11 2 6 2 2 2 2" xfId="2660" xr:uid="{00000000-0005-0000-0000-0000610A0000}"/>
    <cellStyle name="Обычный 11 2 6 2 2 2_База" xfId="2661" xr:uid="{00000000-0005-0000-0000-0000620A0000}"/>
    <cellStyle name="Обычный 11 2 6 2 2 3" xfId="2662" xr:uid="{00000000-0005-0000-0000-0000630A0000}"/>
    <cellStyle name="Обычный 11 2 6 2 2_База" xfId="2663" xr:uid="{00000000-0005-0000-0000-0000640A0000}"/>
    <cellStyle name="Обычный 11 2 6 2 3" xfId="2664" xr:uid="{00000000-0005-0000-0000-0000650A0000}"/>
    <cellStyle name="Обычный 11 2 6 2 3 2" xfId="2665" xr:uid="{00000000-0005-0000-0000-0000660A0000}"/>
    <cellStyle name="Обычный 11 2 6 2 3_База" xfId="2666" xr:uid="{00000000-0005-0000-0000-0000670A0000}"/>
    <cellStyle name="Обычный 11 2 6 2 4" xfId="2667" xr:uid="{00000000-0005-0000-0000-0000680A0000}"/>
    <cellStyle name="Обычный 11 2 6 2_База" xfId="2668" xr:uid="{00000000-0005-0000-0000-0000690A0000}"/>
    <cellStyle name="Обычный 11 2 6 3" xfId="2669" xr:uid="{00000000-0005-0000-0000-00006A0A0000}"/>
    <cellStyle name="Обычный 11 2 6 3 2" xfId="2670" xr:uid="{00000000-0005-0000-0000-00006B0A0000}"/>
    <cellStyle name="Обычный 11 2 6 3 2 2" xfId="2671" xr:uid="{00000000-0005-0000-0000-00006C0A0000}"/>
    <cellStyle name="Обычный 11 2 6 3 2_База" xfId="2672" xr:uid="{00000000-0005-0000-0000-00006D0A0000}"/>
    <cellStyle name="Обычный 11 2 6 3 3" xfId="2673" xr:uid="{00000000-0005-0000-0000-00006E0A0000}"/>
    <cellStyle name="Обычный 11 2 6 3_База" xfId="2674" xr:uid="{00000000-0005-0000-0000-00006F0A0000}"/>
    <cellStyle name="Обычный 11 2 6 4" xfId="2675" xr:uid="{00000000-0005-0000-0000-0000700A0000}"/>
    <cellStyle name="Обычный 11 2 6 4 2" xfId="2676" xr:uid="{00000000-0005-0000-0000-0000710A0000}"/>
    <cellStyle name="Обычный 11 2 6 4_База" xfId="2677" xr:uid="{00000000-0005-0000-0000-0000720A0000}"/>
    <cellStyle name="Обычный 11 2 6 5" xfId="2678" xr:uid="{00000000-0005-0000-0000-0000730A0000}"/>
    <cellStyle name="Обычный 11 2 6_База" xfId="2679" xr:uid="{00000000-0005-0000-0000-0000740A0000}"/>
    <cellStyle name="Обычный 11 2 7" xfId="2680" xr:uid="{00000000-0005-0000-0000-0000750A0000}"/>
    <cellStyle name="Обычный 11 2 7 2" xfId="2681" xr:uid="{00000000-0005-0000-0000-0000760A0000}"/>
    <cellStyle name="Обычный 11 2 7 2 2" xfId="2682" xr:uid="{00000000-0005-0000-0000-0000770A0000}"/>
    <cellStyle name="Обычный 11 2 7 2 2 2" xfId="2683" xr:uid="{00000000-0005-0000-0000-0000780A0000}"/>
    <cellStyle name="Обычный 11 2 7 2 2_База" xfId="2684" xr:uid="{00000000-0005-0000-0000-0000790A0000}"/>
    <cellStyle name="Обычный 11 2 7 2 3" xfId="2685" xr:uid="{00000000-0005-0000-0000-00007A0A0000}"/>
    <cellStyle name="Обычный 11 2 7 2_База" xfId="2686" xr:uid="{00000000-0005-0000-0000-00007B0A0000}"/>
    <cellStyle name="Обычный 11 2 7 3" xfId="2687" xr:uid="{00000000-0005-0000-0000-00007C0A0000}"/>
    <cellStyle name="Обычный 11 2 7 3 2" xfId="2688" xr:uid="{00000000-0005-0000-0000-00007D0A0000}"/>
    <cellStyle name="Обычный 11 2 7 3_База" xfId="2689" xr:uid="{00000000-0005-0000-0000-00007E0A0000}"/>
    <cellStyle name="Обычный 11 2 7 4" xfId="2690" xr:uid="{00000000-0005-0000-0000-00007F0A0000}"/>
    <cellStyle name="Обычный 11 2 7_База" xfId="2691" xr:uid="{00000000-0005-0000-0000-0000800A0000}"/>
    <cellStyle name="Обычный 11 2 8" xfId="2692" xr:uid="{00000000-0005-0000-0000-0000810A0000}"/>
    <cellStyle name="Обычный 11 2 8 2" xfId="2693" xr:uid="{00000000-0005-0000-0000-0000820A0000}"/>
    <cellStyle name="Обычный 11 2 8 2 2" xfId="2694" xr:uid="{00000000-0005-0000-0000-0000830A0000}"/>
    <cellStyle name="Обычный 11 2 8 2_База" xfId="2695" xr:uid="{00000000-0005-0000-0000-0000840A0000}"/>
    <cellStyle name="Обычный 11 2 8 3" xfId="2696" xr:uid="{00000000-0005-0000-0000-0000850A0000}"/>
    <cellStyle name="Обычный 11 2 8_База" xfId="2697" xr:uid="{00000000-0005-0000-0000-0000860A0000}"/>
    <cellStyle name="Обычный 11 2 9" xfId="2698" xr:uid="{00000000-0005-0000-0000-0000870A0000}"/>
    <cellStyle name="Обычный 11 2 9 2" xfId="2699" xr:uid="{00000000-0005-0000-0000-0000880A0000}"/>
    <cellStyle name="Обычный 11 2 9_База" xfId="2700" xr:uid="{00000000-0005-0000-0000-0000890A0000}"/>
    <cellStyle name="Обычный 11 2_База" xfId="2701" xr:uid="{00000000-0005-0000-0000-00008A0A0000}"/>
    <cellStyle name="Обычный 11 3" xfId="2702" xr:uid="{00000000-0005-0000-0000-00008B0A0000}"/>
    <cellStyle name="Обычный 11 3 2" xfId="2703" xr:uid="{00000000-0005-0000-0000-00008C0A0000}"/>
    <cellStyle name="Обычный 11 3 2 2" xfId="2704" xr:uid="{00000000-0005-0000-0000-00008D0A0000}"/>
    <cellStyle name="Обычный 11 3 2 2 2" xfId="2705" xr:uid="{00000000-0005-0000-0000-00008E0A0000}"/>
    <cellStyle name="Обычный 11 3 2 2 2 2" xfId="2706" xr:uid="{00000000-0005-0000-0000-00008F0A0000}"/>
    <cellStyle name="Обычный 11 3 2 2 2 2 2" xfId="2707" xr:uid="{00000000-0005-0000-0000-0000900A0000}"/>
    <cellStyle name="Обычный 11 3 2 2 2 2 2 2" xfId="2708" xr:uid="{00000000-0005-0000-0000-0000910A0000}"/>
    <cellStyle name="Обычный 11 3 2 2 2 2 2_База" xfId="2709" xr:uid="{00000000-0005-0000-0000-0000920A0000}"/>
    <cellStyle name="Обычный 11 3 2 2 2 2 3" xfId="2710" xr:uid="{00000000-0005-0000-0000-0000930A0000}"/>
    <cellStyle name="Обычный 11 3 2 2 2 2_База" xfId="2711" xr:uid="{00000000-0005-0000-0000-0000940A0000}"/>
    <cellStyle name="Обычный 11 3 2 2 2 3" xfId="2712" xr:uid="{00000000-0005-0000-0000-0000950A0000}"/>
    <cellStyle name="Обычный 11 3 2 2 2 3 2" xfId="2713" xr:uid="{00000000-0005-0000-0000-0000960A0000}"/>
    <cellStyle name="Обычный 11 3 2 2 2 3_База" xfId="2714" xr:uid="{00000000-0005-0000-0000-0000970A0000}"/>
    <cellStyle name="Обычный 11 3 2 2 2 4" xfId="2715" xr:uid="{00000000-0005-0000-0000-0000980A0000}"/>
    <cellStyle name="Обычный 11 3 2 2 2_База" xfId="2716" xr:uid="{00000000-0005-0000-0000-0000990A0000}"/>
    <cellStyle name="Обычный 11 3 2 2 3" xfId="2717" xr:uid="{00000000-0005-0000-0000-00009A0A0000}"/>
    <cellStyle name="Обычный 11 3 2 2 3 2" xfId="2718" xr:uid="{00000000-0005-0000-0000-00009B0A0000}"/>
    <cellStyle name="Обычный 11 3 2 2 3 2 2" xfId="2719" xr:uid="{00000000-0005-0000-0000-00009C0A0000}"/>
    <cellStyle name="Обычный 11 3 2 2 3 2 2 2" xfId="2720" xr:uid="{00000000-0005-0000-0000-00009D0A0000}"/>
    <cellStyle name="Обычный 11 3 2 2 3 2 2_База" xfId="2721" xr:uid="{00000000-0005-0000-0000-00009E0A0000}"/>
    <cellStyle name="Обычный 11 3 2 2 3 2 3" xfId="2722" xr:uid="{00000000-0005-0000-0000-00009F0A0000}"/>
    <cellStyle name="Обычный 11 3 2 2 3 2_База" xfId="2723" xr:uid="{00000000-0005-0000-0000-0000A00A0000}"/>
    <cellStyle name="Обычный 11 3 2 2 3 3" xfId="2724" xr:uid="{00000000-0005-0000-0000-0000A10A0000}"/>
    <cellStyle name="Обычный 11 3 2 2 3 3 2" xfId="2725" xr:uid="{00000000-0005-0000-0000-0000A20A0000}"/>
    <cellStyle name="Обычный 11 3 2 2 3 3_База" xfId="2726" xr:uid="{00000000-0005-0000-0000-0000A30A0000}"/>
    <cellStyle name="Обычный 11 3 2 2 3 4" xfId="2727" xr:uid="{00000000-0005-0000-0000-0000A40A0000}"/>
    <cellStyle name="Обычный 11 3 2 2 3_База" xfId="2728" xr:uid="{00000000-0005-0000-0000-0000A50A0000}"/>
    <cellStyle name="Обычный 11 3 2 2 4" xfId="2729" xr:uid="{00000000-0005-0000-0000-0000A60A0000}"/>
    <cellStyle name="Обычный 11 3 2 2 4 2" xfId="2730" xr:uid="{00000000-0005-0000-0000-0000A70A0000}"/>
    <cellStyle name="Обычный 11 3 2 2 4 2 2" xfId="2731" xr:uid="{00000000-0005-0000-0000-0000A80A0000}"/>
    <cellStyle name="Обычный 11 3 2 2 4 2_База" xfId="2732" xr:uid="{00000000-0005-0000-0000-0000A90A0000}"/>
    <cellStyle name="Обычный 11 3 2 2 4 3" xfId="2733" xr:uid="{00000000-0005-0000-0000-0000AA0A0000}"/>
    <cellStyle name="Обычный 11 3 2 2 4_База" xfId="2734" xr:uid="{00000000-0005-0000-0000-0000AB0A0000}"/>
    <cellStyle name="Обычный 11 3 2 2 5" xfId="2735" xr:uid="{00000000-0005-0000-0000-0000AC0A0000}"/>
    <cellStyle name="Обычный 11 3 2 2 5 2" xfId="2736" xr:uid="{00000000-0005-0000-0000-0000AD0A0000}"/>
    <cellStyle name="Обычный 11 3 2 2 5_База" xfId="2737" xr:uid="{00000000-0005-0000-0000-0000AE0A0000}"/>
    <cellStyle name="Обычный 11 3 2 2 6" xfId="2738" xr:uid="{00000000-0005-0000-0000-0000AF0A0000}"/>
    <cellStyle name="Обычный 11 3 2 2_База" xfId="2739" xr:uid="{00000000-0005-0000-0000-0000B00A0000}"/>
    <cellStyle name="Обычный 11 3 2 3" xfId="2740" xr:uid="{00000000-0005-0000-0000-0000B10A0000}"/>
    <cellStyle name="Обычный 11 3 2 3 2" xfId="2741" xr:uid="{00000000-0005-0000-0000-0000B20A0000}"/>
    <cellStyle name="Обычный 11 3 2 3 2 2" xfId="2742" xr:uid="{00000000-0005-0000-0000-0000B30A0000}"/>
    <cellStyle name="Обычный 11 3 2 3 2 2 2" xfId="2743" xr:uid="{00000000-0005-0000-0000-0000B40A0000}"/>
    <cellStyle name="Обычный 11 3 2 3 2 2 2 2" xfId="2744" xr:uid="{00000000-0005-0000-0000-0000B50A0000}"/>
    <cellStyle name="Обычный 11 3 2 3 2 2 2_База" xfId="2745" xr:uid="{00000000-0005-0000-0000-0000B60A0000}"/>
    <cellStyle name="Обычный 11 3 2 3 2 2 3" xfId="2746" xr:uid="{00000000-0005-0000-0000-0000B70A0000}"/>
    <cellStyle name="Обычный 11 3 2 3 2 2_База" xfId="2747" xr:uid="{00000000-0005-0000-0000-0000B80A0000}"/>
    <cellStyle name="Обычный 11 3 2 3 2 3" xfId="2748" xr:uid="{00000000-0005-0000-0000-0000B90A0000}"/>
    <cellStyle name="Обычный 11 3 2 3 2 3 2" xfId="2749" xr:uid="{00000000-0005-0000-0000-0000BA0A0000}"/>
    <cellStyle name="Обычный 11 3 2 3 2 3_База" xfId="2750" xr:uid="{00000000-0005-0000-0000-0000BB0A0000}"/>
    <cellStyle name="Обычный 11 3 2 3 2 4" xfId="2751" xr:uid="{00000000-0005-0000-0000-0000BC0A0000}"/>
    <cellStyle name="Обычный 11 3 2 3 2_База" xfId="2752" xr:uid="{00000000-0005-0000-0000-0000BD0A0000}"/>
    <cellStyle name="Обычный 11 3 2 3 3" xfId="2753" xr:uid="{00000000-0005-0000-0000-0000BE0A0000}"/>
    <cellStyle name="Обычный 11 3 2 3 3 2" xfId="2754" xr:uid="{00000000-0005-0000-0000-0000BF0A0000}"/>
    <cellStyle name="Обычный 11 3 2 3 3 2 2" xfId="2755" xr:uid="{00000000-0005-0000-0000-0000C00A0000}"/>
    <cellStyle name="Обычный 11 3 2 3 3 2 2 2" xfId="2756" xr:uid="{00000000-0005-0000-0000-0000C10A0000}"/>
    <cellStyle name="Обычный 11 3 2 3 3 2 2_База" xfId="2757" xr:uid="{00000000-0005-0000-0000-0000C20A0000}"/>
    <cellStyle name="Обычный 11 3 2 3 3 2 3" xfId="2758" xr:uid="{00000000-0005-0000-0000-0000C30A0000}"/>
    <cellStyle name="Обычный 11 3 2 3 3 2_База" xfId="2759" xr:uid="{00000000-0005-0000-0000-0000C40A0000}"/>
    <cellStyle name="Обычный 11 3 2 3 3 3" xfId="2760" xr:uid="{00000000-0005-0000-0000-0000C50A0000}"/>
    <cellStyle name="Обычный 11 3 2 3 3 3 2" xfId="2761" xr:uid="{00000000-0005-0000-0000-0000C60A0000}"/>
    <cellStyle name="Обычный 11 3 2 3 3 3_База" xfId="2762" xr:uid="{00000000-0005-0000-0000-0000C70A0000}"/>
    <cellStyle name="Обычный 11 3 2 3 3 4" xfId="2763" xr:uid="{00000000-0005-0000-0000-0000C80A0000}"/>
    <cellStyle name="Обычный 11 3 2 3 3_База" xfId="2764" xr:uid="{00000000-0005-0000-0000-0000C90A0000}"/>
    <cellStyle name="Обычный 11 3 2 3 4" xfId="2765" xr:uid="{00000000-0005-0000-0000-0000CA0A0000}"/>
    <cellStyle name="Обычный 11 3 2 3 4 2" xfId="2766" xr:uid="{00000000-0005-0000-0000-0000CB0A0000}"/>
    <cellStyle name="Обычный 11 3 2 3 4 2 2" xfId="2767" xr:uid="{00000000-0005-0000-0000-0000CC0A0000}"/>
    <cellStyle name="Обычный 11 3 2 3 4 2_База" xfId="2768" xr:uid="{00000000-0005-0000-0000-0000CD0A0000}"/>
    <cellStyle name="Обычный 11 3 2 3 4 3" xfId="2769" xr:uid="{00000000-0005-0000-0000-0000CE0A0000}"/>
    <cellStyle name="Обычный 11 3 2 3 4_База" xfId="2770" xr:uid="{00000000-0005-0000-0000-0000CF0A0000}"/>
    <cellStyle name="Обычный 11 3 2 3 5" xfId="2771" xr:uid="{00000000-0005-0000-0000-0000D00A0000}"/>
    <cellStyle name="Обычный 11 3 2 3 5 2" xfId="2772" xr:uid="{00000000-0005-0000-0000-0000D10A0000}"/>
    <cellStyle name="Обычный 11 3 2 3 5_База" xfId="2773" xr:uid="{00000000-0005-0000-0000-0000D20A0000}"/>
    <cellStyle name="Обычный 11 3 2 3 6" xfId="2774" xr:uid="{00000000-0005-0000-0000-0000D30A0000}"/>
    <cellStyle name="Обычный 11 3 2 3_База" xfId="2775" xr:uid="{00000000-0005-0000-0000-0000D40A0000}"/>
    <cellStyle name="Обычный 11 3 2 4" xfId="2776" xr:uid="{00000000-0005-0000-0000-0000D50A0000}"/>
    <cellStyle name="Обычный 11 3 2 4 2" xfId="2777" xr:uid="{00000000-0005-0000-0000-0000D60A0000}"/>
    <cellStyle name="Обычный 11 3 2 4 2 2" xfId="2778" xr:uid="{00000000-0005-0000-0000-0000D70A0000}"/>
    <cellStyle name="Обычный 11 3 2 4 2 2 2" xfId="2779" xr:uid="{00000000-0005-0000-0000-0000D80A0000}"/>
    <cellStyle name="Обычный 11 3 2 4 2 2_База" xfId="2780" xr:uid="{00000000-0005-0000-0000-0000D90A0000}"/>
    <cellStyle name="Обычный 11 3 2 4 2 3" xfId="2781" xr:uid="{00000000-0005-0000-0000-0000DA0A0000}"/>
    <cellStyle name="Обычный 11 3 2 4 2_База" xfId="2782" xr:uid="{00000000-0005-0000-0000-0000DB0A0000}"/>
    <cellStyle name="Обычный 11 3 2 4 3" xfId="2783" xr:uid="{00000000-0005-0000-0000-0000DC0A0000}"/>
    <cellStyle name="Обычный 11 3 2 4 3 2" xfId="2784" xr:uid="{00000000-0005-0000-0000-0000DD0A0000}"/>
    <cellStyle name="Обычный 11 3 2 4 3_База" xfId="2785" xr:uid="{00000000-0005-0000-0000-0000DE0A0000}"/>
    <cellStyle name="Обычный 11 3 2 4 4" xfId="2786" xr:uid="{00000000-0005-0000-0000-0000DF0A0000}"/>
    <cellStyle name="Обычный 11 3 2 4_База" xfId="2787" xr:uid="{00000000-0005-0000-0000-0000E00A0000}"/>
    <cellStyle name="Обычный 11 3 2 5" xfId="2788" xr:uid="{00000000-0005-0000-0000-0000E10A0000}"/>
    <cellStyle name="Обычный 11 3 2 5 2" xfId="2789" xr:uid="{00000000-0005-0000-0000-0000E20A0000}"/>
    <cellStyle name="Обычный 11 3 2 5 2 2" xfId="2790" xr:uid="{00000000-0005-0000-0000-0000E30A0000}"/>
    <cellStyle name="Обычный 11 3 2 5 2 2 2" xfId="2791" xr:uid="{00000000-0005-0000-0000-0000E40A0000}"/>
    <cellStyle name="Обычный 11 3 2 5 2 2_База" xfId="2792" xr:uid="{00000000-0005-0000-0000-0000E50A0000}"/>
    <cellStyle name="Обычный 11 3 2 5 2 3" xfId="2793" xr:uid="{00000000-0005-0000-0000-0000E60A0000}"/>
    <cellStyle name="Обычный 11 3 2 5 2_База" xfId="2794" xr:uid="{00000000-0005-0000-0000-0000E70A0000}"/>
    <cellStyle name="Обычный 11 3 2 5 3" xfId="2795" xr:uid="{00000000-0005-0000-0000-0000E80A0000}"/>
    <cellStyle name="Обычный 11 3 2 5 3 2" xfId="2796" xr:uid="{00000000-0005-0000-0000-0000E90A0000}"/>
    <cellStyle name="Обычный 11 3 2 5 3_База" xfId="2797" xr:uid="{00000000-0005-0000-0000-0000EA0A0000}"/>
    <cellStyle name="Обычный 11 3 2 5 4" xfId="2798" xr:uid="{00000000-0005-0000-0000-0000EB0A0000}"/>
    <cellStyle name="Обычный 11 3 2 5_База" xfId="2799" xr:uid="{00000000-0005-0000-0000-0000EC0A0000}"/>
    <cellStyle name="Обычный 11 3 2 6" xfId="2800" xr:uid="{00000000-0005-0000-0000-0000ED0A0000}"/>
    <cellStyle name="Обычный 11 3 2 6 2" xfId="2801" xr:uid="{00000000-0005-0000-0000-0000EE0A0000}"/>
    <cellStyle name="Обычный 11 3 2 6 2 2" xfId="2802" xr:uid="{00000000-0005-0000-0000-0000EF0A0000}"/>
    <cellStyle name="Обычный 11 3 2 6 2_База" xfId="2803" xr:uid="{00000000-0005-0000-0000-0000F00A0000}"/>
    <cellStyle name="Обычный 11 3 2 6 3" xfId="2804" xr:uid="{00000000-0005-0000-0000-0000F10A0000}"/>
    <cellStyle name="Обычный 11 3 2 6_База" xfId="2805" xr:uid="{00000000-0005-0000-0000-0000F20A0000}"/>
    <cellStyle name="Обычный 11 3 2 7" xfId="2806" xr:uid="{00000000-0005-0000-0000-0000F30A0000}"/>
    <cellStyle name="Обычный 11 3 2 7 2" xfId="2807" xr:uid="{00000000-0005-0000-0000-0000F40A0000}"/>
    <cellStyle name="Обычный 11 3 2 7_База" xfId="2808" xr:uid="{00000000-0005-0000-0000-0000F50A0000}"/>
    <cellStyle name="Обычный 11 3 2 8" xfId="2809" xr:uid="{00000000-0005-0000-0000-0000F60A0000}"/>
    <cellStyle name="Обычный 11 3 2_База" xfId="2810" xr:uid="{00000000-0005-0000-0000-0000F70A0000}"/>
    <cellStyle name="Обычный 11 3 3" xfId="2811" xr:uid="{00000000-0005-0000-0000-0000F80A0000}"/>
    <cellStyle name="Обычный 11 3 3 2" xfId="2812" xr:uid="{00000000-0005-0000-0000-0000F90A0000}"/>
    <cellStyle name="Обычный 11 3 3 2 2" xfId="2813" xr:uid="{00000000-0005-0000-0000-0000FA0A0000}"/>
    <cellStyle name="Обычный 11 3 3 2 2 2" xfId="2814" xr:uid="{00000000-0005-0000-0000-0000FB0A0000}"/>
    <cellStyle name="Обычный 11 3 3 2 2 2 2" xfId="2815" xr:uid="{00000000-0005-0000-0000-0000FC0A0000}"/>
    <cellStyle name="Обычный 11 3 3 2 2 2_База" xfId="2816" xr:uid="{00000000-0005-0000-0000-0000FD0A0000}"/>
    <cellStyle name="Обычный 11 3 3 2 2 3" xfId="2817" xr:uid="{00000000-0005-0000-0000-0000FE0A0000}"/>
    <cellStyle name="Обычный 11 3 3 2 2_База" xfId="2818" xr:uid="{00000000-0005-0000-0000-0000FF0A0000}"/>
    <cellStyle name="Обычный 11 3 3 2 3" xfId="2819" xr:uid="{00000000-0005-0000-0000-0000000B0000}"/>
    <cellStyle name="Обычный 11 3 3 2 3 2" xfId="2820" xr:uid="{00000000-0005-0000-0000-0000010B0000}"/>
    <cellStyle name="Обычный 11 3 3 2 3_База" xfId="2821" xr:uid="{00000000-0005-0000-0000-0000020B0000}"/>
    <cellStyle name="Обычный 11 3 3 2 4" xfId="2822" xr:uid="{00000000-0005-0000-0000-0000030B0000}"/>
    <cellStyle name="Обычный 11 3 3 2_База" xfId="2823" xr:uid="{00000000-0005-0000-0000-0000040B0000}"/>
    <cellStyle name="Обычный 11 3 3 3" xfId="2824" xr:uid="{00000000-0005-0000-0000-0000050B0000}"/>
    <cellStyle name="Обычный 11 3 3 3 2" xfId="2825" xr:uid="{00000000-0005-0000-0000-0000060B0000}"/>
    <cellStyle name="Обычный 11 3 3 3 2 2" xfId="2826" xr:uid="{00000000-0005-0000-0000-0000070B0000}"/>
    <cellStyle name="Обычный 11 3 3 3 2 2 2" xfId="2827" xr:uid="{00000000-0005-0000-0000-0000080B0000}"/>
    <cellStyle name="Обычный 11 3 3 3 2 2_База" xfId="2828" xr:uid="{00000000-0005-0000-0000-0000090B0000}"/>
    <cellStyle name="Обычный 11 3 3 3 2 3" xfId="2829" xr:uid="{00000000-0005-0000-0000-00000A0B0000}"/>
    <cellStyle name="Обычный 11 3 3 3 2_База" xfId="2830" xr:uid="{00000000-0005-0000-0000-00000B0B0000}"/>
    <cellStyle name="Обычный 11 3 3 3 3" xfId="2831" xr:uid="{00000000-0005-0000-0000-00000C0B0000}"/>
    <cellStyle name="Обычный 11 3 3 3 3 2" xfId="2832" xr:uid="{00000000-0005-0000-0000-00000D0B0000}"/>
    <cellStyle name="Обычный 11 3 3 3 3_База" xfId="2833" xr:uid="{00000000-0005-0000-0000-00000E0B0000}"/>
    <cellStyle name="Обычный 11 3 3 3 4" xfId="2834" xr:uid="{00000000-0005-0000-0000-00000F0B0000}"/>
    <cellStyle name="Обычный 11 3 3 3_База" xfId="2835" xr:uid="{00000000-0005-0000-0000-0000100B0000}"/>
    <cellStyle name="Обычный 11 3 3 4" xfId="2836" xr:uid="{00000000-0005-0000-0000-0000110B0000}"/>
    <cellStyle name="Обычный 11 3 3 4 2" xfId="2837" xr:uid="{00000000-0005-0000-0000-0000120B0000}"/>
    <cellStyle name="Обычный 11 3 3 4 2 2" xfId="2838" xr:uid="{00000000-0005-0000-0000-0000130B0000}"/>
    <cellStyle name="Обычный 11 3 3 4 2_База" xfId="2839" xr:uid="{00000000-0005-0000-0000-0000140B0000}"/>
    <cellStyle name="Обычный 11 3 3 4 3" xfId="2840" xr:uid="{00000000-0005-0000-0000-0000150B0000}"/>
    <cellStyle name="Обычный 11 3 3 4_База" xfId="2841" xr:uid="{00000000-0005-0000-0000-0000160B0000}"/>
    <cellStyle name="Обычный 11 3 3 5" xfId="2842" xr:uid="{00000000-0005-0000-0000-0000170B0000}"/>
    <cellStyle name="Обычный 11 3 3 5 2" xfId="2843" xr:uid="{00000000-0005-0000-0000-0000180B0000}"/>
    <cellStyle name="Обычный 11 3 3 5_База" xfId="2844" xr:uid="{00000000-0005-0000-0000-0000190B0000}"/>
    <cellStyle name="Обычный 11 3 3 6" xfId="2845" xr:uid="{00000000-0005-0000-0000-00001A0B0000}"/>
    <cellStyle name="Обычный 11 3 3_База" xfId="2846" xr:uid="{00000000-0005-0000-0000-00001B0B0000}"/>
    <cellStyle name="Обычный 11 3 4" xfId="2847" xr:uid="{00000000-0005-0000-0000-00001C0B0000}"/>
    <cellStyle name="Обычный 11 3 4 2" xfId="2848" xr:uid="{00000000-0005-0000-0000-00001D0B0000}"/>
    <cellStyle name="Обычный 11 3 4 2 2" xfId="2849" xr:uid="{00000000-0005-0000-0000-00001E0B0000}"/>
    <cellStyle name="Обычный 11 3 4 2 2 2" xfId="2850" xr:uid="{00000000-0005-0000-0000-00001F0B0000}"/>
    <cellStyle name="Обычный 11 3 4 2 2 2 2" xfId="2851" xr:uid="{00000000-0005-0000-0000-0000200B0000}"/>
    <cellStyle name="Обычный 11 3 4 2 2 2_База" xfId="2852" xr:uid="{00000000-0005-0000-0000-0000210B0000}"/>
    <cellStyle name="Обычный 11 3 4 2 2 3" xfId="2853" xr:uid="{00000000-0005-0000-0000-0000220B0000}"/>
    <cellStyle name="Обычный 11 3 4 2 2_База" xfId="2854" xr:uid="{00000000-0005-0000-0000-0000230B0000}"/>
    <cellStyle name="Обычный 11 3 4 2 3" xfId="2855" xr:uid="{00000000-0005-0000-0000-0000240B0000}"/>
    <cellStyle name="Обычный 11 3 4 2 3 2" xfId="2856" xr:uid="{00000000-0005-0000-0000-0000250B0000}"/>
    <cellStyle name="Обычный 11 3 4 2 3_База" xfId="2857" xr:uid="{00000000-0005-0000-0000-0000260B0000}"/>
    <cellStyle name="Обычный 11 3 4 2 4" xfId="2858" xr:uid="{00000000-0005-0000-0000-0000270B0000}"/>
    <cellStyle name="Обычный 11 3 4 2_База" xfId="2859" xr:uid="{00000000-0005-0000-0000-0000280B0000}"/>
    <cellStyle name="Обычный 11 3 4 3" xfId="2860" xr:uid="{00000000-0005-0000-0000-0000290B0000}"/>
    <cellStyle name="Обычный 11 3 4 3 2" xfId="2861" xr:uid="{00000000-0005-0000-0000-00002A0B0000}"/>
    <cellStyle name="Обычный 11 3 4 3 2 2" xfId="2862" xr:uid="{00000000-0005-0000-0000-00002B0B0000}"/>
    <cellStyle name="Обычный 11 3 4 3 2 2 2" xfId="2863" xr:uid="{00000000-0005-0000-0000-00002C0B0000}"/>
    <cellStyle name="Обычный 11 3 4 3 2 2_База" xfId="2864" xr:uid="{00000000-0005-0000-0000-00002D0B0000}"/>
    <cellStyle name="Обычный 11 3 4 3 2 3" xfId="2865" xr:uid="{00000000-0005-0000-0000-00002E0B0000}"/>
    <cellStyle name="Обычный 11 3 4 3 2_База" xfId="2866" xr:uid="{00000000-0005-0000-0000-00002F0B0000}"/>
    <cellStyle name="Обычный 11 3 4 3 3" xfId="2867" xr:uid="{00000000-0005-0000-0000-0000300B0000}"/>
    <cellStyle name="Обычный 11 3 4 3 3 2" xfId="2868" xr:uid="{00000000-0005-0000-0000-0000310B0000}"/>
    <cellStyle name="Обычный 11 3 4 3 3_База" xfId="2869" xr:uid="{00000000-0005-0000-0000-0000320B0000}"/>
    <cellStyle name="Обычный 11 3 4 3 4" xfId="2870" xr:uid="{00000000-0005-0000-0000-0000330B0000}"/>
    <cellStyle name="Обычный 11 3 4 3_База" xfId="2871" xr:uid="{00000000-0005-0000-0000-0000340B0000}"/>
    <cellStyle name="Обычный 11 3 4 4" xfId="2872" xr:uid="{00000000-0005-0000-0000-0000350B0000}"/>
    <cellStyle name="Обычный 11 3 4 4 2" xfId="2873" xr:uid="{00000000-0005-0000-0000-0000360B0000}"/>
    <cellStyle name="Обычный 11 3 4 4 2 2" xfId="2874" xr:uid="{00000000-0005-0000-0000-0000370B0000}"/>
    <cellStyle name="Обычный 11 3 4 4 2_База" xfId="2875" xr:uid="{00000000-0005-0000-0000-0000380B0000}"/>
    <cellStyle name="Обычный 11 3 4 4 3" xfId="2876" xr:uid="{00000000-0005-0000-0000-0000390B0000}"/>
    <cellStyle name="Обычный 11 3 4 4_База" xfId="2877" xr:uid="{00000000-0005-0000-0000-00003A0B0000}"/>
    <cellStyle name="Обычный 11 3 4 5" xfId="2878" xr:uid="{00000000-0005-0000-0000-00003B0B0000}"/>
    <cellStyle name="Обычный 11 3 4 5 2" xfId="2879" xr:uid="{00000000-0005-0000-0000-00003C0B0000}"/>
    <cellStyle name="Обычный 11 3 4 5_База" xfId="2880" xr:uid="{00000000-0005-0000-0000-00003D0B0000}"/>
    <cellStyle name="Обычный 11 3 4 6" xfId="2881" xr:uid="{00000000-0005-0000-0000-00003E0B0000}"/>
    <cellStyle name="Обычный 11 3 4_База" xfId="2882" xr:uid="{00000000-0005-0000-0000-00003F0B0000}"/>
    <cellStyle name="Обычный 11 3 5" xfId="2883" xr:uid="{00000000-0005-0000-0000-0000400B0000}"/>
    <cellStyle name="Обычный 11 3 5 2" xfId="2884" xr:uid="{00000000-0005-0000-0000-0000410B0000}"/>
    <cellStyle name="Обычный 11 3 5 2 2" xfId="2885" xr:uid="{00000000-0005-0000-0000-0000420B0000}"/>
    <cellStyle name="Обычный 11 3 5 2 2 2" xfId="2886" xr:uid="{00000000-0005-0000-0000-0000430B0000}"/>
    <cellStyle name="Обычный 11 3 5 2 2 2 2" xfId="2887" xr:uid="{00000000-0005-0000-0000-0000440B0000}"/>
    <cellStyle name="Обычный 11 3 5 2 2 2_База" xfId="2888" xr:uid="{00000000-0005-0000-0000-0000450B0000}"/>
    <cellStyle name="Обычный 11 3 5 2 2 3" xfId="2889" xr:uid="{00000000-0005-0000-0000-0000460B0000}"/>
    <cellStyle name="Обычный 11 3 5 2 2_База" xfId="2890" xr:uid="{00000000-0005-0000-0000-0000470B0000}"/>
    <cellStyle name="Обычный 11 3 5 2 3" xfId="2891" xr:uid="{00000000-0005-0000-0000-0000480B0000}"/>
    <cellStyle name="Обычный 11 3 5 2 3 2" xfId="2892" xr:uid="{00000000-0005-0000-0000-0000490B0000}"/>
    <cellStyle name="Обычный 11 3 5 2 3_База" xfId="2893" xr:uid="{00000000-0005-0000-0000-00004A0B0000}"/>
    <cellStyle name="Обычный 11 3 5 2 4" xfId="2894" xr:uid="{00000000-0005-0000-0000-00004B0B0000}"/>
    <cellStyle name="Обычный 11 3 5 2_База" xfId="2895" xr:uid="{00000000-0005-0000-0000-00004C0B0000}"/>
    <cellStyle name="Обычный 11 3 5 3" xfId="2896" xr:uid="{00000000-0005-0000-0000-00004D0B0000}"/>
    <cellStyle name="Обычный 11 3 5 3 2" xfId="2897" xr:uid="{00000000-0005-0000-0000-00004E0B0000}"/>
    <cellStyle name="Обычный 11 3 5 3 2 2" xfId="2898" xr:uid="{00000000-0005-0000-0000-00004F0B0000}"/>
    <cellStyle name="Обычный 11 3 5 3 2_База" xfId="2899" xr:uid="{00000000-0005-0000-0000-0000500B0000}"/>
    <cellStyle name="Обычный 11 3 5 3 3" xfId="2900" xr:uid="{00000000-0005-0000-0000-0000510B0000}"/>
    <cellStyle name="Обычный 11 3 5 3_База" xfId="2901" xr:uid="{00000000-0005-0000-0000-0000520B0000}"/>
    <cellStyle name="Обычный 11 3 5 4" xfId="2902" xr:uid="{00000000-0005-0000-0000-0000530B0000}"/>
    <cellStyle name="Обычный 11 3 5 4 2" xfId="2903" xr:uid="{00000000-0005-0000-0000-0000540B0000}"/>
    <cellStyle name="Обычный 11 3 5 4_База" xfId="2904" xr:uid="{00000000-0005-0000-0000-0000550B0000}"/>
    <cellStyle name="Обычный 11 3 5 5" xfId="2905" xr:uid="{00000000-0005-0000-0000-0000560B0000}"/>
    <cellStyle name="Обычный 11 3 5_База" xfId="2906" xr:uid="{00000000-0005-0000-0000-0000570B0000}"/>
    <cellStyle name="Обычный 11 3 6" xfId="2907" xr:uid="{00000000-0005-0000-0000-0000580B0000}"/>
    <cellStyle name="Обычный 11 3 6 2" xfId="2908" xr:uid="{00000000-0005-0000-0000-0000590B0000}"/>
    <cellStyle name="Обычный 11 3 6 2 2" xfId="2909" xr:uid="{00000000-0005-0000-0000-00005A0B0000}"/>
    <cellStyle name="Обычный 11 3 6 2 2 2" xfId="2910" xr:uid="{00000000-0005-0000-0000-00005B0B0000}"/>
    <cellStyle name="Обычный 11 3 6 2 2_База" xfId="2911" xr:uid="{00000000-0005-0000-0000-00005C0B0000}"/>
    <cellStyle name="Обычный 11 3 6 2 3" xfId="2912" xr:uid="{00000000-0005-0000-0000-00005D0B0000}"/>
    <cellStyle name="Обычный 11 3 6 2_База" xfId="2913" xr:uid="{00000000-0005-0000-0000-00005E0B0000}"/>
    <cellStyle name="Обычный 11 3 6 3" xfId="2914" xr:uid="{00000000-0005-0000-0000-00005F0B0000}"/>
    <cellStyle name="Обычный 11 3 6 3 2" xfId="2915" xr:uid="{00000000-0005-0000-0000-0000600B0000}"/>
    <cellStyle name="Обычный 11 3 6 3_База" xfId="2916" xr:uid="{00000000-0005-0000-0000-0000610B0000}"/>
    <cellStyle name="Обычный 11 3 6 4" xfId="2917" xr:uid="{00000000-0005-0000-0000-0000620B0000}"/>
    <cellStyle name="Обычный 11 3 6_База" xfId="2918" xr:uid="{00000000-0005-0000-0000-0000630B0000}"/>
    <cellStyle name="Обычный 11 3 7" xfId="2919" xr:uid="{00000000-0005-0000-0000-0000640B0000}"/>
    <cellStyle name="Обычный 11 3 7 2" xfId="2920" xr:uid="{00000000-0005-0000-0000-0000650B0000}"/>
    <cellStyle name="Обычный 11 3 7 2 2" xfId="2921" xr:uid="{00000000-0005-0000-0000-0000660B0000}"/>
    <cellStyle name="Обычный 11 3 7 2_База" xfId="2922" xr:uid="{00000000-0005-0000-0000-0000670B0000}"/>
    <cellStyle name="Обычный 11 3 7 3" xfId="2923" xr:uid="{00000000-0005-0000-0000-0000680B0000}"/>
    <cellStyle name="Обычный 11 3 7_База" xfId="2924" xr:uid="{00000000-0005-0000-0000-0000690B0000}"/>
    <cellStyle name="Обычный 11 3 8" xfId="2925" xr:uid="{00000000-0005-0000-0000-00006A0B0000}"/>
    <cellStyle name="Обычный 11 3 8 2" xfId="2926" xr:uid="{00000000-0005-0000-0000-00006B0B0000}"/>
    <cellStyle name="Обычный 11 3 8_База" xfId="2927" xr:uid="{00000000-0005-0000-0000-00006C0B0000}"/>
    <cellStyle name="Обычный 11 3 9" xfId="2928" xr:uid="{00000000-0005-0000-0000-00006D0B0000}"/>
    <cellStyle name="Обычный 11 3_База" xfId="2929" xr:uid="{00000000-0005-0000-0000-00006E0B0000}"/>
    <cellStyle name="Обычный 11 4" xfId="2930" xr:uid="{00000000-0005-0000-0000-00006F0B0000}"/>
    <cellStyle name="Обычный 11 4 2" xfId="2931" xr:uid="{00000000-0005-0000-0000-0000700B0000}"/>
    <cellStyle name="Обычный 11 4 2 2" xfId="2932" xr:uid="{00000000-0005-0000-0000-0000710B0000}"/>
    <cellStyle name="Обычный 11 4 2 2 2" xfId="2933" xr:uid="{00000000-0005-0000-0000-0000720B0000}"/>
    <cellStyle name="Обычный 11 4 2 2 2 2" xfId="2934" xr:uid="{00000000-0005-0000-0000-0000730B0000}"/>
    <cellStyle name="Обычный 11 4 2 2 2 2 2" xfId="2935" xr:uid="{00000000-0005-0000-0000-0000740B0000}"/>
    <cellStyle name="Обычный 11 4 2 2 2 2_База" xfId="2936" xr:uid="{00000000-0005-0000-0000-0000750B0000}"/>
    <cellStyle name="Обычный 11 4 2 2 2 3" xfId="2937" xr:uid="{00000000-0005-0000-0000-0000760B0000}"/>
    <cellStyle name="Обычный 11 4 2 2 2_База" xfId="2938" xr:uid="{00000000-0005-0000-0000-0000770B0000}"/>
    <cellStyle name="Обычный 11 4 2 2 3" xfId="2939" xr:uid="{00000000-0005-0000-0000-0000780B0000}"/>
    <cellStyle name="Обычный 11 4 2 2 3 2" xfId="2940" xr:uid="{00000000-0005-0000-0000-0000790B0000}"/>
    <cellStyle name="Обычный 11 4 2 2 3_База" xfId="2941" xr:uid="{00000000-0005-0000-0000-00007A0B0000}"/>
    <cellStyle name="Обычный 11 4 2 2 4" xfId="2942" xr:uid="{00000000-0005-0000-0000-00007B0B0000}"/>
    <cellStyle name="Обычный 11 4 2 2_База" xfId="2943" xr:uid="{00000000-0005-0000-0000-00007C0B0000}"/>
    <cellStyle name="Обычный 11 4 2 3" xfId="2944" xr:uid="{00000000-0005-0000-0000-00007D0B0000}"/>
    <cellStyle name="Обычный 11 4 2 3 2" xfId="2945" xr:uid="{00000000-0005-0000-0000-00007E0B0000}"/>
    <cellStyle name="Обычный 11 4 2 3 2 2" xfId="2946" xr:uid="{00000000-0005-0000-0000-00007F0B0000}"/>
    <cellStyle name="Обычный 11 4 2 3 2 2 2" xfId="2947" xr:uid="{00000000-0005-0000-0000-0000800B0000}"/>
    <cellStyle name="Обычный 11 4 2 3 2 2_База" xfId="2948" xr:uid="{00000000-0005-0000-0000-0000810B0000}"/>
    <cellStyle name="Обычный 11 4 2 3 2 3" xfId="2949" xr:uid="{00000000-0005-0000-0000-0000820B0000}"/>
    <cellStyle name="Обычный 11 4 2 3 2_База" xfId="2950" xr:uid="{00000000-0005-0000-0000-0000830B0000}"/>
    <cellStyle name="Обычный 11 4 2 3 3" xfId="2951" xr:uid="{00000000-0005-0000-0000-0000840B0000}"/>
    <cellStyle name="Обычный 11 4 2 3 3 2" xfId="2952" xr:uid="{00000000-0005-0000-0000-0000850B0000}"/>
    <cellStyle name="Обычный 11 4 2 3 3_База" xfId="2953" xr:uid="{00000000-0005-0000-0000-0000860B0000}"/>
    <cellStyle name="Обычный 11 4 2 3 4" xfId="2954" xr:uid="{00000000-0005-0000-0000-0000870B0000}"/>
    <cellStyle name="Обычный 11 4 2 3_База" xfId="2955" xr:uid="{00000000-0005-0000-0000-0000880B0000}"/>
    <cellStyle name="Обычный 11 4 2 4" xfId="2956" xr:uid="{00000000-0005-0000-0000-0000890B0000}"/>
    <cellStyle name="Обычный 11 4 2 4 2" xfId="2957" xr:uid="{00000000-0005-0000-0000-00008A0B0000}"/>
    <cellStyle name="Обычный 11 4 2 4 2 2" xfId="2958" xr:uid="{00000000-0005-0000-0000-00008B0B0000}"/>
    <cellStyle name="Обычный 11 4 2 4 2_База" xfId="2959" xr:uid="{00000000-0005-0000-0000-00008C0B0000}"/>
    <cellStyle name="Обычный 11 4 2 4 3" xfId="2960" xr:uid="{00000000-0005-0000-0000-00008D0B0000}"/>
    <cellStyle name="Обычный 11 4 2 4_База" xfId="2961" xr:uid="{00000000-0005-0000-0000-00008E0B0000}"/>
    <cellStyle name="Обычный 11 4 2 5" xfId="2962" xr:uid="{00000000-0005-0000-0000-00008F0B0000}"/>
    <cellStyle name="Обычный 11 4 2 5 2" xfId="2963" xr:uid="{00000000-0005-0000-0000-0000900B0000}"/>
    <cellStyle name="Обычный 11 4 2 5_База" xfId="2964" xr:uid="{00000000-0005-0000-0000-0000910B0000}"/>
    <cellStyle name="Обычный 11 4 2 6" xfId="2965" xr:uid="{00000000-0005-0000-0000-0000920B0000}"/>
    <cellStyle name="Обычный 11 4 2_База" xfId="2966" xr:uid="{00000000-0005-0000-0000-0000930B0000}"/>
    <cellStyle name="Обычный 11 4 3" xfId="2967" xr:uid="{00000000-0005-0000-0000-0000940B0000}"/>
    <cellStyle name="Обычный 11 4 3 2" xfId="2968" xr:uid="{00000000-0005-0000-0000-0000950B0000}"/>
    <cellStyle name="Обычный 11 4 3 2 2" xfId="2969" xr:uid="{00000000-0005-0000-0000-0000960B0000}"/>
    <cellStyle name="Обычный 11 4 3 2 2 2" xfId="2970" xr:uid="{00000000-0005-0000-0000-0000970B0000}"/>
    <cellStyle name="Обычный 11 4 3 2 2 2 2" xfId="2971" xr:uid="{00000000-0005-0000-0000-0000980B0000}"/>
    <cellStyle name="Обычный 11 4 3 2 2 2_База" xfId="2972" xr:uid="{00000000-0005-0000-0000-0000990B0000}"/>
    <cellStyle name="Обычный 11 4 3 2 2 3" xfId="2973" xr:uid="{00000000-0005-0000-0000-00009A0B0000}"/>
    <cellStyle name="Обычный 11 4 3 2 2_База" xfId="2974" xr:uid="{00000000-0005-0000-0000-00009B0B0000}"/>
    <cellStyle name="Обычный 11 4 3 2 3" xfId="2975" xr:uid="{00000000-0005-0000-0000-00009C0B0000}"/>
    <cellStyle name="Обычный 11 4 3 2 3 2" xfId="2976" xr:uid="{00000000-0005-0000-0000-00009D0B0000}"/>
    <cellStyle name="Обычный 11 4 3 2 3_База" xfId="2977" xr:uid="{00000000-0005-0000-0000-00009E0B0000}"/>
    <cellStyle name="Обычный 11 4 3 2 4" xfId="2978" xr:uid="{00000000-0005-0000-0000-00009F0B0000}"/>
    <cellStyle name="Обычный 11 4 3 2_База" xfId="2979" xr:uid="{00000000-0005-0000-0000-0000A00B0000}"/>
    <cellStyle name="Обычный 11 4 3 3" xfId="2980" xr:uid="{00000000-0005-0000-0000-0000A10B0000}"/>
    <cellStyle name="Обычный 11 4 3 3 2" xfId="2981" xr:uid="{00000000-0005-0000-0000-0000A20B0000}"/>
    <cellStyle name="Обычный 11 4 3 3 2 2" xfId="2982" xr:uid="{00000000-0005-0000-0000-0000A30B0000}"/>
    <cellStyle name="Обычный 11 4 3 3 2 2 2" xfId="2983" xr:uid="{00000000-0005-0000-0000-0000A40B0000}"/>
    <cellStyle name="Обычный 11 4 3 3 2 2_База" xfId="2984" xr:uid="{00000000-0005-0000-0000-0000A50B0000}"/>
    <cellStyle name="Обычный 11 4 3 3 2 3" xfId="2985" xr:uid="{00000000-0005-0000-0000-0000A60B0000}"/>
    <cellStyle name="Обычный 11 4 3 3 2_База" xfId="2986" xr:uid="{00000000-0005-0000-0000-0000A70B0000}"/>
    <cellStyle name="Обычный 11 4 3 3 3" xfId="2987" xr:uid="{00000000-0005-0000-0000-0000A80B0000}"/>
    <cellStyle name="Обычный 11 4 3 3 3 2" xfId="2988" xr:uid="{00000000-0005-0000-0000-0000A90B0000}"/>
    <cellStyle name="Обычный 11 4 3 3 3_База" xfId="2989" xr:uid="{00000000-0005-0000-0000-0000AA0B0000}"/>
    <cellStyle name="Обычный 11 4 3 3 4" xfId="2990" xr:uid="{00000000-0005-0000-0000-0000AB0B0000}"/>
    <cellStyle name="Обычный 11 4 3 3_База" xfId="2991" xr:uid="{00000000-0005-0000-0000-0000AC0B0000}"/>
    <cellStyle name="Обычный 11 4 3 4" xfId="2992" xr:uid="{00000000-0005-0000-0000-0000AD0B0000}"/>
    <cellStyle name="Обычный 11 4 3 4 2" xfId="2993" xr:uid="{00000000-0005-0000-0000-0000AE0B0000}"/>
    <cellStyle name="Обычный 11 4 3 4 2 2" xfId="2994" xr:uid="{00000000-0005-0000-0000-0000AF0B0000}"/>
    <cellStyle name="Обычный 11 4 3 4 2_База" xfId="2995" xr:uid="{00000000-0005-0000-0000-0000B00B0000}"/>
    <cellStyle name="Обычный 11 4 3 4 3" xfId="2996" xr:uid="{00000000-0005-0000-0000-0000B10B0000}"/>
    <cellStyle name="Обычный 11 4 3 4_База" xfId="2997" xr:uid="{00000000-0005-0000-0000-0000B20B0000}"/>
    <cellStyle name="Обычный 11 4 3 5" xfId="2998" xr:uid="{00000000-0005-0000-0000-0000B30B0000}"/>
    <cellStyle name="Обычный 11 4 3 5 2" xfId="2999" xr:uid="{00000000-0005-0000-0000-0000B40B0000}"/>
    <cellStyle name="Обычный 11 4 3 5_База" xfId="3000" xr:uid="{00000000-0005-0000-0000-0000B50B0000}"/>
    <cellStyle name="Обычный 11 4 3 6" xfId="3001" xr:uid="{00000000-0005-0000-0000-0000B60B0000}"/>
    <cellStyle name="Обычный 11 4 3_База" xfId="3002" xr:uid="{00000000-0005-0000-0000-0000B70B0000}"/>
    <cellStyle name="Обычный 11 4 4" xfId="3003" xr:uid="{00000000-0005-0000-0000-0000B80B0000}"/>
    <cellStyle name="Обычный 11 4 4 2" xfId="3004" xr:uid="{00000000-0005-0000-0000-0000B90B0000}"/>
    <cellStyle name="Обычный 11 4 4 2 2" xfId="3005" xr:uid="{00000000-0005-0000-0000-0000BA0B0000}"/>
    <cellStyle name="Обычный 11 4 4 2 2 2" xfId="3006" xr:uid="{00000000-0005-0000-0000-0000BB0B0000}"/>
    <cellStyle name="Обычный 11 4 4 2 2_База" xfId="3007" xr:uid="{00000000-0005-0000-0000-0000BC0B0000}"/>
    <cellStyle name="Обычный 11 4 4 2 3" xfId="3008" xr:uid="{00000000-0005-0000-0000-0000BD0B0000}"/>
    <cellStyle name="Обычный 11 4 4 2_База" xfId="3009" xr:uid="{00000000-0005-0000-0000-0000BE0B0000}"/>
    <cellStyle name="Обычный 11 4 4 3" xfId="3010" xr:uid="{00000000-0005-0000-0000-0000BF0B0000}"/>
    <cellStyle name="Обычный 11 4 4 3 2" xfId="3011" xr:uid="{00000000-0005-0000-0000-0000C00B0000}"/>
    <cellStyle name="Обычный 11 4 4 3_База" xfId="3012" xr:uid="{00000000-0005-0000-0000-0000C10B0000}"/>
    <cellStyle name="Обычный 11 4 4 4" xfId="3013" xr:uid="{00000000-0005-0000-0000-0000C20B0000}"/>
    <cellStyle name="Обычный 11 4 4_База" xfId="3014" xr:uid="{00000000-0005-0000-0000-0000C30B0000}"/>
    <cellStyle name="Обычный 11 4 5" xfId="3015" xr:uid="{00000000-0005-0000-0000-0000C40B0000}"/>
    <cellStyle name="Обычный 11 4 5 2" xfId="3016" xr:uid="{00000000-0005-0000-0000-0000C50B0000}"/>
    <cellStyle name="Обычный 11 4 5 2 2" xfId="3017" xr:uid="{00000000-0005-0000-0000-0000C60B0000}"/>
    <cellStyle name="Обычный 11 4 5 2 2 2" xfId="3018" xr:uid="{00000000-0005-0000-0000-0000C70B0000}"/>
    <cellStyle name="Обычный 11 4 5 2 2_База" xfId="3019" xr:uid="{00000000-0005-0000-0000-0000C80B0000}"/>
    <cellStyle name="Обычный 11 4 5 2 3" xfId="3020" xr:uid="{00000000-0005-0000-0000-0000C90B0000}"/>
    <cellStyle name="Обычный 11 4 5 2_База" xfId="3021" xr:uid="{00000000-0005-0000-0000-0000CA0B0000}"/>
    <cellStyle name="Обычный 11 4 5 3" xfId="3022" xr:uid="{00000000-0005-0000-0000-0000CB0B0000}"/>
    <cellStyle name="Обычный 11 4 5 3 2" xfId="3023" xr:uid="{00000000-0005-0000-0000-0000CC0B0000}"/>
    <cellStyle name="Обычный 11 4 5 3_База" xfId="3024" xr:uid="{00000000-0005-0000-0000-0000CD0B0000}"/>
    <cellStyle name="Обычный 11 4 5 4" xfId="3025" xr:uid="{00000000-0005-0000-0000-0000CE0B0000}"/>
    <cellStyle name="Обычный 11 4 5_База" xfId="3026" xr:uid="{00000000-0005-0000-0000-0000CF0B0000}"/>
    <cellStyle name="Обычный 11 4 6" xfId="3027" xr:uid="{00000000-0005-0000-0000-0000D00B0000}"/>
    <cellStyle name="Обычный 11 4 6 2" xfId="3028" xr:uid="{00000000-0005-0000-0000-0000D10B0000}"/>
    <cellStyle name="Обычный 11 4 6 2 2" xfId="3029" xr:uid="{00000000-0005-0000-0000-0000D20B0000}"/>
    <cellStyle name="Обычный 11 4 6 2_База" xfId="3030" xr:uid="{00000000-0005-0000-0000-0000D30B0000}"/>
    <cellStyle name="Обычный 11 4 6 3" xfId="3031" xr:uid="{00000000-0005-0000-0000-0000D40B0000}"/>
    <cellStyle name="Обычный 11 4 6_База" xfId="3032" xr:uid="{00000000-0005-0000-0000-0000D50B0000}"/>
    <cellStyle name="Обычный 11 4 7" xfId="3033" xr:uid="{00000000-0005-0000-0000-0000D60B0000}"/>
    <cellStyle name="Обычный 11 4 7 2" xfId="3034" xr:uid="{00000000-0005-0000-0000-0000D70B0000}"/>
    <cellStyle name="Обычный 11 4 7_База" xfId="3035" xr:uid="{00000000-0005-0000-0000-0000D80B0000}"/>
    <cellStyle name="Обычный 11 4 8" xfId="3036" xr:uid="{00000000-0005-0000-0000-0000D90B0000}"/>
    <cellStyle name="Обычный 11 4_База" xfId="3037" xr:uid="{00000000-0005-0000-0000-0000DA0B0000}"/>
    <cellStyle name="Обычный 11 5" xfId="3038" xr:uid="{00000000-0005-0000-0000-0000DB0B0000}"/>
    <cellStyle name="Обычный 11 5 2" xfId="3039" xr:uid="{00000000-0005-0000-0000-0000DC0B0000}"/>
    <cellStyle name="Обычный 11 5 2 2" xfId="3040" xr:uid="{00000000-0005-0000-0000-0000DD0B0000}"/>
    <cellStyle name="Обычный 11 5 2 2 2" xfId="3041" xr:uid="{00000000-0005-0000-0000-0000DE0B0000}"/>
    <cellStyle name="Обычный 11 5 2 2 2 2" xfId="3042" xr:uid="{00000000-0005-0000-0000-0000DF0B0000}"/>
    <cellStyle name="Обычный 11 5 2 2 2_База" xfId="3043" xr:uid="{00000000-0005-0000-0000-0000E00B0000}"/>
    <cellStyle name="Обычный 11 5 2 2 3" xfId="3044" xr:uid="{00000000-0005-0000-0000-0000E10B0000}"/>
    <cellStyle name="Обычный 11 5 2 2_База" xfId="3045" xr:uid="{00000000-0005-0000-0000-0000E20B0000}"/>
    <cellStyle name="Обычный 11 5 2 3" xfId="3046" xr:uid="{00000000-0005-0000-0000-0000E30B0000}"/>
    <cellStyle name="Обычный 11 5 2 3 2" xfId="3047" xr:uid="{00000000-0005-0000-0000-0000E40B0000}"/>
    <cellStyle name="Обычный 11 5 2 3_База" xfId="3048" xr:uid="{00000000-0005-0000-0000-0000E50B0000}"/>
    <cellStyle name="Обычный 11 5 2 4" xfId="3049" xr:uid="{00000000-0005-0000-0000-0000E60B0000}"/>
    <cellStyle name="Обычный 11 5 2_База" xfId="3050" xr:uid="{00000000-0005-0000-0000-0000E70B0000}"/>
    <cellStyle name="Обычный 11 5 3" xfId="3051" xr:uid="{00000000-0005-0000-0000-0000E80B0000}"/>
    <cellStyle name="Обычный 11 5 3 2" xfId="3052" xr:uid="{00000000-0005-0000-0000-0000E90B0000}"/>
    <cellStyle name="Обычный 11 5 3 2 2" xfId="3053" xr:uid="{00000000-0005-0000-0000-0000EA0B0000}"/>
    <cellStyle name="Обычный 11 5 3 2 2 2" xfId="3054" xr:uid="{00000000-0005-0000-0000-0000EB0B0000}"/>
    <cellStyle name="Обычный 11 5 3 2 2_База" xfId="3055" xr:uid="{00000000-0005-0000-0000-0000EC0B0000}"/>
    <cellStyle name="Обычный 11 5 3 2 3" xfId="3056" xr:uid="{00000000-0005-0000-0000-0000ED0B0000}"/>
    <cellStyle name="Обычный 11 5 3 2_База" xfId="3057" xr:uid="{00000000-0005-0000-0000-0000EE0B0000}"/>
    <cellStyle name="Обычный 11 5 3 3" xfId="3058" xr:uid="{00000000-0005-0000-0000-0000EF0B0000}"/>
    <cellStyle name="Обычный 11 5 3 3 2" xfId="3059" xr:uid="{00000000-0005-0000-0000-0000F00B0000}"/>
    <cellStyle name="Обычный 11 5 3 3_База" xfId="3060" xr:uid="{00000000-0005-0000-0000-0000F10B0000}"/>
    <cellStyle name="Обычный 11 5 3 4" xfId="3061" xr:uid="{00000000-0005-0000-0000-0000F20B0000}"/>
    <cellStyle name="Обычный 11 5 3_База" xfId="3062" xr:uid="{00000000-0005-0000-0000-0000F30B0000}"/>
    <cellStyle name="Обычный 11 5 4" xfId="3063" xr:uid="{00000000-0005-0000-0000-0000F40B0000}"/>
    <cellStyle name="Обычный 11 5 4 2" xfId="3064" xr:uid="{00000000-0005-0000-0000-0000F50B0000}"/>
    <cellStyle name="Обычный 11 5 4 2 2" xfId="3065" xr:uid="{00000000-0005-0000-0000-0000F60B0000}"/>
    <cellStyle name="Обычный 11 5 4 2_База" xfId="3066" xr:uid="{00000000-0005-0000-0000-0000F70B0000}"/>
    <cellStyle name="Обычный 11 5 4 3" xfId="3067" xr:uid="{00000000-0005-0000-0000-0000F80B0000}"/>
    <cellStyle name="Обычный 11 5 4_База" xfId="3068" xr:uid="{00000000-0005-0000-0000-0000F90B0000}"/>
    <cellStyle name="Обычный 11 5 5" xfId="3069" xr:uid="{00000000-0005-0000-0000-0000FA0B0000}"/>
    <cellStyle name="Обычный 11 5 5 2" xfId="3070" xr:uid="{00000000-0005-0000-0000-0000FB0B0000}"/>
    <cellStyle name="Обычный 11 5 5_База" xfId="3071" xr:uid="{00000000-0005-0000-0000-0000FC0B0000}"/>
    <cellStyle name="Обычный 11 5 6" xfId="3072" xr:uid="{00000000-0005-0000-0000-0000FD0B0000}"/>
    <cellStyle name="Обычный 11 5_База" xfId="3073" xr:uid="{00000000-0005-0000-0000-0000FE0B0000}"/>
    <cellStyle name="Обычный 11 6" xfId="3074" xr:uid="{00000000-0005-0000-0000-0000FF0B0000}"/>
    <cellStyle name="Обычный 11 6 2" xfId="3075" xr:uid="{00000000-0005-0000-0000-0000000C0000}"/>
    <cellStyle name="Обычный 11 6 2 2" xfId="3076" xr:uid="{00000000-0005-0000-0000-0000010C0000}"/>
    <cellStyle name="Обычный 11 6 2 2 2" xfId="3077" xr:uid="{00000000-0005-0000-0000-0000020C0000}"/>
    <cellStyle name="Обычный 11 6 2 2 2 2" xfId="3078" xr:uid="{00000000-0005-0000-0000-0000030C0000}"/>
    <cellStyle name="Обычный 11 6 2 2 2_База" xfId="3079" xr:uid="{00000000-0005-0000-0000-0000040C0000}"/>
    <cellStyle name="Обычный 11 6 2 2 3" xfId="3080" xr:uid="{00000000-0005-0000-0000-0000050C0000}"/>
    <cellStyle name="Обычный 11 6 2 2_База" xfId="3081" xr:uid="{00000000-0005-0000-0000-0000060C0000}"/>
    <cellStyle name="Обычный 11 6 2 3" xfId="3082" xr:uid="{00000000-0005-0000-0000-0000070C0000}"/>
    <cellStyle name="Обычный 11 6 2 3 2" xfId="3083" xr:uid="{00000000-0005-0000-0000-0000080C0000}"/>
    <cellStyle name="Обычный 11 6 2 3_База" xfId="3084" xr:uid="{00000000-0005-0000-0000-0000090C0000}"/>
    <cellStyle name="Обычный 11 6 2 4" xfId="3085" xr:uid="{00000000-0005-0000-0000-00000A0C0000}"/>
    <cellStyle name="Обычный 11 6 2_База" xfId="3086" xr:uid="{00000000-0005-0000-0000-00000B0C0000}"/>
    <cellStyle name="Обычный 11 6 3" xfId="3087" xr:uid="{00000000-0005-0000-0000-00000C0C0000}"/>
    <cellStyle name="Обычный 11 6 3 2" xfId="3088" xr:uid="{00000000-0005-0000-0000-00000D0C0000}"/>
    <cellStyle name="Обычный 11 6 3 2 2" xfId="3089" xr:uid="{00000000-0005-0000-0000-00000E0C0000}"/>
    <cellStyle name="Обычный 11 6 3 2 2 2" xfId="3090" xr:uid="{00000000-0005-0000-0000-00000F0C0000}"/>
    <cellStyle name="Обычный 11 6 3 2 2_База" xfId="3091" xr:uid="{00000000-0005-0000-0000-0000100C0000}"/>
    <cellStyle name="Обычный 11 6 3 2 3" xfId="3092" xr:uid="{00000000-0005-0000-0000-0000110C0000}"/>
    <cellStyle name="Обычный 11 6 3 2_База" xfId="3093" xr:uid="{00000000-0005-0000-0000-0000120C0000}"/>
    <cellStyle name="Обычный 11 6 3 3" xfId="3094" xr:uid="{00000000-0005-0000-0000-0000130C0000}"/>
    <cellStyle name="Обычный 11 6 3 3 2" xfId="3095" xr:uid="{00000000-0005-0000-0000-0000140C0000}"/>
    <cellStyle name="Обычный 11 6 3 3_База" xfId="3096" xr:uid="{00000000-0005-0000-0000-0000150C0000}"/>
    <cellStyle name="Обычный 11 6 3 4" xfId="3097" xr:uid="{00000000-0005-0000-0000-0000160C0000}"/>
    <cellStyle name="Обычный 11 6 3_База" xfId="3098" xr:uid="{00000000-0005-0000-0000-0000170C0000}"/>
    <cellStyle name="Обычный 11 6 4" xfId="3099" xr:uid="{00000000-0005-0000-0000-0000180C0000}"/>
    <cellStyle name="Обычный 11 6 4 2" xfId="3100" xr:uid="{00000000-0005-0000-0000-0000190C0000}"/>
    <cellStyle name="Обычный 11 6 4 2 2" xfId="3101" xr:uid="{00000000-0005-0000-0000-00001A0C0000}"/>
    <cellStyle name="Обычный 11 6 4 2_База" xfId="3102" xr:uid="{00000000-0005-0000-0000-00001B0C0000}"/>
    <cellStyle name="Обычный 11 6 4 3" xfId="3103" xr:uid="{00000000-0005-0000-0000-00001C0C0000}"/>
    <cellStyle name="Обычный 11 6 4_База" xfId="3104" xr:uid="{00000000-0005-0000-0000-00001D0C0000}"/>
    <cellStyle name="Обычный 11 6 5" xfId="3105" xr:uid="{00000000-0005-0000-0000-00001E0C0000}"/>
    <cellStyle name="Обычный 11 6 5 2" xfId="3106" xr:uid="{00000000-0005-0000-0000-00001F0C0000}"/>
    <cellStyle name="Обычный 11 6 5_База" xfId="3107" xr:uid="{00000000-0005-0000-0000-0000200C0000}"/>
    <cellStyle name="Обычный 11 6 6" xfId="3108" xr:uid="{00000000-0005-0000-0000-0000210C0000}"/>
    <cellStyle name="Обычный 11 6_База" xfId="3109" xr:uid="{00000000-0005-0000-0000-0000220C0000}"/>
    <cellStyle name="Обычный 11 7" xfId="3110" xr:uid="{00000000-0005-0000-0000-0000230C0000}"/>
    <cellStyle name="Обычный 11 7 2" xfId="3111" xr:uid="{00000000-0005-0000-0000-0000240C0000}"/>
    <cellStyle name="Обычный 11 7 2 2" xfId="3112" xr:uid="{00000000-0005-0000-0000-0000250C0000}"/>
    <cellStyle name="Обычный 11 7 2 2 2" xfId="3113" xr:uid="{00000000-0005-0000-0000-0000260C0000}"/>
    <cellStyle name="Обычный 11 7 2 2 2 2" xfId="3114" xr:uid="{00000000-0005-0000-0000-0000270C0000}"/>
    <cellStyle name="Обычный 11 7 2 2 2_База" xfId="3115" xr:uid="{00000000-0005-0000-0000-0000280C0000}"/>
    <cellStyle name="Обычный 11 7 2 2 3" xfId="3116" xr:uid="{00000000-0005-0000-0000-0000290C0000}"/>
    <cellStyle name="Обычный 11 7 2 2_База" xfId="3117" xr:uid="{00000000-0005-0000-0000-00002A0C0000}"/>
    <cellStyle name="Обычный 11 7 2 3" xfId="3118" xr:uid="{00000000-0005-0000-0000-00002B0C0000}"/>
    <cellStyle name="Обычный 11 7 2 3 2" xfId="3119" xr:uid="{00000000-0005-0000-0000-00002C0C0000}"/>
    <cellStyle name="Обычный 11 7 2 3_База" xfId="3120" xr:uid="{00000000-0005-0000-0000-00002D0C0000}"/>
    <cellStyle name="Обычный 11 7 2 4" xfId="3121" xr:uid="{00000000-0005-0000-0000-00002E0C0000}"/>
    <cellStyle name="Обычный 11 7 2_База" xfId="3122" xr:uid="{00000000-0005-0000-0000-00002F0C0000}"/>
    <cellStyle name="Обычный 11 7 3" xfId="3123" xr:uid="{00000000-0005-0000-0000-0000300C0000}"/>
    <cellStyle name="Обычный 11 7 3 2" xfId="3124" xr:uid="{00000000-0005-0000-0000-0000310C0000}"/>
    <cellStyle name="Обычный 11 7 3 2 2" xfId="3125" xr:uid="{00000000-0005-0000-0000-0000320C0000}"/>
    <cellStyle name="Обычный 11 7 3 2_База" xfId="3126" xr:uid="{00000000-0005-0000-0000-0000330C0000}"/>
    <cellStyle name="Обычный 11 7 3 3" xfId="3127" xr:uid="{00000000-0005-0000-0000-0000340C0000}"/>
    <cellStyle name="Обычный 11 7 3_База" xfId="3128" xr:uid="{00000000-0005-0000-0000-0000350C0000}"/>
    <cellStyle name="Обычный 11 7 4" xfId="3129" xr:uid="{00000000-0005-0000-0000-0000360C0000}"/>
    <cellStyle name="Обычный 11 7 4 2" xfId="3130" xr:uid="{00000000-0005-0000-0000-0000370C0000}"/>
    <cellStyle name="Обычный 11 7 4_База" xfId="3131" xr:uid="{00000000-0005-0000-0000-0000380C0000}"/>
    <cellStyle name="Обычный 11 7 5" xfId="3132" xr:uid="{00000000-0005-0000-0000-0000390C0000}"/>
    <cellStyle name="Обычный 11 7_База" xfId="3133" xr:uid="{00000000-0005-0000-0000-00003A0C0000}"/>
    <cellStyle name="Обычный 11 8" xfId="3134" xr:uid="{00000000-0005-0000-0000-00003B0C0000}"/>
    <cellStyle name="Обычный 11 8 2" xfId="3135" xr:uid="{00000000-0005-0000-0000-00003C0C0000}"/>
    <cellStyle name="Обычный 11 8 2 2" xfId="3136" xr:uid="{00000000-0005-0000-0000-00003D0C0000}"/>
    <cellStyle name="Обычный 11 8 2 2 2" xfId="3137" xr:uid="{00000000-0005-0000-0000-00003E0C0000}"/>
    <cellStyle name="Обычный 11 8 2 2_База" xfId="3138" xr:uid="{00000000-0005-0000-0000-00003F0C0000}"/>
    <cellStyle name="Обычный 11 8 2 3" xfId="3139" xr:uid="{00000000-0005-0000-0000-0000400C0000}"/>
    <cellStyle name="Обычный 11 8 2_База" xfId="3140" xr:uid="{00000000-0005-0000-0000-0000410C0000}"/>
    <cellStyle name="Обычный 11 8 3" xfId="3141" xr:uid="{00000000-0005-0000-0000-0000420C0000}"/>
    <cellStyle name="Обычный 11 8 3 2" xfId="3142" xr:uid="{00000000-0005-0000-0000-0000430C0000}"/>
    <cellStyle name="Обычный 11 8 3_База" xfId="3143" xr:uid="{00000000-0005-0000-0000-0000440C0000}"/>
    <cellStyle name="Обычный 11 8 4" xfId="3144" xr:uid="{00000000-0005-0000-0000-0000450C0000}"/>
    <cellStyle name="Обычный 11 8_База" xfId="3145" xr:uid="{00000000-0005-0000-0000-0000460C0000}"/>
    <cellStyle name="Обычный 11 9" xfId="3146" xr:uid="{00000000-0005-0000-0000-0000470C0000}"/>
    <cellStyle name="Обычный 11 9 2" xfId="3147" xr:uid="{00000000-0005-0000-0000-0000480C0000}"/>
    <cellStyle name="Обычный 11 9 2 2" xfId="3148" xr:uid="{00000000-0005-0000-0000-0000490C0000}"/>
    <cellStyle name="Обычный 11 9 2_База" xfId="3149" xr:uid="{00000000-0005-0000-0000-00004A0C0000}"/>
    <cellStyle name="Обычный 11 9 3" xfId="3150" xr:uid="{00000000-0005-0000-0000-00004B0C0000}"/>
    <cellStyle name="Обычный 11 9_База" xfId="3151" xr:uid="{00000000-0005-0000-0000-00004C0C0000}"/>
    <cellStyle name="Обычный 11_База" xfId="3152" xr:uid="{00000000-0005-0000-0000-00004D0C0000}"/>
    <cellStyle name="Обычный 12" xfId="3153" xr:uid="{00000000-0005-0000-0000-00004E0C0000}"/>
    <cellStyle name="Обычный 12 10" xfId="3154" xr:uid="{00000000-0005-0000-0000-00004F0C0000}"/>
    <cellStyle name="Обычный 12 10 2" xfId="3155" xr:uid="{00000000-0005-0000-0000-0000500C0000}"/>
    <cellStyle name="Обычный 12 10 2 2" xfId="3156" xr:uid="{00000000-0005-0000-0000-0000510C0000}"/>
    <cellStyle name="Обычный 12 10 2_База" xfId="3157" xr:uid="{00000000-0005-0000-0000-0000520C0000}"/>
    <cellStyle name="Обычный 12 10 3" xfId="3158" xr:uid="{00000000-0005-0000-0000-0000530C0000}"/>
    <cellStyle name="Обычный 12 10_База" xfId="3159" xr:uid="{00000000-0005-0000-0000-0000540C0000}"/>
    <cellStyle name="Обычный 12 11" xfId="3160" xr:uid="{00000000-0005-0000-0000-0000550C0000}"/>
    <cellStyle name="Обычный 12 11 2" xfId="3161" xr:uid="{00000000-0005-0000-0000-0000560C0000}"/>
    <cellStyle name="Обычный 12 11_База" xfId="3162" xr:uid="{00000000-0005-0000-0000-0000570C0000}"/>
    <cellStyle name="Обычный 12 12" xfId="3163" xr:uid="{00000000-0005-0000-0000-0000580C0000}"/>
    <cellStyle name="Обычный 12 13" xfId="3164" xr:uid="{00000000-0005-0000-0000-0000590C0000}"/>
    <cellStyle name="Обычный 12 14" xfId="3165" xr:uid="{00000000-0005-0000-0000-00005A0C0000}"/>
    <cellStyle name="Обычный 12 14 2" xfId="3166" xr:uid="{00000000-0005-0000-0000-00005B0C0000}"/>
    <cellStyle name="Обычный 12 15" xfId="3167" xr:uid="{00000000-0005-0000-0000-00005C0C0000}"/>
    <cellStyle name="Обычный 12 2" xfId="3168" xr:uid="{00000000-0005-0000-0000-00005D0C0000}"/>
    <cellStyle name="Обычный 12 2 2" xfId="3169" xr:uid="{00000000-0005-0000-0000-00005E0C0000}"/>
    <cellStyle name="Обычный 12 3" xfId="3170" xr:uid="{00000000-0005-0000-0000-00005F0C0000}"/>
    <cellStyle name="Обычный 12 3 2" xfId="3171" xr:uid="{00000000-0005-0000-0000-0000600C0000}"/>
    <cellStyle name="Обычный 12 3 2 2" xfId="3172" xr:uid="{00000000-0005-0000-0000-0000610C0000}"/>
    <cellStyle name="Обычный 12 3 2 2 2" xfId="3173" xr:uid="{00000000-0005-0000-0000-0000620C0000}"/>
    <cellStyle name="Обычный 12 3 2 2 2 2" xfId="3174" xr:uid="{00000000-0005-0000-0000-0000630C0000}"/>
    <cellStyle name="Обычный 12 3 2 2 2 2 2" xfId="3175" xr:uid="{00000000-0005-0000-0000-0000640C0000}"/>
    <cellStyle name="Обычный 12 3 2 2 2 2 2 2" xfId="3176" xr:uid="{00000000-0005-0000-0000-0000650C0000}"/>
    <cellStyle name="Обычный 12 3 2 2 2 2 2_База" xfId="3177" xr:uid="{00000000-0005-0000-0000-0000660C0000}"/>
    <cellStyle name="Обычный 12 3 2 2 2 2 3" xfId="3178" xr:uid="{00000000-0005-0000-0000-0000670C0000}"/>
    <cellStyle name="Обычный 12 3 2 2 2 2_База" xfId="3179" xr:uid="{00000000-0005-0000-0000-0000680C0000}"/>
    <cellStyle name="Обычный 12 3 2 2 2 3" xfId="3180" xr:uid="{00000000-0005-0000-0000-0000690C0000}"/>
    <cellStyle name="Обычный 12 3 2 2 2 3 2" xfId="3181" xr:uid="{00000000-0005-0000-0000-00006A0C0000}"/>
    <cellStyle name="Обычный 12 3 2 2 2 3_База" xfId="3182" xr:uid="{00000000-0005-0000-0000-00006B0C0000}"/>
    <cellStyle name="Обычный 12 3 2 2 2 4" xfId="3183" xr:uid="{00000000-0005-0000-0000-00006C0C0000}"/>
    <cellStyle name="Обычный 12 3 2 2 2_База" xfId="3184" xr:uid="{00000000-0005-0000-0000-00006D0C0000}"/>
    <cellStyle name="Обычный 12 3 2 2 3" xfId="3185" xr:uid="{00000000-0005-0000-0000-00006E0C0000}"/>
    <cellStyle name="Обычный 12 3 2 2 3 2" xfId="3186" xr:uid="{00000000-0005-0000-0000-00006F0C0000}"/>
    <cellStyle name="Обычный 12 3 2 2 3 2 2" xfId="3187" xr:uid="{00000000-0005-0000-0000-0000700C0000}"/>
    <cellStyle name="Обычный 12 3 2 2 3 2 2 2" xfId="3188" xr:uid="{00000000-0005-0000-0000-0000710C0000}"/>
    <cellStyle name="Обычный 12 3 2 2 3 2 2_База" xfId="3189" xr:uid="{00000000-0005-0000-0000-0000720C0000}"/>
    <cellStyle name="Обычный 12 3 2 2 3 2 3" xfId="3190" xr:uid="{00000000-0005-0000-0000-0000730C0000}"/>
    <cellStyle name="Обычный 12 3 2 2 3 2_База" xfId="3191" xr:uid="{00000000-0005-0000-0000-0000740C0000}"/>
    <cellStyle name="Обычный 12 3 2 2 3 3" xfId="3192" xr:uid="{00000000-0005-0000-0000-0000750C0000}"/>
    <cellStyle name="Обычный 12 3 2 2 3 3 2" xfId="3193" xr:uid="{00000000-0005-0000-0000-0000760C0000}"/>
    <cellStyle name="Обычный 12 3 2 2 3 3_База" xfId="3194" xr:uid="{00000000-0005-0000-0000-0000770C0000}"/>
    <cellStyle name="Обычный 12 3 2 2 3 4" xfId="3195" xr:uid="{00000000-0005-0000-0000-0000780C0000}"/>
    <cellStyle name="Обычный 12 3 2 2 3_База" xfId="3196" xr:uid="{00000000-0005-0000-0000-0000790C0000}"/>
    <cellStyle name="Обычный 12 3 2 2 4" xfId="3197" xr:uid="{00000000-0005-0000-0000-00007A0C0000}"/>
    <cellStyle name="Обычный 12 3 2 2 4 2" xfId="3198" xr:uid="{00000000-0005-0000-0000-00007B0C0000}"/>
    <cellStyle name="Обычный 12 3 2 2 4 2 2" xfId="3199" xr:uid="{00000000-0005-0000-0000-00007C0C0000}"/>
    <cellStyle name="Обычный 12 3 2 2 4 2_База" xfId="3200" xr:uid="{00000000-0005-0000-0000-00007D0C0000}"/>
    <cellStyle name="Обычный 12 3 2 2 4 3" xfId="3201" xr:uid="{00000000-0005-0000-0000-00007E0C0000}"/>
    <cellStyle name="Обычный 12 3 2 2 4_База" xfId="3202" xr:uid="{00000000-0005-0000-0000-00007F0C0000}"/>
    <cellStyle name="Обычный 12 3 2 2 5" xfId="3203" xr:uid="{00000000-0005-0000-0000-0000800C0000}"/>
    <cellStyle name="Обычный 12 3 2 2 5 2" xfId="3204" xr:uid="{00000000-0005-0000-0000-0000810C0000}"/>
    <cellStyle name="Обычный 12 3 2 2 5_База" xfId="3205" xr:uid="{00000000-0005-0000-0000-0000820C0000}"/>
    <cellStyle name="Обычный 12 3 2 2 6" xfId="3206" xr:uid="{00000000-0005-0000-0000-0000830C0000}"/>
    <cellStyle name="Обычный 12 3 2 2_База" xfId="3207" xr:uid="{00000000-0005-0000-0000-0000840C0000}"/>
    <cellStyle name="Обычный 12 3 2 3" xfId="3208" xr:uid="{00000000-0005-0000-0000-0000850C0000}"/>
    <cellStyle name="Обычный 12 3 2 3 2" xfId="3209" xr:uid="{00000000-0005-0000-0000-0000860C0000}"/>
    <cellStyle name="Обычный 12 3 2 3 2 2" xfId="3210" xr:uid="{00000000-0005-0000-0000-0000870C0000}"/>
    <cellStyle name="Обычный 12 3 2 3 2 2 2" xfId="3211" xr:uid="{00000000-0005-0000-0000-0000880C0000}"/>
    <cellStyle name="Обычный 12 3 2 3 2 2 2 2" xfId="3212" xr:uid="{00000000-0005-0000-0000-0000890C0000}"/>
    <cellStyle name="Обычный 12 3 2 3 2 2 2_База" xfId="3213" xr:uid="{00000000-0005-0000-0000-00008A0C0000}"/>
    <cellStyle name="Обычный 12 3 2 3 2 2 3" xfId="3214" xr:uid="{00000000-0005-0000-0000-00008B0C0000}"/>
    <cellStyle name="Обычный 12 3 2 3 2 2_База" xfId="3215" xr:uid="{00000000-0005-0000-0000-00008C0C0000}"/>
    <cellStyle name="Обычный 12 3 2 3 2 3" xfId="3216" xr:uid="{00000000-0005-0000-0000-00008D0C0000}"/>
    <cellStyle name="Обычный 12 3 2 3 2 3 2" xfId="3217" xr:uid="{00000000-0005-0000-0000-00008E0C0000}"/>
    <cellStyle name="Обычный 12 3 2 3 2 3_База" xfId="3218" xr:uid="{00000000-0005-0000-0000-00008F0C0000}"/>
    <cellStyle name="Обычный 12 3 2 3 2 4" xfId="3219" xr:uid="{00000000-0005-0000-0000-0000900C0000}"/>
    <cellStyle name="Обычный 12 3 2 3 2_База" xfId="3220" xr:uid="{00000000-0005-0000-0000-0000910C0000}"/>
    <cellStyle name="Обычный 12 3 2 3 3" xfId="3221" xr:uid="{00000000-0005-0000-0000-0000920C0000}"/>
    <cellStyle name="Обычный 12 3 2 3 3 2" xfId="3222" xr:uid="{00000000-0005-0000-0000-0000930C0000}"/>
    <cellStyle name="Обычный 12 3 2 3 3 2 2" xfId="3223" xr:uid="{00000000-0005-0000-0000-0000940C0000}"/>
    <cellStyle name="Обычный 12 3 2 3 3 2 2 2" xfId="3224" xr:uid="{00000000-0005-0000-0000-0000950C0000}"/>
    <cellStyle name="Обычный 12 3 2 3 3 2 2_База" xfId="3225" xr:uid="{00000000-0005-0000-0000-0000960C0000}"/>
    <cellStyle name="Обычный 12 3 2 3 3 2 3" xfId="3226" xr:uid="{00000000-0005-0000-0000-0000970C0000}"/>
    <cellStyle name="Обычный 12 3 2 3 3 2_База" xfId="3227" xr:uid="{00000000-0005-0000-0000-0000980C0000}"/>
    <cellStyle name="Обычный 12 3 2 3 3 3" xfId="3228" xr:uid="{00000000-0005-0000-0000-0000990C0000}"/>
    <cellStyle name="Обычный 12 3 2 3 3 3 2" xfId="3229" xr:uid="{00000000-0005-0000-0000-00009A0C0000}"/>
    <cellStyle name="Обычный 12 3 2 3 3 3_База" xfId="3230" xr:uid="{00000000-0005-0000-0000-00009B0C0000}"/>
    <cellStyle name="Обычный 12 3 2 3 3 4" xfId="3231" xr:uid="{00000000-0005-0000-0000-00009C0C0000}"/>
    <cellStyle name="Обычный 12 3 2 3 3_База" xfId="3232" xr:uid="{00000000-0005-0000-0000-00009D0C0000}"/>
    <cellStyle name="Обычный 12 3 2 3 4" xfId="3233" xr:uid="{00000000-0005-0000-0000-00009E0C0000}"/>
    <cellStyle name="Обычный 12 3 2 3 4 2" xfId="3234" xr:uid="{00000000-0005-0000-0000-00009F0C0000}"/>
    <cellStyle name="Обычный 12 3 2 3 4 2 2" xfId="3235" xr:uid="{00000000-0005-0000-0000-0000A00C0000}"/>
    <cellStyle name="Обычный 12 3 2 3 4 2_База" xfId="3236" xr:uid="{00000000-0005-0000-0000-0000A10C0000}"/>
    <cellStyle name="Обычный 12 3 2 3 4 3" xfId="3237" xr:uid="{00000000-0005-0000-0000-0000A20C0000}"/>
    <cellStyle name="Обычный 12 3 2 3 4_База" xfId="3238" xr:uid="{00000000-0005-0000-0000-0000A30C0000}"/>
    <cellStyle name="Обычный 12 3 2 3 5" xfId="3239" xr:uid="{00000000-0005-0000-0000-0000A40C0000}"/>
    <cellStyle name="Обычный 12 3 2 3 5 2" xfId="3240" xr:uid="{00000000-0005-0000-0000-0000A50C0000}"/>
    <cellStyle name="Обычный 12 3 2 3 5_База" xfId="3241" xr:uid="{00000000-0005-0000-0000-0000A60C0000}"/>
    <cellStyle name="Обычный 12 3 2 3 6" xfId="3242" xr:uid="{00000000-0005-0000-0000-0000A70C0000}"/>
    <cellStyle name="Обычный 12 3 2 3_База" xfId="3243" xr:uid="{00000000-0005-0000-0000-0000A80C0000}"/>
    <cellStyle name="Обычный 12 3 2 4" xfId="3244" xr:uid="{00000000-0005-0000-0000-0000A90C0000}"/>
    <cellStyle name="Обычный 12 3 2 4 2" xfId="3245" xr:uid="{00000000-0005-0000-0000-0000AA0C0000}"/>
    <cellStyle name="Обычный 12 3 2 4 2 2" xfId="3246" xr:uid="{00000000-0005-0000-0000-0000AB0C0000}"/>
    <cellStyle name="Обычный 12 3 2 4 2 2 2" xfId="3247" xr:uid="{00000000-0005-0000-0000-0000AC0C0000}"/>
    <cellStyle name="Обычный 12 3 2 4 2 2_База" xfId="3248" xr:uid="{00000000-0005-0000-0000-0000AD0C0000}"/>
    <cellStyle name="Обычный 12 3 2 4 2 3" xfId="3249" xr:uid="{00000000-0005-0000-0000-0000AE0C0000}"/>
    <cellStyle name="Обычный 12 3 2 4 2_База" xfId="3250" xr:uid="{00000000-0005-0000-0000-0000AF0C0000}"/>
    <cellStyle name="Обычный 12 3 2 4 3" xfId="3251" xr:uid="{00000000-0005-0000-0000-0000B00C0000}"/>
    <cellStyle name="Обычный 12 3 2 4 3 2" xfId="3252" xr:uid="{00000000-0005-0000-0000-0000B10C0000}"/>
    <cellStyle name="Обычный 12 3 2 4 3_База" xfId="3253" xr:uid="{00000000-0005-0000-0000-0000B20C0000}"/>
    <cellStyle name="Обычный 12 3 2 4 4" xfId="3254" xr:uid="{00000000-0005-0000-0000-0000B30C0000}"/>
    <cellStyle name="Обычный 12 3 2 4_База" xfId="3255" xr:uid="{00000000-0005-0000-0000-0000B40C0000}"/>
    <cellStyle name="Обычный 12 3 2 5" xfId="3256" xr:uid="{00000000-0005-0000-0000-0000B50C0000}"/>
    <cellStyle name="Обычный 12 3 2 5 2" xfId="3257" xr:uid="{00000000-0005-0000-0000-0000B60C0000}"/>
    <cellStyle name="Обычный 12 3 2 5 2 2" xfId="3258" xr:uid="{00000000-0005-0000-0000-0000B70C0000}"/>
    <cellStyle name="Обычный 12 3 2 5 2 2 2" xfId="3259" xr:uid="{00000000-0005-0000-0000-0000B80C0000}"/>
    <cellStyle name="Обычный 12 3 2 5 2 2_База" xfId="3260" xr:uid="{00000000-0005-0000-0000-0000B90C0000}"/>
    <cellStyle name="Обычный 12 3 2 5 2 3" xfId="3261" xr:uid="{00000000-0005-0000-0000-0000BA0C0000}"/>
    <cellStyle name="Обычный 12 3 2 5 2_База" xfId="3262" xr:uid="{00000000-0005-0000-0000-0000BB0C0000}"/>
    <cellStyle name="Обычный 12 3 2 5 3" xfId="3263" xr:uid="{00000000-0005-0000-0000-0000BC0C0000}"/>
    <cellStyle name="Обычный 12 3 2 5 3 2" xfId="3264" xr:uid="{00000000-0005-0000-0000-0000BD0C0000}"/>
    <cellStyle name="Обычный 12 3 2 5 3_База" xfId="3265" xr:uid="{00000000-0005-0000-0000-0000BE0C0000}"/>
    <cellStyle name="Обычный 12 3 2 5 4" xfId="3266" xr:uid="{00000000-0005-0000-0000-0000BF0C0000}"/>
    <cellStyle name="Обычный 12 3 2 5_База" xfId="3267" xr:uid="{00000000-0005-0000-0000-0000C00C0000}"/>
    <cellStyle name="Обычный 12 3 2 6" xfId="3268" xr:uid="{00000000-0005-0000-0000-0000C10C0000}"/>
    <cellStyle name="Обычный 12 3 2 6 2" xfId="3269" xr:uid="{00000000-0005-0000-0000-0000C20C0000}"/>
    <cellStyle name="Обычный 12 3 2 6 2 2" xfId="3270" xr:uid="{00000000-0005-0000-0000-0000C30C0000}"/>
    <cellStyle name="Обычный 12 3 2 6 2_База" xfId="3271" xr:uid="{00000000-0005-0000-0000-0000C40C0000}"/>
    <cellStyle name="Обычный 12 3 2 6 3" xfId="3272" xr:uid="{00000000-0005-0000-0000-0000C50C0000}"/>
    <cellStyle name="Обычный 12 3 2 6_База" xfId="3273" xr:uid="{00000000-0005-0000-0000-0000C60C0000}"/>
    <cellStyle name="Обычный 12 3 2 7" xfId="3274" xr:uid="{00000000-0005-0000-0000-0000C70C0000}"/>
    <cellStyle name="Обычный 12 3 2 7 2" xfId="3275" xr:uid="{00000000-0005-0000-0000-0000C80C0000}"/>
    <cellStyle name="Обычный 12 3 2 7_База" xfId="3276" xr:uid="{00000000-0005-0000-0000-0000C90C0000}"/>
    <cellStyle name="Обычный 12 3 2 8" xfId="3277" xr:uid="{00000000-0005-0000-0000-0000CA0C0000}"/>
    <cellStyle name="Обычный 12 3 2_База" xfId="3278" xr:uid="{00000000-0005-0000-0000-0000CB0C0000}"/>
    <cellStyle name="Обычный 12 3 3" xfId="3279" xr:uid="{00000000-0005-0000-0000-0000CC0C0000}"/>
    <cellStyle name="Обычный 12 3 3 2" xfId="3280" xr:uid="{00000000-0005-0000-0000-0000CD0C0000}"/>
    <cellStyle name="Обычный 12 3 3 2 2" xfId="3281" xr:uid="{00000000-0005-0000-0000-0000CE0C0000}"/>
    <cellStyle name="Обычный 12 3 3 2 2 2" xfId="3282" xr:uid="{00000000-0005-0000-0000-0000CF0C0000}"/>
    <cellStyle name="Обычный 12 3 3 2 2 2 2" xfId="3283" xr:uid="{00000000-0005-0000-0000-0000D00C0000}"/>
    <cellStyle name="Обычный 12 3 3 2 2 2_База" xfId="3284" xr:uid="{00000000-0005-0000-0000-0000D10C0000}"/>
    <cellStyle name="Обычный 12 3 3 2 2 3" xfId="3285" xr:uid="{00000000-0005-0000-0000-0000D20C0000}"/>
    <cellStyle name="Обычный 12 3 3 2 2_База" xfId="3286" xr:uid="{00000000-0005-0000-0000-0000D30C0000}"/>
    <cellStyle name="Обычный 12 3 3 2 3" xfId="3287" xr:uid="{00000000-0005-0000-0000-0000D40C0000}"/>
    <cellStyle name="Обычный 12 3 3 2 3 2" xfId="3288" xr:uid="{00000000-0005-0000-0000-0000D50C0000}"/>
    <cellStyle name="Обычный 12 3 3 2 3_База" xfId="3289" xr:uid="{00000000-0005-0000-0000-0000D60C0000}"/>
    <cellStyle name="Обычный 12 3 3 2 4" xfId="3290" xr:uid="{00000000-0005-0000-0000-0000D70C0000}"/>
    <cellStyle name="Обычный 12 3 3 2_База" xfId="3291" xr:uid="{00000000-0005-0000-0000-0000D80C0000}"/>
    <cellStyle name="Обычный 12 3 3 3" xfId="3292" xr:uid="{00000000-0005-0000-0000-0000D90C0000}"/>
    <cellStyle name="Обычный 12 3 3 3 2" xfId="3293" xr:uid="{00000000-0005-0000-0000-0000DA0C0000}"/>
    <cellStyle name="Обычный 12 3 3 3 2 2" xfId="3294" xr:uid="{00000000-0005-0000-0000-0000DB0C0000}"/>
    <cellStyle name="Обычный 12 3 3 3 2 2 2" xfId="3295" xr:uid="{00000000-0005-0000-0000-0000DC0C0000}"/>
    <cellStyle name="Обычный 12 3 3 3 2 2_База" xfId="3296" xr:uid="{00000000-0005-0000-0000-0000DD0C0000}"/>
    <cellStyle name="Обычный 12 3 3 3 2 3" xfId="3297" xr:uid="{00000000-0005-0000-0000-0000DE0C0000}"/>
    <cellStyle name="Обычный 12 3 3 3 2_База" xfId="3298" xr:uid="{00000000-0005-0000-0000-0000DF0C0000}"/>
    <cellStyle name="Обычный 12 3 3 3 3" xfId="3299" xr:uid="{00000000-0005-0000-0000-0000E00C0000}"/>
    <cellStyle name="Обычный 12 3 3 3 3 2" xfId="3300" xr:uid="{00000000-0005-0000-0000-0000E10C0000}"/>
    <cellStyle name="Обычный 12 3 3 3 3_База" xfId="3301" xr:uid="{00000000-0005-0000-0000-0000E20C0000}"/>
    <cellStyle name="Обычный 12 3 3 3 4" xfId="3302" xr:uid="{00000000-0005-0000-0000-0000E30C0000}"/>
    <cellStyle name="Обычный 12 3 3 3_База" xfId="3303" xr:uid="{00000000-0005-0000-0000-0000E40C0000}"/>
    <cellStyle name="Обычный 12 3 3 4" xfId="3304" xr:uid="{00000000-0005-0000-0000-0000E50C0000}"/>
    <cellStyle name="Обычный 12 3 3 4 2" xfId="3305" xr:uid="{00000000-0005-0000-0000-0000E60C0000}"/>
    <cellStyle name="Обычный 12 3 3 4 2 2" xfId="3306" xr:uid="{00000000-0005-0000-0000-0000E70C0000}"/>
    <cellStyle name="Обычный 12 3 3 4 2_База" xfId="3307" xr:uid="{00000000-0005-0000-0000-0000E80C0000}"/>
    <cellStyle name="Обычный 12 3 3 4 3" xfId="3308" xr:uid="{00000000-0005-0000-0000-0000E90C0000}"/>
    <cellStyle name="Обычный 12 3 3 4_База" xfId="3309" xr:uid="{00000000-0005-0000-0000-0000EA0C0000}"/>
    <cellStyle name="Обычный 12 3 3 5" xfId="3310" xr:uid="{00000000-0005-0000-0000-0000EB0C0000}"/>
    <cellStyle name="Обычный 12 3 3 5 2" xfId="3311" xr:uid="{00000000-0005-0000-0000-0000EC0C0000}"/>
    <cellStyle name="Обычный 12 3 3 5_База" xfId="3312" xr:uid="{00000000-0005-0000-0000-0000ED0C0000}"/>
    <cellStyle name="Обычный 12 3 3 6" xfId="3313" xr:uid="{00000000-0005-0000-0000-0000EE0C0000}"/>
    <cellStyle name="Обычный 12 3 3_База" xfId="3314" xr:uid="{00000000-0005-0000-0000-0000EF0C0000}"/>
    <cellStyle name="Обычный 12 3 4" xfId="3315" xr:uid="{00000000-0005-0000-0000-0000F00C0000}"/>
    <cellStyle name="Обычный 12 3 4 2" xfId="3316" xr:uid="{00000000-0005-0000-0000-0000F10C0000}"/>
    <cellStyle name="Обычный 12 3 4 2 2" xfId="3317" xr:uid="{00000000-0005-0000-0000-0000F20C0000}"/>
    <cellStyle name="Обычный 12 3 4 2 2 2" xfId="3318" xr:uid="{00000000-0005-0000-0000-0000F30C0000}"/>
    <cellStyle name="Обычный 12 3 4 2 2 2 2" xfId="3319" xr:uid="{00000000-0005-0000-0000-0000F40C0000}"/>
    <cellStyle name="Обычный 12 3 4 2 2 2_База" xfId="3320" xr:uid="{00000000-0005-0000-0000-0000F50C0000}"/>
    <cellStyle name="Обычный 12 3 4 2 2 3" xfId="3321" xr:uid="{00000000-0005-0000-0000-0000F60C0000}"/>
    <cellStyle name="Обычный 12 3 4 2 2_База" xfId="3322" xr:uid="{00000000-0005-0000-0000-0000F70C0000}"/>
    <cellStyle name="Обычный 12 3 4 2 3" xfId="3323" xr:uid="{00000000-0005-0000-0000-0000F80C0000}"/>
    <cellStyle name="Обычный 12 3 4 2 3 2" xfId="3324" xr:uid="{00000000-0005-0000-0000-0000F90C0000}"/>
    <cellStyle name="Обычный 12 3 4 2 3_База" xfId="3325" xr:uid="{00000000-0005-0000-0000-0000FA0C0000}"/>
    <cellStyle name="Обычный 12 3 4 2 4" xfId="3326" xr:uid="{00000000-0005-0000-0000-0000FB0C0000}"/>
    <cellStyle name="Обычный 12 3 4 2_База" xfId="3327" xr:uid="{00000000-0005-0000-0000-0000FC0C0000}"/>
    <cellStyle name="Обычный 12 3 4 3" xfId="3328" xr:uid="{00000000-0005-0000-0000-0000FD0C0000}"/>
    <cellStyle name="Обычный 12 3 4 3 2" xfId="3329" xr:uid="{00000000-0005-0000-0000-0000FE0C0000}"/>
    <cellStyle name="Обычный 12 3 4 3 2 2" xfId="3330" xr:uid="{00000000-0005-0000-0000-0000FF0C0000}"/>
    <cellStyle name="Обычный 12 3 4 3 2 2 2" xfId="3331" xr:uid="{00000000-0005-0000-0000-0000000D0000}"/>
    <cellStyle name="Обычный 12 3 4 3 2 2_База" xfId="3332" xr:uid="{00000000-0005-0000-0000-0000010D0000}"/>
    <cellStyle name="Обычный 12 3 4 3 2 3" xfId="3333" xr:uid="{00000000-0005-0000-0000-0000020D0000}"/>
    <cellStyle name="Обычный 12 3 4 3 2_База" xfId="3334" xr:uid="{00000000-0005-0000-0000-0000030D0000}"/>
    <cellStyle name="Обычный 12 3 4 3 3" xfId="3335" xr:uid="{00000000-0005-0000-0000-0000040D0000}"/>
    <cellStyle name="Обычный 12 3 4 3 3 2" xfId="3336" xr:uid="{00000000-0005-0000-0000-0000050D0000}"/>
    <cellStyle name="Обычный 12 3 4 3 3_База" xfId="3337" xr:uid="{00000000-0005-0000-0000-0000060D0000}"/>
    <cellStyle name="Обычный 12 3 4 3 4" xfId="3338" xr:uid="{00000000-0005-0000-0000-0000070D0000}"/>
    <cellStyle name="Обычный 12 3 4 3_База" xfId="3339" xr:uid="{00000000-0005-0000-0000-0000080D0000}"/>
    <cellStyle name="Обычный 12 3 4 4" xfId="3340" xr:uid="{00000000-0005-0000-0000-0000090D0000}"/>
    <cellStyle name="Обычный 12 3 4 4 2" xfId="3341" xr:uid="{00000000-0005-0000-0000-00000A0D0000}"/>
    <cellStyle name="Обычный 12 3 4 4 2 2" xfId="3342" xr:uid="{00000000-0005-0000-0000-00000B0D0000}"/>
    <cellStyle name="Обычный 12 3 4 4 2_База" xfId="3343" xr:uid="{00000000-0005-0000-0000-00000C0D0000}"/>
    <cellStyle name="Обычный 12 3 4 4 3" xfId="3344" xr:uid="{00000000-0005-0000-0000-00000D0D0000}"/>
    <cellStyle name="Обычный 12 3 4 4_База" xfId="3345" xr:uid="{00000000-0005-0000-0000-00000E0D0000}"/>
    <cellStyle name="Обычный 12 3 4 5" xfId="3346" xr:uid="{00000000-0005-0000-0000-00000F0D0000}"/>
    <cellStyle name="Обычный 12 3 4 5 2" xfId="3347" xr:uid="{00000000-0005-0000-0000-0000100D0000}"/>
    <cellStyle name="Обычный 12 3 4 5_База" xfId="3348" xr:uid="{00000000-0005-0000-0000-0000110D0000}"/>
    <cellStyle name="Обычный 12 3 4 6" xfId="3349" xr:uid="{00000000-0005-0000-0000-0000120D0000}"/>
    <cellStyle name="Обычный 12 3 4_База" xfId="3350" xr:uid="{00000000-0005-0000-0000-0000130D0000}"/>
    <cellStyle name="Обычный 12 3 5" xfId="3351" xr:uid="{00000000-0005-0000-0000-0000140D0000}"/>
    <cellStyle name="Обычный 12 3 5 2" xfId="3352" xr:uid="{00000000-0005-0000-0000-0000150D0000}"/>
    <cellStyle name="Обычный 12 3 5 2 2" xfId="3353" xr:uid="{00000000-0005-0000-0000-0000160D0000}"/>
    <cellStyle name="Обычный 12 3 5 2 2 2" xfId="3354" xr:uid="{00000000-0005-0000-0000-0000170D0000}"/>
    <cellStyle name="Обычный 12 3 5 2 2 2 2" xfId="3355" xr:uid="{00000000-0005-0000-0000-0000180D0000}"/>
    <cellStyle name="Обычный 12 3 5 2 2 2_База" xfId="3356" xr:uid="{00000000-0005-0000-0000-0000190D0000}"/>
    <cellStyle name="Обычный 12 3 5 2 2 3" xfId="3357" xr:uid="{00000000-0005-0000-0000-00001A0D0000}"/>
    <cellStyle name="Обычный 12 3 5 2 2_База" xfId="3358" xr:uid="{00000000-0005-0000-0000-00001B0D0000}"/>
    <cellStyle name="Обычный 12 3 5 2 3" xfId="3359" xr:uid="{00000000-0005-0000-0000-00001C0D0000}"/>
    <cellStyle name="Обычный 12 3 5 2 3 2" xfId="3360" xr:uid="{00000000-0005-0000-0000-00001D0D0000}"/>
    <cellStyle name="Обычный 12 3 5 2 3_База" xfId="3361" xr:uid="{00000000-0005-0000-0000-00001E0D0000}"/>
    <cellStyle name="Обычный 12 3 5 2 4" xfId="3362" xr:uid="{00000000-0005-0000-0000-00001F0D0000}"/>
    <cellStyle name="Обычный 12 3 5 2_База" xfId="3363" xr:uid="{00000000-0005-0000-0000-0000200D0000}"/>
    <cellStyle name="Обычный 12 3 5 3" xfId="3364" xr:uid="{00000000-0005-0000-0000-0000210D0000}"/>
    <cellStyle name="Обычный 12 3 5 3 2" xfId="3365" xr:uid="{00000000-0005-0000-0000-0000220D0000}"/>
    <cellStyle name="Обычный 12 3 5 3 2 2" xfId="3366" xr:uid="{00000000-0005-0000-0000-0000230D0000}"/>
    <cellStyle name="Обычный 12 3 5 3 2_База" xfId="3367" xr:uid="{00000000-0005-0000-0000-0000240D0000}"/>
    <cellStyle name="Обычный 12 3 5 3 3" xfId="3368" xr:uid="{00000000-0005-0000-0000-0000250D0000}"/>
    <cellStyle name="Обычный 12 3 5 3_База" xfId="3369" xr:uid="{00000000-0005-0000-0000-0000260D0000}"/>
    <cellStyle name="Обычный 12 3 5 4" xfId="3370" xr:uid="{00000000-0005-0000-0000-0000270D0000}"/>
    <cellStyle name="Обычный 12 3 5 4 2" xfId="3371" xr:uid="{00000000-0005-0000-0000-0000280D0000}"/>
    <cellStyle name="Обычный 12 3 5 4_База" xfId="3372" xr:uid="{00000000-0005-0000-0000-0000290D0000}"/>
    <cellStyle name="Обычный 12 3 5 5" xfId="3373" xr:uid="{00000000-0005-0000-0000-00002A0D0000}"/>
    <cellStyle name="Обычный 12 3 5_База" xfId="3374" xr:uid="{00000000-0005-0000-0000-00002B0D0000}"/>
    <cellStyle name="Обычный 12 3 6" xfId="3375" xr:uid="{00000000-0005-0000-0000-00002C0D0000}"/>
    <cellStyle name="Обычный 12 3 6 2" xfId="3376" xr:uid="{00000000-0005-0000-0000-00002D0D0000}"/>
    <cellStyle name="Обычный 12 3 6 2 2" xfId="3377" xr:uid="{00000000-0005-0000-0000-00002E0D0000}"/>
    <cellStyle name="Обычный 12 3 6 2 2 2" xfId="3378" xr:uid="{00000000-0005-0000-0000-00002F0D0000}"/>
    <cellStyle name="Обычный 12 3 6 2 2_База" xfId="3379" xr:uid="{00000000-0005-0000-0000-0000300D0000}"/>
    <cellStyle name="Обычный 12 3 6 2 3" xfId="3380" xr:uid="{00000000-0005-0000-0000-0000310D0000}"/>
    <cellStyle name="Обычный 12 3 6 2_База" xfId="3381" xr:uid="{00000000-0005-0000-0000-0000320D0000}"/>
    <cellStyle name="Обычный 12 3 6 3" xfId="3382" xr:uid="{00000000-0005-0000-0000-0000330D0000}"/>
    <cellStyle name="Обычный 12 3 6 3 2" xfId="3383" xr:uid="{00000000-0005-0000-0000-0000340D0000}"/>
    <cellStyle name="Обычный 12 3 6 3_База" xfId="3384" xr:uid="{00000000-0005-0000-0000-0000350D0000}"/>
    <cellStyle name="Обычный 12 3 6 4" xfId="3385" xr:uid="{00000000-0005-0000-0000-0000360D0000}"/>
    <cellStyle name="Обычный 12 3 6_База" xfId="3386" xr:uid="{00000000-0005-0000-0000-0000370D0000}"/>
    <cellStyle name="Обычный 12 3 7" xfId="3387" xr:uid="{00000000-0005-0000-0000-0000380D0000}"/>
    <cellStyle name="Обычный 12 3 7 2" xfId="3388" xr:uid="{00000000-0005-0000-0000-0000390D0000}"/>
    <cellStyle name="Обычный 12 3 7 2 2" xfId="3389" xr:uid="{00000000-0005-0000-0000-00003A0D0000}"/>
    <cellStyle name="Обычный 12 3 7 2_База" xfId="3390" xr:uid="{00000000-0005-0000-0000-00003B0D0000}"/>
    <cellStyle name="Обычный 12 3 7 3" xfId="3391" xr:uid="{00000000-0005-0000-0000-00003C0D0000}"/>
    <cellStyle name="Обычный 12 3 7_База" xfId="3392" xr:uid="{00000000-0005-0000-0000-00003D0D0000}"/>
    <cellStyle name="Обычный 12 3 8" xfId="3393" xr:uid="{00000000-0005-0000-0000-00003E0D0000}"/>
    <cellStyle name="Обычный 12 3 8 2" xfId="3394" xr:uid="{00000000-0005-0000-0000-00003F0D0000}"/>
    <cellStyle name="Обычный 12 3 8_База" xfId="3395" xr:uid="{00000000-0005-0000-0000-0000400D0000}"/>
    <cellStyle name="Обычный 12 3 9" xfId="3396" xr:uid="{00000000-0005-0000-0000-0000410D0000}"/>
    <cellStyle name="Обычный 12 3_База" xfId="3397" xr:uid="{00000000-0005-0000-0000-0000420D0000}"/>
    <cellStyle name="Обычный 12 4" xfId="3398" xr:uid="{00000000-0005-0000-0000-0000430D0000}"/>
    <cellStyle name="Обычный 12 4 2" xfId="3399" xr:uid="{00000000-0005-0000-0000-0000440D0000}"/>
    <cellStyle name="Обычный 12 4 2 2" xfId="3400" xr:uid="{00000000-0005-0000-0000-0000450D0000}"/>
    <cellStyle name="Обычный 12 4 2 2 2" xfId="3401" xr:uid="{00000000-0005-0000-0000-0000460D0000}"/>
    <cellStyle name="Обычный 12 4 2 2 2 2" xfId="3402" xr:uid="{00000000-0005-0000-0000-0000470D0000}"/>
    <cellStyle name="Обычный 12 4 2 2 2 2 2" xfId="3403" xr:uid="{00000000-0005-0000-0000-0000480D0000}"/>
    <cellStyle name="Обычный 12 4 2 2 2 2_База" xfId="3404" xr:uid="{00000000-0005-0000-0000-0000490D0000}"/>
    <cellStyle name="Обычный 12 4 2 2 2 3" xfId="3405" xr:uid="{00000000-0005-0000-0000-00004A0D0000}"/>
    <cellStyle name="Обычный 12 4 2 2 2_База" xfId="3406" xr:uid="{00000000-0005-0000-0000-00004B0D0000}"/>
    <cellStyle name="Обычный 12 4 2 2 3" xfId="3407" xr:uid="{00000000-0005-0000-0000-00004C0D0000}"/>
    <cellStyle name="Обычный 12 4 2 2 3 2" xfId="3408" xr:uid="{00000000-0005-0000-0000-00004D0D0000}"/>
    <cellStyle name="Обычный 12 4 2 2 3_База" xfId="3409" xr:uid="{00000000-0005-0000-0000-00004E0D0000}"/>
    <cellStyle name="Обычный 12 4 2 2 4" xfId="3410" xr:uid="{00000000-0005-0000-0000-00004F0D0000}"/>
    <cellStyle name="Обычный 12 4 2 2_База" xfId="3411" xr:uid="{00000000-0005-0000-0000-0000500D0000}"/>
    <cellStyle name="Обычный 12 4 2 3" xfId="3412" xr:uid="{00000000-0005-0000-0000-0000510D0000}"/>
    <cellStyle name="Обычный 12 4 2 3 2" xfId="3413" xr:uid="{00000000-0005-0000-0000-0000520D0000}"/>
    <cellStyle name="Обычный 12 4 2 3 2 2" xfId="3414" xr:uid="{00000000-0005-0000-0000-0000530D0000}"/>
    <cellStyle name="Обычный 12 4 2 3 2 2 2" xfId="3415" xr:uid="{00000000-0005-0000-0000-0000540D0000}"/>
    <cellStyle name="Обычный 12 4 2 3 2 2_База" xfId="3416" xr:uid="{00000000-0005-0000-0000-0000550D0000}"/>
    <cellStyle name="Обычный 12 4 2 3 2 3" xfId="3417" xr:uid="{00000000-0005-0000-0000-0000560D0000}"/>
    <cellStyle name="Обычный 12 4 2 3 2_База" xfId="3418" xr:uid="{00000000-0005-0000-0000-0000570D0000}"/>
    <cellStyle name="Обычный 12 4 2 3 3" xfId="3419" xr:uid="{00000000-0005-0000-0000-0000580D0000}"/>
    <cellStyle name="Обычный 12 4 2 3 3 2" xfId="3420" xr:uid="{00000000-0005-0000-0000-0000590D0000}"/>
    <cellStyle name="Обычный 12 4 2 3 3_База" xfId="3421" xr:uid="{00000000-0005-0000-0000-00005A0D0000}"/>
    <cellStyle name="Обычный 12 4 2 3 4" xfId="3422" xr:uid="{00000000-0005-0000-0000-00005B0D0000}"/>
    <cellStyle name="Обычный 12 4 2 3_База" xfId="3423" xr:uid="{00000000-0005-0000-0000-00005C0D0000}"/>
    <cellStyle name="Обычный 12 4 2 4" xfId="3424" xr:uid="{00000000-0005-0000-0000-00005D0D0000}"/>
    <cellStyle name="Обычный 12 4 2 4 2" xfId="3425" xr:uid="{00000000-0005-0000-0000-00005E0D0000}"/>
    <cellStyle name="Обычный 12 4 2 4 2 2" xfId="3426" xr:uid="{00000000-0005-0000-0000-00005F0D0000}"/>
    <cellStyle name="Обычный 12 4 2 4 2_База" xfId="3427" xr:uid="{00000000-0005-0000-0000-0000600D0000}"/>
    <cellStyle name="Обычный 12 4 2 4 3" xfId="3428" xr:uid="{00000000-0005-0000-0000-0000610D0000}"/>
    <cellStyle name="Обычный 12 4 2 4_База" xfId="3429" xr:uid="{00000000-0005-0000-0000-0000620D0000}"/>
    <cellStyle name="Обычный 12 4 2 5" xfId="3430" xr:uid="{00000000-0005-0000-0000-0000630D0000}"/>
    <cellStyle name="Обычный 12 4 2 5 2" xfId="3431" xr:uid="{00000000-0005-0000-0000-0000640D0000}"/>
    <cellStyle name="Обычный 12 4 2 5_База" xfId="3432" xr:uid="{00000000-0005-0000-0000-0000650D0000}"/>
    <cellStyle name="Обычный 12 4 2 6" xfId="3433" xr:uid="{00000000-0005-0000-0000-0000660D0000}"/>
    <cellStyle name="Обычный 12 4 2_База" xfId="3434" xr:uid="{00000000-0005-0000-0000-0000670D0000}"/>
    <cellStyle name="Обычный 12 4 3" xfId="3435" xr:uid="{00000000-0005-0000-0000-0000680D0000}"/>
    <cellStyle name="Обычный 12 4 3 2" xfId="3436" xr:uid="{00000000-0005-0000-0000-0000690D0000}"/>
    <cellStyle name="Обычный 12 4 3 2 2" xfId="3437" xr:uid="{00000000-0005-0000-0000-00006A0D0000}"/>
    <cellStyle name="Обычный 12 4 3 2 2 2" xfId="3438" xr:uid="{00000000-0005-0000-0000-00006B0D0000}"/>
    <cellStyle name="Обычный 12 4 3 2 2 2 2" xfId="3439" xr:uid="{00000000-0005-0000-0000-00006C0D0000}"/>
    <cellStyle name="Обычный 12 4 3 2 2 2_База" xfId="3440" xr:uid="{00000000-0005-0000-0000-00006D0D0000}"/>
    <cellStyle name="Обычный 12 4 3 2 2 3" xfId="3441" xr:uid="{00000000-0005-0000-0000-00006E0D0000}"/>
    <cellStyle name="Обычный 12 4 3 2 2_База" xfId="3442" xr:uid="{00000000-0005-0000-0000-00006F0D0000}"/>
    <cellStyle name="Обычный 12 4 3 2 3" xfId="3443" xr:uid="{00000000-0005-0000-0000-0000700D0000}"/>
    <cellStyle name="Обычный 12 4 3 2 3 2" xfId="3444" xr:uid="{00000000-0005-0000-0000-0000710D0000}"/>
    <cellStyle name="Обычный 12 4 3 2 3_База" xfId="3445" xr:uid="{00000000-0005-0000-0000-0000720D0000}"/>
    <cellStyle name="Обычный 12 4 3 2 4" xfId="3446" xr:uid="{00000000-0005-0000-0000-0000730D0000}"/>
    <cellStyle name="Обычный 12 4 3 2_База" xfId="3447" xr:uid="{00000000-0005-0000-0000-0000740D0000}"/>
    <cellStyle name="Обычный 12 4 3 3" xfId="3448" xr:uid="{00000000-0005-0000-0000-0000750D0000}"/>
    <cellStyle name="Обычный 12 4 3 3 2" xfId="3449" xr:uid="{00000000-0005-0000-0000-0000760D0000}"/>
    <cellStyle name="Обычный 12 4 3 3 2 2" xfId="3450" xr:uid="{00000000-0005-0000-0000-0000770D0000}"/>
    <cellStyle name="Обычный 12 4 3 3 2 2 2" xfId="3451" xr:uid="{00000000-0005-0000-0000-0000780D0000}"/>
    <cellStyle name="Обычный 12 4 3 3 2 2_База" xfId="3452" xr:uid="{00000000-0005-0000-0000-0000790D0000}"/>
    <cellStyle name="Обычный 12 4 3 3 2 3" xfId="3453" xr:uid="{00000000-0005-0000-0000-00007A0D0000}"/>
    <cellStyle name="Обычный 12 4 3 3 2_База" xfId="3454" xr:uid="{00000000-0005-0000-0000-00007B0D0000}"/>
    <cellStyle name="Обычный 12 4 3 3 3" xfId="3455" xr:uid="{00000000-0005-0000-0000-00007C0D0000}"/>
    <cellStyle name="Обычный 12 4 3 3 3 2" xfId="3456" xr:uid="{00000000-0005-0000-0000-00007D0D0000}"/>
    <cellStyle name="Обычный 12 4 3 3 3_База" xfId="3457" xr:uid="{00000000-0005-0000-0000-00007E0D0000}"/>
    <cellStyle name="Обычный 12 4 3 3 4" xfId="3458" xr:uid="{00000000-0005-0000-0000-00007F0D0000}"/>
    <cellStyle name="Обычный 12 4 3 3_База" xfId="3459" xr:uid="{00000000-0005-0000-0000-0000800D0000}"/>
    <cellStyle name="Обычный 12 4 3 4" xfId="3460" xr:uid="{00000000-0005-0000-0000-0000810D0000}"/>
    <cellStyle name="Обычный 12 4 3 4 2" xfId="3461" xr:uid="{00000000-0005-0000-0000-0000820D0000}"/>
    <cellStyle name="Обычный 12 4 3 4 2 2" xfId="3462" xr:uid="{00000000-0005-0000-0000-0000830D0000}"/>
    <cellStyle name="Обычный 12 4 3 4 2_База" xfId="3463" xr:uid="{00000000-0005-0000-0000-0000840D0000}"/>
    <cellStyle name="Обычный 12 4 3 4 3" xfId="3464" xr:uid="{00000000-0005-0000-0000-0000850D0000}"/>
    <cellStyle name="Обычный 12 4 3 4_База" xfId="3465" xr:uid="{00000000-0005-0000-0000-0000860D0000}"/>
    <cellStyle name="Обычный 12 4 3 5" xfId="3466" xr:uid="{00000000-0005-0000-0000-0000870D0000}"/>
    <cellStyle name="Обычный 12 4 3 5 2" xfId="3467" xr:uid="{00000000-0005-0000-0000-0000880D0000}"/>
    <cellStyle name="Обычный 12 4 3 5_База" xfId="3468" xr:uid="{00000000-0005-0000-0000-0000890D0000}"/>
    <cellStyle name="Обычный 12 4 3 6" xfId="3469" xr:uid="{00000000-0005-0000-0000-00008A0D0000}"/>
    <cellStyle name="Обычный 12 4 3_База" xfId="3470" xr:uid="{00000000-0005-0000-0000-00008B0D0000}"/>
    <cellStyle name="Обычный 12 4 4" xfId="3471" xr:uid="{00000000-0005-0000-0000-00008C0D0000}"/>
    <cellStyle name="Обычный 12 4 4 2" xfId="3472" xr:uid="{00000000-0005-0000-0000-00008D0D0000}"/>
    <cellStyle name="Обычный 12 4 4 2 2" xfId="3473" xr:uid="{00000000-0005-0000-0000-00008E0D0000}"/>
    <cellStyle name="Обычный 12 4 4 2 2 2" xfId="3474" xr:uid="{00000000-0005-0000-0000-00008F0D0000}"/>
    <cellStyle name="Обычный 12 4 4 2 2_База" xfId="3475" xr:uid="{00000000-0005-0000-0000-0000900D0000}"/>
    <cellStyle name="Обычный 12 4 4 2 3" xfId="3476" xr:uid="{00000000-0005-0000-0000-0000910D0000}"/>
    <cellStyle name="Обычный 12 4 4 2_База" xfId="3477" xr:uid="{00000000-0005-0000-0000-0000920D0000}"/>
    <cellStyle name="Обычный 12 4 4 3" xfId="3478" xr:uid="{00000000-0005-0000-0000-0000930D0000}"/>
    <cellStyle name="Обычный 12 4 4 3 2" xfId="3479" xr:uid="{00000000-0005-0000-0000-0000940D0000}"/>
    <cellStyle name="Обычный 12 4 4 3_База" xfId="3480" xr:uid="{00000000-0005-0000-0000-0000950D0000}"/>
    <cellStyle name="Обычный 12 4 4 4" xfId="3481" xr:uid="{00000000-0005-0000-0000-0000960D0000}"/>
    <cellStyle name="Обычный 12 4 4_База" xfId="3482" xr:uid="{00000000-0005-0000-0000-0000970D0000}"/>
    <cellStyle name="Обычный 12 4 5" xfId="3483" xr:uid="{00000000-0005-0000-0000-0000980D0000}"/>
    <cellStyle name="Обычный 12 4 5 2" xfId="3484" xr:uid="{00000000-0005-0000-0000-0000990D0000}"/>
    <cellStyle name="Обычный 12 4 5 2 2" xfId="3485" xr:uid="{00000000-0005-0000-0000-00009A0D0000}"/>
    <cellStyle name="Обычный 12 4 5 2 2 2" xfId="3486" xr:uid="{00000000-0005-0000-0000-00009B0D0000}"/>
    <cellStyle name="Обычный 12 4 5 2 2_База" xfId="3487" xr:uid="{00000000-0005-0000-0000-00009C0D0000}"/>
    <cellStyle name="Обычный 12 4 5 2 3" xfId="3488" xr:uid="{00000000-0005-0000-0000-00009D0D0000}"/>
    <cellStyle name="Обычный 12 4 5 2_База" xfId="3489" xr:uid="{00000000-0005-0000-0000-00009E0D0000}"/>
    <cellStyle name="Обычный 12 4 5 3" xfId="3490" xr:uid="{00000000-0005-0000-0000-00009F0D0000}"/>
    <cellStyle name="Обычный 12 4 5 3 2" xfId="3491" xr:uid="{00000000-0005-0000-0000-0000A00D0000}"/>
    <cellStyle name="Обычный 12 4 5 3_База" xfId="3492" xr:uid="{00000000-0005-0000-0000-0000A10D0000}"/>
    <cellStyle name="Обычный 12 4 5 4" xfId="3493" xr:uid="{00000000-0005-0000-0000-0000A20D0000}"/>
    <cellStyle name="Обычный 12 4 5_База" xfId="3494" xr:uid="{00000000-0005-0000-0000-0000A30D0000}"/>
    <cellStyle name="Обычный 12 4 6" xfId="3495" xr:uid="{00000000-0005-0000-0000-0000A40D0000}"/>
    <cellStyle name="Обычный 12 4 6 2" xfId="3496" xr:uid="{00000000-0005-0000-0000-0000A50D0000}"/>
    <cellStyle name="Обычный 12 4 6 2 2" xfId="3497" xr:uid="{00000000-0005-0000-0000-0000A60D0000}"/>
    <cellStyle name="Обычный 12 4 6 2_База" xfId="3498" xr:uid="{00000000-0005-0000-0000-0000A70D0000}"/>
    <cellStyle name="Обычный 12 4 6 3" xfId="3499" xr:uid="{00000000-0005-0000-0000-0000A80D0000}"/>
    <cellStyle name="Обычный 12 4 6_База" xfId="3500" xr:uid="{00000000-0005-0000-0000-0000A90D0000}"/>
    <cellStyle name="Обычный 12 4 7" xfId="3501" xr:uid="{00000000-0005-0000-0000-0000AA0D0000}"/>
    <cellStyle name="Обычный 12 4 7 2" xfId="3502" xr:uid="{00000000-0005-0000-0000-0000AB0D0000}"/>
    <cellStyle name="Обычный 12 4 7_База" xfId="3503" xr:uid="{00000000-0005-0000-0000-0000AC0D0000}"/>
    <cellStyle name="Обычный 12 4 8" xfId="3504" xr:uid="{00000000-0005-0000-0000-0000AD0D0000}"/>
    <cellStyle name="Обычный 12 4_База" xfId="3505" xr:uid="{00000000-0005-0000-0000-0000AE0D0000}"/>
    <cellStyle name="Обычный 12 5" xfId="3506" xr:uid="{00000000-0005-0000-0000-0000AF0D0000}"/>
    <cellStyle name="Обычный 12 5 2" xfId="3507" xr:uid="{00000000-0005-0000-0000-0000B00D0000}"/>
    <cellStyle name="Обычный 12 5 2 2" xfId="3508" xr:uid="{00000000-0005-0000-0000-0000B10D0000}"/>
    <cellStyle name="Обычный 12 5 2 2 2" xfId="3509" xr:uid="{00000000-0005-0000-0000-0000B20D0000}"/>
    <cellStyle name="Обычный 12 5 2 2 2 2" xfId="3510" xr:uid="{00000000-0005-0000-0000-0000B30D0000}"/>
    <cellStyle name="Обычный 12 5 2 2 2_База" xfId="3511" xr:uid="{00000000-0005-0000-0000-0000B40D0000}"/>
    <cellStyle name="Обычный 12 5 2 2 3" xfId="3512" xr:uid="{00000000-0005-0000-0000-0000B50D0000}"/>
    <cellStyle name="Обычный 12 5 2 2_База" xfId="3513" xr:uid="{00000000-0005-0000-0000-0000B60D0000}"/>
    <cellStyle name="Обычный 12 5 2 3" xfId="3514" xr:uid="{00000000-0005-0000-0000-0000B70D0000}"/>
    <cellStyle name="Обычный 12 5 2 3 2" xfId="3515" xr:uid="{00000000-0005-0000-0000-0000B80D0000}"/>
    <cellStyle name="Обычный 12 5 2 3_База" xfId="3516" xr:uid="{00000000-0005-0000-0000-0000B90D0000}"/>
    <cellStyle name="Обычный 12 5 2 4" xfId="3517" xr:uid="{00000000-0005-0000-0000-0000BA0D0000}"/>
    <cellStyle name="Обычный 12 5 2_База" xfId="3518" xr:uid="{00000000-0005-0000-0000-0000BB0D0000}"/>
    <cellStyle name="Обычный 12 5 3" xfId="3519" xr:uid="{00000000-0005-0000-0000-0000BC0D0000}"/>
    <cellStyle name="Обычный 12 5 3 2" xfId="3520" xr:uid="{00000000-0005-0000-0000-0000BD0D0000}"/>
    <cellStyle name="Обычный 12 5 3 2 2" xfId="3521" xr:uid="{00000000-0005-0000-0000-0000BE0D0000}"/>
    <cellStyle name="Обычный 12 5 3 2 2 2" xfId="3522" xr:uid="{00000000-0005-0000-0000-0000BF0D0000}"/>
    <cellStyle name="Обычный 12 5 3 2 2_База" xfId="3523" xr:uid="{00000000-0005-0000-0000-0000C00D0000}"/>
    <cellStyle name="Обычный 12 5 3 2 3" xfId="3524" xr:uid="{00000000-0005-0000-0000-0000C10D0000}"/>
    <cellStyle name="Обычный 12 5 3 2_База" xfId="3525" xr:uid="{00000000-0005-0000-0000-0000C20D0000}"/>
    <cellStyle name="Обычный 12 5 3 3" xfId="3526" xr:uid="{00000000-0005-0000-0000-0000C30D0000}"/>
    <cellStyle name="Обычный 12 5 3 3 2" xfId="3527" xr:uid="{00000000-0005-0000-0000-0000C40D0000}"/>
    <cellStyle name="Обычный 12 5 3 3_База" xfId="3528" xr:uid="{00000000-0005-0000-0000-0000C50D0000}"/>
    <cellStyle name="Обычный 12 5 3 4" xfId="3529" xr:uid="{00000000-0005-0000-0000-0000C60D0000}"/>
    <cellStyle name="Обычный 12 5 3_База" xfId="3530" xr:uid="{00000000-0005-0000-0000-0000C70D0000}"/>
    <cellStyle name="Обычный 12 5 4" xfId="3531" xr:uid="{00000000-0005-0000-0000-0000C80D0000}"/>
    <cellStyle name="Обычный 12 5 4 2" xfId="3532" xr:uid="{00000000-0005-0000-0000-0000C90D0000}"/>
    <cellStyle name="Обычный 12 5 4 2 2" xfId="3533" xr:uid="{00000000-0005-0000-0000-0000CA0D0000}"/>
    <cellStyle name="Обычный 12 5 4 2_База" xfId="3534" xr:uid="{00000000-0005-0000-0000-0000CB0D0000}"/>
    <cellStyle name="Обычный 12 5 4 3" xfId="3535" xr:uid="{00000000-0005-0000-0000-0000CC0D0000}"/>
    <cellStyle name="Обычный 12 5 4_База" xfId="3536" xr:uid="{00000000-0005-0000-0000-0000CD0D0000}"/>
    <cellStyle name="Обычный 12 5 5" xfId="3537" xr:uid="{00000000-0005-0000-0000-0000CE0D0000}"/>
    <cellStyle name="Обычный 12 5 5 2" xfId="3538" xr:uid="{00000000-0005-0000-0000-0000CF0D0000}"/>
    <cellStyle name="Обычный 12 5 5_База" xfId="3539" xr:uid="{00000000-0005-0000-0000-0000D00D0000}"/>
    <cellStyle name="Обычный 12 5 6" xfId="3540" xr:uid="{00000000-0005-0000-0000-0000D10D0000}"/>
    <cellStyle name="Обычный 12 5_База" xfId="3541" xr:uid="{00000000-0005-0000-0000-0000D20D0000}"/>
    <cellStyle name="Обычный 12 6" xfId="3542" xr:uid="{00000000-0005-0000-0000-0000D30D0000}"/>
    <cellStyle name="Обычный 12 6 2" xfId="3543" xr:uid="{00000000-0005-0000-0000-0000D40D0000}"/>
    <cellStyle name="Обычный 12 6 2 2" xfId="3544" xr:uid="{00000000-0005-0000-0000-0000D50D0000}"/>
    <cellStyle name="Обычный 12 6 2 2 2" xfId="3545" xr:uid="{00000000-0005-0000-0000-0000D60D0000}"/>
    <cellStyle name="Обычный 12 6 2 2 2 2" xfId="3546" xr:uid="{00000000-0005-0000-0000-0000D70D0000}"/>
    <cellStyle name="Обычный 12 6 2 2 2_База" xfId="3547" xr:uid="{00000000-0005-0000-0000-0000D80D0000}"/>
    <cellStyle name="Обычный 12 6 2 2 3" xfId="3548" xr:uid="{00000000-0005-0000-0000-0000D90D0000}"/>
    <cellStyle name="Обычный 12 6 2 2_База" xfId="3549" xr:uid="{00000000-0005-0000-0000-0000DA0D0000}"/>
    <cellStyle name="Обычный 12 6 2 3" xfId="3550" xr:uid="{00000000-0005-0000-0000-0000DB0D0000}"/>
    <cellStyle name="Обычный 12 6 2 3 2" xfId="3551" xr:uid="{00000000-0005-0000-0000-0000DC0D0000}"/>
    <cellStyle name="Обычный 12 6 2 3_База" xfId="3552" xr:uid="{00000000-0005-0000-0000-0000DD0D0000}"/>
    <cellStyle name="Обычный 12 6 2 4" xfId="3553" xr:uid="{00000000-0005-0000-0000-0000DE0D0000}"/>
    <cellStyle name="Обычный 12 6 2_База" xfId="3554" xr:uid="{00000000-0005-0000-0000-0000DF0D0000}"/>
    <cellStyle name="Обычный 12 6 3" xfId="3555" xr:uid="{00000000-0005-0000-0000-0000E00D0000}"/>
    <cellStyle name="Обычный 12 6 3 2" xfId="3556" xr:uid="{00000000-0005-0000-0000-0000E10D0000}"/>
    <cellStyle name="Обычный 12 6 3 2 2" xfId="3557" xr:uid="{00000000-0005-0000-0000-0000E20D0000}"/>
    <cellStyle name="Обычный 12 6 3 2 2 2" xfId="3558" xr:uid="{00000000-0005-0000-0000-0000E30D0000}"/>
    <cellStyle name="Обычный 12 6 3 2 2_База" xfId="3559" xr:uid="{00000000-0005-0000-0000-0000E40D0000}"/>
    <cellStyle name="Обычный 12 6 3 2 3" xfId="3560" xr:uid="{00000000-0005-0000-0000-0000E50D0000}"/>
    <cellStyle name="Обычный 12 6 3 2_База" xfId="3561" xr:uid="{00000000-0005-0000-0000-0000E60D0000}"/>
    <cellStyle name="Обычный 12 6 3 3" xfId="3562" xr:uid="{00000000-0005-0000-0000-0000E70D0000}"/>
    <cellStyle name="Обычный 12 6 3 3 2" xfId="3563" xr:uid="{00000000-0005-0000-0000-0000E80D0000}"/>
    <cellStyle name="Обычный 12 6 3 3_База" xfId="3564" xr:uid="{00000000-0005-0000-0000-0000E90D0000}"/>
    <cellStyle name="Обычный 12 6 3 4" xfId="3565" xr:uid="{00000000-0005-0000-0000-0000EA0D0000}"/>
    <cellStyle name="Обычный 12 6 3_База" xfId="3566" xr:uid="{00000000-0005-0000-0000-0000EB0D0000}"/>
    <cellStyle name="Обычный 12 6 4" xfId="3567" xr:uid="{00000000-0005-0000-0000-0000EC0D0000}"/>
    <cellStyle name="Обычный 12 6 4 2" xfId="3568" xr:uid="{00000000-0005-0000-0000-0000ED0D0000}"/>
    <cellStyle name="Обычный 12 6 4 2 2" xfId="3569" xr:uid="{00000000-0005-0000-0000-0000EE0D0000}"/>
    <cellStyle name="Обычный 12 6 4 2_База" xfId="3570" xr:uid="{00000000-0005-0000-0000-0000EF0D0000}"/>
    <cellStyle name="Обычный 12 6 4 3" xfId="3571" xr:uid="{00000000-0005-0000-0000-0000F00D0000}"/>
    <cellStyle name="Обычный 12 6 4_База" xfId="3572" xr:uid="{00000000-0005-0000-0000-0000F10D0000}"/>
    <cellStyle name="Обычный 12 6 5" xfId="3573" xr:uid="{00000000-0005-0000-0000-0000F20D0000}"/>
    <cellStyle name="Обычный 12 6 5 2" xfId="3574" xr:uid="{00000000-0005-0000-0000-0000F30D0000}"/>
    <cellStyle name="Обычный 12 6 5_База" xfId="3575" xr:uid="{00000000-0005-0000-0000-0000F40D0000}"/>
    <cellStyle name="Обычный 12 6 6" xfId="3576" xr:uid="{00000000-0005-0000-0000-0000F50D0000}"/>
    <cellStyle name="Обычный 12 6_База" xfId="3577" xr:uid="{00000000-0005-0000-0000-0000F60D0000}"/>
    <cellStyle name="Обычный 12 7" xfId="3578" xr:uid="{00000000-0005-0000-0000-0000F70D0000}"/>
    <cellStyle name="Обычный 12 7 2" xfId="3579" xr:uid="{00000000-0005-0000-0000-0000F80D0000}"/>
    <cellStyle name="Обычный 12 7 3" xfId="3580" xr:uid="{00000000-0005-0000-0000-0000F90D0000}"/>
    <cellStyle name="Обычный 12 7 3 2" xfId="3581" xr:uid="{00000000-0005-0000-0000-0000FA0D0000}"/>
    <cellStyle name="Обычный 12 7 3 2 2" xfId="3582" xr:uid="{00000000-0005-0000-0000-0000FB0D0000}"/>
    <cellStyle name="Обычный 12 7 3 2_База" xfId="3583" xr:uid="{00000000-0005-0000-0000-0000FC0D0000}"/>
    <cellStyle name="Обычный 12 7 3 3" xfId="3584" xr:uid="{00000000-0005-0000-0000-0000FD0D0000}"/>
    <cellStyle name="Обычный 12 7 3_База" xfId="3585" xr:uid="{00000000-0005-0000-0000-0000FE0D0000}"/>
    <cellStyle name="Обычный 12 7 4" xfId="3586" xr:uid="{00000000-0005-0000-0000-0000FF0D0000}"/>
    <cellStyle name="Обычный 12 7 4 2" xfId="3587" xr:uid="{00000000-0005-0000-0000-0000000E0000}"/>
    <cellStyle name="Обычный 12 7 4_База" xfId="3588" xr:uid="{00000000-0005-0000-0000-0000010E0000}"/>
    <cellStyle name="Обычный 12 7 5" xfId="3589" xr:uid="{00000000-0005-0000-0000-0000020E0000}"/>
    <cellStyle name="Обычный 12 7_База" xfId="3590" xr:uid="{00000000-0005-0000-0000-0000030E0000}"/>
    <cellStyle name="Обычный 12 8" xfId="3591" xr:uid="{00000000-0005-0000-0000-0000040E0000}"/>
    <cellStyle name="Обычный 12 8 2" xfId="3592" xr:uid="{00000000-0005-0000-0000-0000050E0000}"/>
    <cellStyle name="Обычный 12 8 2 2" xfId="3593" xr:uid="{00000000-0005-0000-0000-0000060E0000}"/>
    <cellStyle name="Обычный 12 8 2 2 2" xfId="3594" xr:uid="{00000000-0005-0000-0000-0000070E0000}"/>
    <cellStyle name="Обычный 12 8 2 2_База" xfId="3595" xr:uid="{00000000-0005-0000-0000-0000080E0000}"/>
    <cellStyle name="Обычный 12 8 2 3" xfId="3596" xr:uid="{00000000-0005-0000-0000-0000090E0000}"/>
    <cellStyle name="Обычный 12 8 2_База" xfId="3597" xr:uid="{00000000-0005-0000-0000-00000A0E0000}"/>
    <cellStyle name="Обычный 12 8 3" xfId="3598" xr:uid="{00000000-0005-0000-0000-00000B0E0000}"/>
    <cellStyle name="Обычный 12 8 3 2" xfId="3599" xr:uid="{00000000-0005-0000-0000-00000C0E0000}"/>
    <cellStyle name="Обычный 12 8 3_База" xfId="3600" xr:uid="{00000000-0005-0000-0000-00000D0E0000}"/>
    <cellStyle name="Обычный 12 8 4" xfId="3601" xr:uid="{00000000-0005-0000-0000-00000E0E0000}"/>
    <cellStyle name="Обычный 12 8_База" xfId="3602" xr:uid="{00000000-0005-0000-0000-00000F0E0000}"/>
    <cellStyle name="Обычный 12 9" xfId="3603" xr:uid="{00000000-0005-0000-0000-0000100E0000}"/>
    <cellStyle name="Обычный 12 9 2" xfId="3604" xr:uid="{00000000-0005-0000-0000-0000110E0000}"/>
    <cellStyle name="Обычный 12 9 2 2" xfId="3605" xr:uid="{00000000-0005-0000-0000-0000120E0000}"/>
    <cellStyle name="Обычный 12 9 2 2 2" xfId="3606" xr:uid="{00000000-0005-0000-0000-0000130E0000}"/>
    <cellStyle name="Обычный 12 9 2 2_База" xfId="3607" xr:uid="{00000000-0005-0000-0000-0000140E0000}"/>
    <cellStyle name="Обычный 12 9 2 3" xfId="3608" xr:uid="{00000000-0005-0000-0000-0000150E0000}"/>
    <cellStyle name="Обычный 12 9 2_База" xfId="3609" xr:uid="{00000000-0005-0000-0000-0000160E0000}"/>
    <cellStyle name="Обычный 12 9 3" xfId="3610" xr:uid="{00000000-0005-0000-0000-0000170E0000}"/>
    <cellStyle name="Обычный 12 9 3 2" xfId="3611" xr:uid="{00000000-0005-0000-0000-0000180E0000}"/>
    <cellStyle name="Обычный 12 9 3_База" xfId="3612" xr:uid="{00000000-0005-0000-0000-0000190E0000}"/>
    <cellStyle name="Обычный 12 9 4" xfId="3613" xr:uid="{00000000-0005-0000-0000-00001A0E0000}"/>
    <cellStyle name="Обычный 12 9_База" xfId="3614" xr:uid="{00000000-0005-0000-0000-00001B0E0000}"/>
    <cellStyle name="Обычный 12_База" xfId="3615" xr:uid="{00000000-0005-0000-0000-00001C0E0000}"/>
    <cellStyle name="Обычный 13" xfId="3616" xr:uid="{00000000-0005-0000-0000-00001D0E0000}"/>
    <cellStyle name="Обычный 13 2" xfId="3617" xr:uid="{00000000-0005-0000-0000-00001E0E0000}"/>
    <cellStyle name="Обычный 13 2 2" xfId="3618" xr:uid="{00000000-0005-0000-0000-00001F0E0000}"/>
    <cellStyle name="Обычный 13 3" xfId="3619" xr:uid="{00000000-0005-0000-0000-0000200E0000}"/>
    <cellStyle name="Обычный 14" xfId="3620" xr:uid="{00000000-0005-0000-0000-0000210E0000}"/>
    <cellStyle name="Обычный 14 2" xfId="3621" xr:uid="{00000000-0005-0000-0000-0000220E0000}"/>
    <cellStyle name="Обычный 14 2 2" xfId="3622" xr:uid="{00000000-0005-0000-0000-0000230E0000}"/>
    <cellStyle name="Обычный 14 3" xfId="3623" xr:uid="{00000000-0005-0000-0000-0000240E0000}"/>
    <cellStyle name="Обычный 14 3 2" xfId="3624" xr:uid="{00000000-0005-0000-0000-0000250E0000}"/>
    <cellStyle name="Обычный 14 4" xfId="3625" xr:uid="{00000000-0005-0000-0000-0000260E0000}"/>
    <cellStyle name="Обычный 15" xfId="3626" xr:uid="{00000000-0005-0000-0000-0000270E0000}"/>
    <cellStyle name="Обычный 15 2" xfId="3627" xr:uid="{00000000-0005-0000-0000-0000280E0000}"/>
    <cellStyle name="Обычный 15 2 2" xfId="3628" xr:uid="{00000000-0005-0000-0000-0000290E0000}"/>
    <cellStyle name="Обычный 15 3" xfId="3629" xr:uid="{00000000-0005-0000-0000-00002A0E0000}"/>
    <cellStyle name="Обычный 15 3 2" xfId="3630" xr:uid="{00000000-0005-0000-0000-00002B0E0000}"/>
    <cellStyle name="Обычный 15 4" xfId="3631" xr:uid="{00000000-0005-0000-0000-00002C0E0000}"/>
    <cellStyle name="Обычный 15 5" xfId="3632" xr:uid="{00000000-0005-0000-0000-00002D0E0000}"/>
    <cellStyle name="Обычный 16" xfId="3633" xr:uid="{00000000-0005-0000-0000-00002E0E0000}"/>
    <cellStyle name="Обычный 16 2" xfId="3634" xr:uid="{00000000-0005-0000-0000-00002F0E0000}"/>
    <cellStyle name="Обычный 16 3" xfId="3635" xr:uid="{00000000-0005-0000-0000-0000300E0000}"/>
    <cellStyle name="Обычный 16_База" xfId="3636" xr:uid="{00000000-0005-0000-0000-0000310E0000}"/>
    <cellStyle name="Обычный 17" xfId="3637" xr:uid="{00000000-0005-0000-0000-0000320E0000}"/>
    <cellStyle name="Обычный 17 2" xfId="3638" xr:uid="{00000000-0005-0000-0000-0000330E0000}"/>
    <cellStyle name="Обычный 18" xfId="3639" xr:uid="{00000000-0005-0000-0000-0000340E0000}"/>
    <cellStyle name="Обычный 18 2" xfId="3640" xr:uid="{00000000-0005-0000-0000-0000350E0000}"/>
    <cellStyle name="Обычный 18 2 2" xfId="3641" xr:uid="{00000000-0005-0000-0000-0000360E0000}"/>
    <cellStyle name="Обычный 18 3" xfId="3642" xr:uid="{00000000-0005-0000-0000-0000370E0000}"/>
    <cellStyle name="Обычный 18 3 2" xfId="3643" xr:uid="{00000000-0005-0000-0000-0000380E0000}"/>
    <cellStyle name="Обычный 18 4" xfId="3644" xr:uid="{00000000-0005-0000-0000-0000390E0000}"/>
    <cellStyle name="Обычный 18_База" xfId="3645" xr:uid="{00000000-0005-0000-0000-00003A0E0000}"/>
    <cellStyle name="Обычный 19" xfId="3646" xr:uid="{00000000-0005-0000-0000-00003B0E0000}"/>
    <cellStyle name="Обычный 19 2" xfId="3647" xr:uid="{00000000-0005-0000-0000-00003C0E0000}"/>
    <cellStyle name="Обычный 19_База" xfId="3648" xr:uid="{00000000-0005-0000-0000-00003D0E0000}"/>
    <cellStyle name="Обычный 2" xfId="1" xr:uid="{00000000-0005-0000-0000-00003E0E0000}"/>
    <cellStyle name="Обычный 2 10" xfId="3649" xr:uid="{00000000-0005-0000-0000-00003F0E0000}"/>
    <cellStyle name="Обычный 2 18" xfId="5400" xr:uid="{00000000-0005-0000-0000-0000400E0000}"/>
    <cellStyle name="Обычный 2 2" xfId="3650" xr:uid="{00000000-0005-0000-0000-0000410E0000}"/>
    <cellStyle name="Обычный 2 2 2" xfId="3651" xr:uid="{00000000-0005-0000-0000-0000420E0000}"/>
    <cellStyle name="Обычный 2 2 3" xfId="3652" xr:uid="{00000000-0005-0000-0000-0000430E0000}"/>
    <cellStyle name="Обычный 2 2 4" xfId="3653" xr:uid="{00000000-0005-0000-0000-0000440E0000}"/>
    <cellStyle name="Обычный 2 2_Бюджет по доходам УК ЦУМ Караганда 2015 от 06 11 14" xfId="3654" xr:uid="{00000000-0005-0000-0000-0000450E0000}"/>
    <cellStyle name="Обычный 2 3" xfId="3655" xr:uid="{00000000-0005-0000-0000-0000460E0000}"/>
    <cellStyle name="Обычный 2 3 2" xfId="3656" xr:uid="{00000000-0005-0000-0000-0000470E0000}"/>
    <cellStyle name="Обычный 2 3_Налоговый прогноз ТОО ЦУМ_2015   08.12.14 Куандыкова А." xfId="3657" xr:uid="{00000000-0005-0000-0000-0000480E0000}"/>
    <cellStyle name="Обычный 2 4" xfId="3658" xr:uid="{00000000-0005-0000-0000-0000490E0000}"/>
    <cellStyle name="Обычный 2 4 2" xfId="3659" xr:uid="{00000000-0005-0000-0000-00004A0E0000}"/>
    <cellStyle name="Обычный 2 5" xfId="3660" xr:uid="{00000000-0005-0000-0000-00004B0E0000}"/>
    <cellStyle name="Обычный 2 6" xfId="3661" xr:uid="{00000000-0005-0000-0000-00004C0E0000}"/>
    <cellStyle name="Обычный 2 6 2" xfId="3662" xr:uid="{00000000-0005-0000-0000-00004D0E0000}"/>
    <cellStyle name="Обычный 2 6 3" xfId="3663" xr:uid="{00000000-0005-0000-0000-00004E0E0000}"/>
    <cellStyle name="Обычный 2 7" xfId="3664" xr:uid="{00000000-0005-0000-0000-00004F0E0000}"/>
    <cellStyle name="Обычный 2 8" xfId="3665" xr:uid="{00000000-0005-0000-0000-0000500E0000}"/>
    <cellStyle name="Обычный 2 9" xfId="3666" xr:uid="{00000000-0005-0000-0000-0000510E0000}"/>
    <cellStyle name="Обычный 2_АВАНСЫ в ДЕКАБРЕ арендаторы Костаная" xfId="3667" xr:uid="{00000000-0005-0000-0000-0000520E0000}"/>
    <cellStyle name="Обычный 20" xfId="3668" xr:uid="{00000000-0005-0000-0000-0000530E0000}"/>
    <cellStyle name="Обычный 20 2" xfId="3669" xr:uid="{00000000-0005-0000-0000-0000540E0000}"/>
    <cellStyle name="Обычный 21" xfId="3670" xr:uid="{00000000-0005-0000-0000-0000550E0000}"/>
    <cellStyle name="Обычный 21 2" xfId="3671" xr:uid="{00000000-0005-0000-0000-0000560E0000}"/>
    <cellStyle name="Обычный 22" xfId="3672" xr:uid="{00000000-0005-0000-0000-0000570E0000}"/>
    <cellStyle name="Обычный 22 2" xfId="3673" xr:uid="{00000000-0005-0000-0000-0000580E0000}"/>
    <cellStyle name="Обычный 23" xfId="3674" xr:uid="{00000000-0005-0000-0000-0000590E0000}"/>
    <cellStyle name="Обычный 23 2" xfId="3675" xr:uid="{00000000-0005-0000-0000-00005A0E0000}"/>
    <cellStyle name="Обычный 24" xfId="3676" xr:uid="{00000000-0005-0000-0000-00005B0E0000}"/>
    <cellStyle name="Обычный 24 2" xfId="3677" xr:uid="{00000000-0005-0000-0000-00005C0E0000}"/>
    <cellStyle name="Обычный 25" xfId="3678" xr:uid="{00000000-0005-0000-0000-00005D0E0000}"/>
    <cellStyle name="Обычный 25 2" xfId="3679" xr:uid="{00000000-0005-0000-0000-00005E0E0000}"/>
    <cellStyle name="Обычный 26" xfId="3680" xr:uid="{00000000-0005-0000-0000-00005F0E0000}"/>
    <cellStyle name="Обычный 26 2" xfId="3681" xr:uid="{00000000-0005-0000-0000-0000600E0000}"/>
    <cellStyle name="Обычный 27" xfId="3682" xr:uid="{00000000-0005-0000-0000-0000610E0000}"/>
    <cellStyle name="Обычный 27 2" xfId="3683" xr:uid="{00000000-0005-0000-0000-0000620E0000}"/>
    <cellStyle name="Обычный 28" xfId="3684" xr:uid="{00000000-0005-0000-0000-0000630E0000}"/>
    <cellStyle name="Обычный 28 2" xfId="3685" xr:uid="{00000000-0005-0000-0000-0000640E0000}"/>
    <cellStyle name="Обычный 29" xfId="3686" xr:uid="{00000000-0005-0000-0000-0000650E0000}"/>
    <cellStyle name="Обычный 29 2" xfId="3687" xr:uid="{00000000-0005-0000-0000-0000660E0000}"/>
    <cellStyle name="Обычный 29 3" xfId="3688" xr:uid="{00000000-0005-0000-0000-0000670E0000}"/>
    <cellStyle name="Обычный 3" xfId="2" xr:uid="{00000000-0005-0000-0000-0000680E0000}"/>
    <cellStyle name="Обычный 3 2" xfId="3689" xr:uid="{00000000-0005-0000-0000-0000690E0000}"/>
    <cellStyle name="Обычный 3 2 2" xfId="3690" xr:uid="{00000000-0005-0000-0000-00006A0E0000}"/>
    <cellStyle name="Обычный 3 3" xfId="3691" xr:uid="{00000000-0005-0000-0000-00006B0E0000}"/>
    <cellStyle name="Обычный 3 4" xfId="3692" xr:uid="{00000000-0005-0000-0000-00006C0E0000}"/>
    <cellStyle name="Обычный 3 5" xfId="3693" xr:uid="{00000000-0005-0000-0000-00006D0E0000}"/>
    <cellStyle name="Обычный 3 5 2" xfId="3694" xr:uid="{00000000-0005-0000-0000-00006E0E0000}"/>
    <cellStyle name="Обычный 3 6" xfId="3695" xr:uid="{00000000-0005-0000-0000-00006F0E0000}"/>
    <cellStyle name="Обычный 3_АВАНСЫ в ДЕКАБРЕ арендаторы Костаная" xfId="3696" xr:uid="{00000000-0005-0000-0000-0000700E0000}"/>
    <cellStyle name="Обычный 30" xfId="3697" xr:uid="{00000000-0005-0000-0000-0000710E0000}"/>
    <cellStyle name="Обычный 30 2" xfId="3698" xr:uid="{00000000-0005-0000-0000-0000720E0000}"/>
    <cellStyle name="Обычный 30 3" xfId="3699" xr:uid="{00000000-0005-0000-0000-0000730E0000}"/>
    <cellStyle name="Обычный 31" xfId="3700" xr:uid="{00000000-0005-0000-0000-0000740E0000}"/>
    <cellStyle name="Обычный 31 2" xfId="3701" xr:uid="{00000000-0005-0000-0000-0000750E0000}"/>
    <cellStyle name="Обычный 32" xfId="3702" xr:uid="{00000000-0005-0000-0000-0000760E0000}"/>
    <cellStyle name="Обычный 32 2" xfId="3703" xr:uid="{00000000-0005-0000-0000-0000770E0000}"/>
    <cellStyle name="Обычный 33" xfId="3704" xr:uid="{00000000-0005-0000-0000-0000780E0000}"/>
    <cellStyle name="Обычный 34" xfId="3705" xr:uid="{00000000-0005-0000-0000-0000790E0000}"/>
    <cellStyle name="Обычный 35" xfId="3706" xr:uid="{00000000-0005-0000-0000-00007A0E0000}"/>
    <cellStyle name="Обычный 36" xfId="3707" xr:uid="{00000000-0005-0000-0000-00007B0E0000}"/>
    <cellStyle name="Обычный 37" xfId="3708" xr:uid="{00000000-0005-0000-0000-00007C0E0000}"/>
    <cellStyle name="Обычный 38" xfId="3709" xr:uid="{00000000-0005-0000-0000-00007D0E0000}"/>
    <cellStyle name="Обычный 39" xfId="3710" xr:uid="{00000000-0005-0000-0000-00007E0E0000}"/>
    <cellStyle name="Обычный 4" xfId="3" xr:uid="{00000000-0005-0000-0000-00007F0E0000}"/>
    <cellStyle name="Обычный 4 2" xfId="3711" xr:uid="{00000000-0005-0000-0000-0000800E0000}"/>
    <cellStyle name="Обычный 4 2 2" xfId="3712" xr:uid="{00000000-0005-0000-0000-0000810E0000}"/>
    <cellStyle name="Обычный 4 2_Бюджет 2016 УК Рынок по м-плану14-07-02" xfId="3713" xr:uid="{00000000-0005-0000-0000-0000820E0000}"/>
    <cellStyle name="Обычный 4 3" xfId="3714" xr:uid="{00000000-0005-0000-0000-0000830E0000}"/>
    <cellStyle name="Обычный 4 3 10" xfId="3715" xr:uid="{00000000-0005-0000-0000-0000840E0000}"/>
    <cellStyle name="Обычный 4 3 2" xfId="3716" xr:uid="{00000000-0005-0000-0000-0000850E0000}"/>
    <cellStyle name="Обычный 4 3 2 2" xfId="3717" xr:uid="{00000000-0005-0000-0000-0000860E0000}"/>
    <cellStyle name="Обычный 4 3 2 2 2" xfId="3718" xr:uid="{00000000-0005-0000-0000-0000870E0000}"/>
    <cellStyle name="Обычный 4 3 2 2 2 2" xfId="3719" xr:uid="{00000000-0005-0000-0000-0000880E0000}"/>
    <cellStyle name="Обычный 4 3 2 2 2 2 2" xfId="3720" xr:uid="{00000000-0005-0000-0000-0000890E0000}"/>
    <cellStyle name="Обычный 4 3 2 2 2 2 2 2" xfId="3721" xr:uid="{00000000-0005-0000-0000-00008A0E0000}"/>
    <cellStyle name="Обычный 4 3 2 2 2 2 2 2 2" xfId="3722" xr:uid="{00000000-0005-0000-0000-00008B0E0000}"/>
    <cellStyle name="Обычный 4 3 2 2 2 2 2 2_База" xfId="3723" xr:uid="{00000000-0005-0000-0000-00008C0E0000}"/>
    <cellStyle name="Обычный 4 3 2 2 2 2 2 3" xfId="3724" xr:uid="{00000000-0005-0000-0000-00008D0E0000}"/>
    <cellStyle name="Обычный 4 3 2 2 2 2 2_База" xfId="3725" xr:uid="{00000000-0005-0000-0000-00008E0E0000}"/>
    <cellStyle name="Обычный 4 3 2 2 2 2 3" xfId="3726" xr:uid="{00000000-0005-0000-0000-00008F0E0000}"/>
    <cellStyle name="Обычный 4 3 2 2 2 2 3 2" xfId="3727" xr:uid="{00000000-0005-0000-0000-0000900E0000}"/>
    <cellStyle name="Обычный 4 3 2 2 2 2 3_База" xfId="3728" xr:uid="{00000000-0005-0000-0000-0000910E0000}"/>
    <cellStyle name="Обычный 4 3 2 2 2 2 4" xfId="3729" xr:uid="{00000000-0005-0000-0000-0000920E0000}"/>
    <cellStyle name="Обычный 4 3 2 2 2 2_База" xfId="3730" xr:uid="{00000000-0005-0000-0000-0000930E0000}"/>
    <cellStyle name="Обычный 4 3 2 2 2 3" xfId="3731" xr:uid="{00000000-0005-0000-0000-0000940E0000}"/>
    <cellStyle name="Обычный 4 3 2 2 2 3 2" xfId="3732" xr:uid="{00000000-0005-0000-0000-0000950E0000}"/>
    <cellStyle name="Обычный 4 3 2 2 2 3 2 2" xfId="3733" xr:uid="{00000000-0005-0000-0000-0000960E0000}"/>
    <cellStyle name="Обычный 4 3 2 2 2 3 2 2 2" xfId="3734" xr:uid="{00000000-0005-0000-0000-0000970E0000}"/>
    <cellStyle name="Обычный 4 3 2 2 2 3 2 2_База" xfId="3735" xr:uid="{00000000-0005-0000-0000-0000980E0000}"/>
    <cellStyle name="Обычный 4 3 2 2 2 3 2 3" xfId="3736" xr:uid="{00000000-0005-0000-0000-0000990E0000}"/>
    <cellStyle name="Обычный 4 3 2 2 2 3 2_База" xfId="3737" xr:uid="{00000000-0005-0000-0000-00009A0E0000}"/>
    <cellStyle name="Обычный 4 3 2 2 2 3 3" xfId="3738" xr:uid="{00000000-0005-0000-0000-00009B0E0000}"/>
    <cellStyle name="Обычный 4 3 2 2 2 3 3 2" xfId="3739" xr:uid="{00000000-0005-0000-0000-00009C0E0000}"/>
    <cellStyle name="Обычный 4 3 2 2 2 3 3_База" xfId="3740" xr:uid="{00000000-0005-0000-0000-00009D0E0000}"/>
    <cellStyle name="Обычный 4 3 2 2 2 3 4" xfId="3741" xr:uid="{00000000-0005-0000-0000-00009E0E0000}"/>
    <cellStyle name="Обычный 4 3 2 2 2 3_База" xfId="3742" xr:uid="{00000000-0005-0000-0000-00009F0E0000}"/>
    <cellStyle name="Обычный 4 3 2 2 2 4" xfId="3743" xr:uid="{00000000-0005-0000-0000-0000A00E0000}"/>
    <cellStyle name="Обычный 4 3 2 2 2 4 2" xfId="3744" xr:uid="{00000000-0005-0000-0000-0000A10E0000}"/>
    <cellStyle name="Обычный 4 3 2 2 2 4 2 2" xfId="3745" xr:uid="{00000000-0005-0000-0000-0000A20E0000}"/>
    <cellStyle name="Обычный 4 3 2 2 2 4 2_База" xfId="3746" xr:uid="{00000000-0005-0000-0000-0000A30E0000}"/>
    <cellStyle name="Обычный 4 3 2 2 2 4 3" xfId="3747" xr:uid="{00000000-0005-0000-0000-0000A40E0000}"/>
    <cellStyle name="Обычный 4 3 2 2 2 4_База" xfId="3748" xr:uid="{00000000-0005-0000-0000-0000A50E0000}"/>
    <cellStyle name="Обычный 4 3 2 2 2 5" xfId="3749" xr:uid="{00000000-0005-0000-0000-0000A60E0000}"/>
    <cellStyle name="Обычный 4 3 2 2 2 5 2" xfId="3750" xr:uid="{00000000-0005-0000-0000-0000A70E0000}"/>
    <cellStyle name="Обычный 4 3 2 2 2 5_База" xfId="3751" xr:uid="{00000000-0005-0000-0000-0000A80E0000}"/>
    <cellStyle name="Обычный 4 3 2 2 2 6" xfId="3752" xr:uid="{00000000-0005-0000-0000-0000A90E0000}"/>
    <cellStyle name="Обычный 4 3 2 2 2_База" xfId="3753" xr:uid="{00000000-0005-0000-0000-0000AA0E0000}"/>
    <cellStyle name="Обычный 4 3 2 2 3" xfId="3754" xr:uid="{00000000-0005-0000-0000-0000AB0E0000}"/>
    <cellStyle name="Обычный 4 3 2 2 3 2" xfId="3755" xr:uid="{00000000-0005-0000-0000-0000AC0E0000}"/>
    <cellStyle name="Обычный 4 3 2 2 3 2 2" xfId="3756" xr:uid="{00000000-0005-0000-0000-0000AD0E0000}"/>
    <cellStyle name="Обычный 4 3 2 2 3 2 2 2" xfId="3757" xr:uid="{00000000-0005-0000-0000-0000AE0E0000}"/>
    <cellStyle name="Обычный 4 3 2 2 3 2 2 2 2" xfId="3758" xr:uid="{00000000-0005-0000-0000-0000AF0E0000}"/>
    <cellStyle name="Обычный 4 3 2 2 3 2 2 2_База" xfId="3759" xr:uid="{00000000-0005-0000-0000-0000B00E0000}"/>
    <cellStyle name="Обычный 4 3 2 2 3 2 2 3" xfId="3760" xr:uid="{00000000-0005-0000-0000-0000B10E0000}"/>
    <cellStyle name="Обычный 4 3 2 2 3 2 2_База" xfId="3761" xr:uid="{00000000-0005-0000-0000-0000B20E0000}"/>
    <cellStyle name="Обычный 4 3 2 2 3 2 3" xfId="3762" xr:uid="{00000000-0005-0000-0000-0000B30E0000}"/>
    <cellStyle name="Обычный 4 3 2 2 3 2 3 2" xfId="3763" xr:uid="{00000000-0005-0000-0000-0000B40E0000}"/>
    <cellStyle name="Обычный 4 3 2 2 3 2 3_База" xfId="3764" xr:uid="{00000000-0005-0000-0000-0000B50E0000}"/>
    <cellStyle name="Обычный 4 3 2 2 3 2 4" xfId="3765" xr:uid="{00000000-0005-0000-0000-0000B60E0000}"/>
    <cellStyle name="Обычный 4 3 2 2 3 2_База" xfId="3766" xr:uid="{00000000-0005-0000-0000-0000B70E0000}"/>
    <cellStyle name="Обычный 4 3 2 2 3 3" xfId="3767" xr:uid="{00000000-0005-0000-0000-0000B80E0000}"/>
    <cellStyle name="Обычный 4 3 2 2 3 3 2" xfId="3768" xr:uid="{00000000-0005-0000-0000-0000B90E0000}"/>
    <cellStyle name="Обычный 4 3 2 2 3 3 2 2" xfId="3769" xr:uid="{00000000-0005-0000-0000-0000BA0E0000}"/>
    <cellStyle name="Обычный 4 3 2 2 3 3 2 2 2" xfId="3770" xr:uid="{00000000-0005-0000-0000-0000BB0E0000}"/>
    <cellStyle name="Обычный 4 3 2 2 3 3 2 2_База" xfId="3771" xr:uid="{00000000-0005-0000-0000-0000BC0E0000}"/>
    <cellStyle name="Обычный 4 3 2 2 3 3 2 3" xfId="3772" xr:uid="{00000000-0005-0000-0000-0000BD0E0000}"/>
    <cellStyle name="Обычный 4 3 2 2 3 3 2_База" xfId="3773" xr:uid="{00000000-0005-0000-0000-0000BE0E0000}"/>
    <cellStyle name="Обычный 4 3 2 2 3 3 3" xfId="3774" xr:uid="{00000000-0005-0000-0000-0000BF0E0000}"/>
    <cellStyle name="Обычный 4 3 2 2 3 3 3 2" xfId="3775" xr:uid="{00000000-0005-0000-0000-0000C00E0000}"/>
    <cellStyle name="Обычный 4 3 2 2 3 3 3_База" xfId="3776" xr:uid="{00000000-0005-0000-0000-0000C10E0000}"/>
    <cellStyle name="Обычный 4 3 2 2 3 3 4" xfId="3777" xr:uid="{00000000-0005-0000-0000-0000C20E0000}"/>
    <cellStyle name="Обычный 4 3 2 2 3 3_База" xfId="3778" xr:uid="{00000000-0005-0000-0000-0000C30E0000}"/>
    <cellStyle name="Обычный 4 3 2 2 3 4" xfId="3779" xr:uid="{00000000-0005-0000-0000-0000C40E0000}"/>
    <cellStyle name="Обычный 4 3 2 2 3 4 2" xfId="3780" xr:uid="{00000000-0005-0000-0000-0000C50E0000}"/>
    <cellStyle name="Обычный 4 3 2 2 3 4 2 2" xfId="3781" xr:uid="{00000000-0005-0000-0000-0000C60E0000}"/>
    <cellStyle name="Обычный 4 3 2 2 3 4 2_База" xfId="3782" xr:uid="{00000000-0005-0000-0000-0000C70E0000}"/>
    <cellStyle name="Обычный 4 3 2 2 3 4 3" xfId="3783" xr:uid="{00000000-0005-0000-0000-0000C80E0000}"/>
    <cellStyle name="Обычный 4 3 2 2 3 4_База" xfId="3784" xr:uid="{00000000-0005-0000-0000-0000C90E0000}"/>
    <cellStyle name="Обычный 4 3 2 2 3 5" xfId="3785" xr:uid="{00000000-0005-0000-0000-0000CA0E0000}"/>
    <cellStyle name="Обычный 4 3 2 2 3 5 2" xfId="3786" xr:uid="{00000000-0005-0000-0000-0000CB0E0000}"/>
    <cellStyle name="Обычный 4 3 2 2 3 5_База" xfId="3787" xr:uid="{00000000-0005-0000-0000-0000CC0E0000}"/>
    <cellStyle name="Обычный 4 3 2 2 3 6" xfId="3788" xr:uid="{00000000-0005-0000-0000-0000CD0E0000}"/>
    <cellStyle name="Обычный 4 3 2 2 3_База" xfId="3789" xr:uid="{00000000-0005-0000-0000-0000CE0E0000}"/>
    <cellStyle name="Обычный 4 3 2 2 4" xfId="3790" xr:uid="{00000000-0005-0000-0000-0000CF0E0000}"/>
    <cellStyle name="Обычный 4 3 2 2 4 2" xfId="3791" xr:uid="{00000000-0005-0000-0000-0000D00E0000}"/>
    <cellStyle name="Обычный 4 3 2 2 4 2 2" xfId="3792" xr:uid="{00000000-0005-0000-0000-0000D10E0000}"/>
    <cellStyle name="Обычный 4 3 2 2 4 2 2 2" xfId="3793" xr:uid="{00000000-0005-0000-0000-0000D20E0000}"/>
    <cellStyle name="Обычный 4 3 2 2 4 2 2_База" xfId="3794" xr:uid="{00000000-0005-0000-0000-0000D30E0000}"/>
    <cellStyle name="Обычный 4 3 2 2 4 2 3" xfId="3795" xr:uid="{00000000-0005-0000-0000-0000D40E0000}"/>
    <cellStyle name="Обычный 4 3 2 2 4 2_База" xfId="3796" xr:uid="{00000000-0005-0000-0000-0000D50E0000}"/>
    <cellStyle name="Обычный 4 3 2 2 4 3" xfId="3797" xr:uid="{00000000-0005-0000-0000-0000D60E0000}"/>
    <cellStyle name="Обычный 4 3 2 2 4 3 2" xfId="3798" xr:uid="{00000000-0005-0000-0000-0000D70E0000}"/>
    <cellStyle name="Обычный 4 3 2 2 4 3_База" xfId="3799" xr:uid="{00000000-0005-0000-0000-0000D80E0000}"/>
    <cellStyle name="Обычный 4 3 2 2 4 4" xfId="3800" xr:uid="{00000000-0005-0000-0000-0000D90E0000}"/>
    <cellStyle name="Обычный 4 3 2 2 4_База" xfId="3801" xr:uid="{00000000-0005-0000-0000-0000DA0E0000}"/>
    <cellStyle name="Обычный 4 3 2 2 5" xfId="3802" xr:uid="{00000000-0005-0000-0000-0000DB0E0000}"/>
    <cellStyle name="Обычный 4 3 2 2 5 2" xfId="3803" xr:uid="{00000000-0005-0000-0000-0000DC0E0000}"/>
    <cellStyle name="Обычный 4 3 2 2 5 2 2" xfId="3804" xr:uid="{00000000-0005-0000-0000-0000DD0E0000}"/>
    <cellStyle name="Обычный 4 3 2 2 5 2 2 2" xfId="3805" xr:uid="{00000000-0005-0000-0000-0000DE0E0000}"/>
    <cellStyle name="Обычный 4 3 2 2 5 2 2_База" xfId="3806" xr:uid="{00000000-0005-0000-0000-0000DF0E0000}"/>
    <cellStyle name="Обычный 4 3 2 2 5 2 3" xfId="3807" xr:uid="{00000000-0005-0000-0000-0000E00E0000}"/>
    <cellStyle name="Обычный 4 3 2 2 5 2_База" xfId="3808" xr:uid="{00000000-0005-0000-0000-0000E10E0000}"/>
    <cellStyle name="Обычный 4 3 2 2 5 3" xfId="3809" xr:uid="{00000000-0005-0000-0000-0000E20E0000}"/>
    <cellStyle name="Обычный 4 3 2 2 5 3 2" xfId="3810" xr:uid="{00000000-0005-0000-0000-0000E30E0000}"/>
    <cellStyle name="Обычный 4 3 2 2 5 3_База" xfId="3811" xr:uid="{00000000-0005-0000-0000-0000E40E0000}"/>
    <cellStyle name="Обычный 4 3 2 2 5 4" xfId="3812" xr:uid="{00000000-0005-0000-0000-0000E50E0000}"/>
    <cellStyle name="Обычный 4 3 2 2 5_База" xfId="3813" xr:uid="{00000000-0005-0000-0000-0000E60E0000}"/>
    <cellStyle name="Обычный 4 3 2 2 6" xfId="3814" xr:uid="{00000000-0005-0000-0000-0000E70E0000}"/>
    <cellStyle name="Обычный 4 3 2 2 6 2" xfId="3815" xr:uid="{00000000-0005-0000-0000-0000E80E0000}"/>
    <cellStyle name="Обычный 4 3 2 2 6 2 2" xfId="3816" xr:uid="{00000000-0005-0000-0000-0000E90E0000}"/>
    <cellStyle name="Обычный 4 3 2 2 6 2_База" xfId="3817" xr:uid="{00000000-0005-0000-0000-0000EA0E0000}"/>
    <cellStyle name="Обычный 4 3 2 2 6 3" xfId="3818" xr:uid="{00000000-0005-0000-0000-0000EB0E0000}"/>
    <cellStyle name="Обычный 4 3 2 2 6_База" xfId="3819" xr:uid="{00000000-0005-0000-0000-0000EC0E0000}"/>
    <cellStyle name="Обычный 4 3 2 2 7" xfId="3820" xr:uid="{00000000-0005-0000-0000-0000ED0E0000}"/>
    <cellStyle name="Обычный 4 3 2 2 7 2" xfId="3821" xr:uid="{00000000-0005-0000-0000-0000EE0E0000}"/>
    <cellStyle name="Обычный 4 3 2 2 7_База" xfId="3822" xr:uid="{00000000-0005-0000-0000-0000EF0E0000}"/>
    <cellStyle name="Обычный 4 3 2 2 8" xfId="3823" xr:uid="{00000000-0005-0000-0000-0000F00E0000}"/>
    <cellStyle name="Обычный 4 3 2 2_База" xfId="3824" xr:uid="{00000000-0005-0000-0000-0000F10E0000}"/>
    <cellStyle name="Обычный 4 3 2 3" xfId="3825" xr:uid="{00000000-0005-0000-0000-0000F20E0000}"/>
    <cellStyle name="Обычный 4 3 2 3 2" xfId="3826" xr:uid="{00000000-0005-0000-0000-0000F30E0000}"/>
    <cellStyle name="Обычный 4 3 2 3 2 2" xfId="3827" xr:uid="{00000000-0005-0000-0000-0000F40E0000}"/>
    <cellStyle name="Обычный 4 3 2 3 2 2 2" xfId="3828" xr:uid="{00000000-0005-0000-0000-0000F50E0000}"/>
    <cellStyle name="Обычный 4 3 2 3 2 2 2 2" xfId="3829" xr:uid="{00000000-0005-0000-0000-0000F60E0000}"/>
    <cellStyle name="Обычный 4 3 2 3 2 2 2_База" xfId="3830" xr:uid="{00000000-0005-0000-0000-0000F70E0000}"/>
    <cellStyle name="Обычный 4 3 2 3 2 2 3" xfId="3831" xr:uid="{00000000-0005-0000-0000-0000F80E0000}"/>
    <cellStyle name="Обычный 4 3 2 3 2 2_База" xfId="3832" xr:uid="{00000000-0005-0000-0000-0000F90E0000}"/>
    <cellStyle name="Обычный 4 3 2 3 2 3" xfId="3833" xr:uid="{00000000-0005-0000-0000-0000FA0E0000}"/>
    <cellStyle name="Обычный 4 3 2 3 2 3 2" xfId="3834" xr:uid="{00000000-0005-0000-0000-0000FB0E0000}"/>
    <cellStyle name="Обычный 4 3 2 3 2 3_База" xfId="3835" xr:uid="{00000000-0005-0000-0000-0000FC0E0000}"/>
    <cellStyle name="Обычный 4 3 2 3 2 4" xfId="3836" xr:uid="{00000000-0005-0000-0000-0000FD0E0000}"/>
    <cellStyle name="Обычный 4 3 2 3 2_База" xfId="3837" xr:uid="{00000000-0005-0000-0000-0000FE0E0000}"/>
    <cellStyle name="Обычный 4 3 2 3 3" xfId="3838" xr:uid="{00000000-0005-0000-0000-0000FF0E0000}"/>
    <cellStyle name="Обычный 4 3 2 3 3 2" xfId="3839" xr:uid="{00000000-0005-0000-0000-0000000F0000}"/>
    <cellStyle name="Обычный 4 3 2 3 3 2 2" xfId="3840" xr:uid="{00000000-0005-0000-0000-0000010F0000}"/>
    <cellStyle name="Обычный 4 3 2 3 3 2 2 2" xfId="3841" xr:uid="{00000000-0005-0000-0000-0000020F0000}"/>
    <cellStyle name="Обычный 4 3 2 3 3 2 2_База" xfId="3842" xr:uid="{00000000-0005-0000-0000-0000030F0000}"/>
    <cellStyle name="Обычный 4 3 2 3 3 2 3" xfId="3843" xr:uid="{00000000-0005-0000-0000-0000040F0000}"/>
    <cellStyle name="Обычный 4 3 2 3 3 2_База" xfId="3844" xr:uid="{00000000-0005-0000-0000-0000050F0000}"/>
    <cellStyle name="Обычный 4 3 2 3 3 3" xfId="3845" xr:uid="{00000000-0005-0000-0000-0000060F0000}"/>
    <cellStyle name="Обычный 4 3 2 3 3 3 2" xfId="3846" xr:uid="{00000000-0005-0000-0000-0000070F0000}"/>
    <cellStyle name="Обычный 4 3 2 3 3 3_База" xfId="3847" xr:uid="{00000000-0005-0000-0000-0000080F0000}"/>
    <cellStyle name="Обычный 4 3 2 3 3 4" xfId="3848" xr:uid="{00000000-0005-0000-0000-0000090F0000}"/>
    <cellStyle name="Обычный 4 3 2 3 3_База" xfId="3849" xr:uid="{00000000-0005-0000-0000-00000A0F0000}"/>
    <cellStyle name="Обычный 4 3 2 3 4" xfId="3850" xr:uid="{00000000-0005-0000-0000-00000B0F0000}"/>
    <cellStyle name="Обычный 4 3 2 3 4 2" xfId="3851" xr:uid="{00000000-0005-0000-0000-00000C0F0000}"/>
    <cellStyle name="Обычный 4 3 2 3 4 2 2" xfId="3852" xr:uid="{00000000-0005-0000-0000-00000D0F0000}"/>
    <cellStyle name="Обычный 4 3 2 3 4 2_База" xfId="3853" xr:uid="{00000000-0005-0000-0000-00000E0F0000}"/>
    <cellStyle name="Обычный 4 3 2 3 4 3" xfId="3854" xr:uid="{00000000-0005-0000-0000-00000F0F0000}"/>
    <cellStyle name="Обычный 4 3 2 3 4_База" xfId="3855" xr:uid="{00000000-0005-0000-0000-0000100F0000}"/>
    <cellStyle name="Обычный 4 3 2 3 5" xfId="3856" xr:uid="{00000000-0005-0000-0000-0000110F0000}"/>
    <cellStyle name="Обычный 4 3 2 3 5 2" xfId="3857" xr:uid="{00000000-0005-0000-0000-0000120F0000}"/>
    <cellStyle name="Обычный 4 3 2 3 5_База" xfId="3858" xr:uid="{00000000-0005-0000-0000-0000130F0000}"/>
    <cellStyle name="Обычный 4 3 2 3 6" xfId="3859" xr:uid="{00000000-0005-0000-0000-0000140F0000}"/>
    <cellStyle name="Обычный 4 3 2 3_База" xfId="3860" xr:uid="{00000000-0005-0000-0000-0000150F0000}"/>
    <cellStyle name="Обычный 4 3 2 4" xfId="3861" xr:uid="{00000000-0005-0000-0000-0000160F0000}"/>
    <cellStyle name="Обычный 4 3 2 4 2" xfId="3862" xr:uid="{00000000-0005-0000-0000-0000170F0000}"/>
    <cellStyle name="Обычный 4 3 2 4 2 2" xfId="3863" xr:uid="{00000000-0005-0000-0000-0000180F0000}"/>
    <cellStyle name="Обычный 4 3 2 4 2 2 2" xfId="3864" xr:uid="{00000000-0005-0000-0000-0000190F0000}"/>
    <cellStyle name="Обычный 4 3 2 4 2 2 2 2" xfId="3865" xr:uid="{00000000-0005-0000-0000-00001A0F0000}"/>
    <cellStyle name="Обычный 4 3 2 4 2 2 2_База" xfId="3866" xr:uid="{00000000-0005-0000-0000-00001B0F0000}"/>
    <cellStyle name="Обычный 4 3 2 4 2 2 3" xfId="3867" xr:uid="{00000000-0005-0000-0000-00001C0F0000}"/>
    <cellStyle name="Обычный 4 3 2 4 2 2_База" xfId="3868" xr:uid="{00000000-0005-0000-0000-00001D0F0000}"/>
    <cellStyle name="Обычный 4 3 2 4 2 3" xfId="3869" xr:uid="{00000000-0005-0000-0000-00001E0F0000}"/>
    <cellStyle name="Обычный 4 3 2 4 2 3 2" xfId="3870" xr:uid="{00000000-0005-0000-0000-00001F0F0000}"/>
    <cellStyle name="Обычный 4 3 2 4 2 3_База" xfId="3871" xr:uid="{00000000-0005-0000-0000-0000200F0000}"/>
    <cellStyle name="Обычный 4 3 2 4 2 4" xfId="3872" xr:uid="{00000000-0005-0000-0000-0000210F0000}"/>
    <cellStyle name="Обычный 4 3 2 4 2_База" xfId="3873" xr:uid="{00000000-0005-0000-0000-0000220F0000}"/>
    <cellStyle name="Обычный 4 3 2 4 3" xfId="3874" xr:uid="{00000000-0005-0000-0000-0000230F0000}"/>
    <cellStyle name="Обычный 4 3 2 4 3 2" xfId="3875" xr:uid="{00000000-0005-0000-0000-0000240F0000}"/>
    <cellStyle name="Обычный 4 3 2 4 3 2 2" xfId="3876" xr:uid="{00000000-0005-0000-0000-0000250F0000}"/>
    <cellStyle name="Обычный 4 3 2 4 3 2 2 2" xfId="3877" xr:uid="{00000000-0005-0000-0000-0000260F0000}"/>
    <cellStyle name="Обычный 4 3 2 4 3 2 2_База" xfId="3878" xr:uid="{00000000-0005-0000-0000-0000270F0000}"/>
    <cellStyle name="Обычный 4 3 2 4 3 2 3" xfId="3879" xr:uid="{00000000-0005-0000-0000-0000280F0000}"/>
    <cellStyle name="Обычный 4 3 2 4 3 2_База" xfId="3880" xr:uid="{00000000-0005-0000-0000-0000290F0000}"/>
    <cellStyle name="Обычный 4 3 2 4 3 3" xfId="3881" xr:uid="{00000000-0005-0000-0000-00002A0F0000}"/>
    <cellStyle name="Обычный 4 3 2 4 3 3 2" xfId="3882" xr:uid="{00000000-0005-0000-0000-00002B0F0000}"/>
    <cellStyle name="Обычный 4 3 2 4 3 3_База" xfId="3883" xr:uid="{00000000-0005-0000-0000-00002C0F0000}"/>
    <cellStyle name="Обычный 4 3 2 4 3 4" xfId="3884" xr:uid="{00000000-0005-0000-0000-00002D0F0000}"/>
    <cellStyle name="Обычный 4 3 2 4 3_База" xfId="3885" xr:uid="{00000000-0005-0000-0000-00002E0F0000}"/>
    <cellStyle name="Обычный 4 3 2 4 4" xfId="3886" xr:uid="{00000000-0005-0000-0000-00002F0F0000}"/>
    <cellStyle name="Обычный 4 3 2 4 4 2" xfId="3887" xr:uid="{00000000-0005-0000-0000-0000300F0000}"/>
    <cellStyle name="Обычный 4 3 2 4 4 2 2" xfId="3888" xr:uid="{00000000-0005-0000-0000-0000310F0000}"/>
    <cellStyle name="Обычный 4 3 2 4 4 2_База" xfId="3889" xr:uid="{00000000-0005-0000-0000-0000320F0000}"/>
    <cellStyle name="Обычный 4 3 2 4 4 3" xfId="3890" xr:uid="{00000000-0005-0000-0000-0000330F0000}"/>
    <cellStyle name="Обычный 4 3 2 4 4_База" xfId="3891" xr:uid="{00000000-0005-0000-0000-0000340F0000}"/>
    <cellStyle name="Обычный 4 3 2 4 5" xfId="3892" xr:uid="{00000000-0005-0000-0000-0000350F0000}"/>
    <cellStyle name="Обычный 4 3 2 4 5 2" xfId="3893" xr:uid="{00000000-0005-0000-0000-0000360F0000}"/>
    <cellStyle name="Обычный 4 3 2 4 5_База" xfId="3894" xr:uid="{00000000-0005-0000-0000-0000370F0000}"/>
    <cellStyle name="Обычный 4 3 2 4 6" xfId="3895" xr:uid="{00000000-0005-0000-0000-0000380F0000}"/>
    <cellStyle name="Обычный 4 3 2 4_База" xfId="3896" xr:uid="{00000000-0005-0000-0000-0000390F0000}"/>
    <cellStyle name="Обычный 4 3 2 5" xfId="3897" xr:uid="{00000000-0005-0000-0000-00003A0F0000}"/>
    <cellStyle name="Обычный 4 3 2 5 2" xfId="3898" xr:uid="{00000000-0005-0000-0000-00003B0F0000}"/>
    <cellStyle name="Обычный 4 3 2 5 2 2" xfId="3899" xr:uid="{00000000-0005-0000-0000-00003C0F0000}"/>
    <cellStyle name="Обычный 4 3 2 5 2 2 2" xfId="3900" xr:uid="{00000000-0005-0000-0000-00003D0F0000}"/>
    <cellStyle name="Обычный 4 3 2 5 2 2 2 2" xfId="3901" xr:uid="{00000000-0005-0000-0000-00003E0F0000}"/>
    <cellStyle name="Обычный 4 3 2 5 2 2 2_База" xfId="3902" xr:uid="{00000000-0005-0000-0000-00003F0F0000}"/>
    <cellStyle name="Обычный 4 3 2 5 2 2 3" xfId="3903" xr:uid="{00000000-0005-0000-0000-0000400F0000}"/>
    <cellStyle name="Обычный 4 3 2 5 2 2_База" xfId="3904" xr:uid="{00000000-0005-0000-0000-0000410F0000}"/>
    <cellStyle name="Обычный 4 3 2 5 2 3" xfId="3905" xr:uid="{00000000-0005-0000-0000-0000420F0000}"/>
    <cellStyle name="Обычный 4 3 2 5 2 3 2" xfId="3906" xr:uid="{00000000-0005-0000-0000-0000430F0000}"/>
    <cellStyle name="Обычный 4 3 2 5 2 3_База" xfId="3907" xr:uid="{00000000-0005-0000-0000-0000440F0000}"/>
    <cellStyle name="Обычный 4 3 2 5 2 4" xfId="3908" xr:uid="{00000000-0005-0000-0000-0000450F0000}"/>
    <cellStyle name="Обычный 4 3 2 5 2_База" xfId="3909" xr:uid="{00000000-0005-0000-0000-0000460F0000}"/>
    <cellStyle name="Обычный 4 3 2 5 3" xfId="3910" xr:uid="{00000000-0005-0000-0000-0000470F0000}"/>
    <cellStyle name="Обычный 4 3 2 5 3 2" xfId="3911" xr:uid="{00000000-0005-0000-0000-0000480F0000}"/>
    <cellStyle name="Обычный 4 3 2 5 3 2 2" xfId="3912" xr:uid="{00000000-0005-0000-0000-0000490F0000}"/>
    <cellStyle name="Обычный 4 3 2 5 3 2_База" xfId="3913" xr:uid="{00000000-0005-0000-0000-00004A0F0000}"/>
    <cellStyle name="Обычный 4 3 2 5 3 3" xfId="3914" xr:uid="{00000000-0005-0000-0000-00004B0F0000}"/>
    <cellStyle name="Обычный 4 3 2 5 3_База" xfId="3915" xr:uid="{00000000-0005-0000-0000-00004C0F0000}"/>
    <cellStyle name="Обычный 4 3 2 5 4" xfId="3916" xr:uid="{00000000-0005-0000-0000-00004D0F0000}"/>
    <cellStyle name="Обычный 4 3 2 5 4 2" xfId="3917" xr:uid="{00000000-0005-0000-0000-00004E0F0000}"/>
    <cellStyle name="Обычный 4 3 2 5 4_База" xfId="3918" xr:uid="{00000000-0005-0000-0000-00004F0F0000}"/>
    <cellStyle name="Обычный 4 3 2 5 5" xfId="3919" xr:uid="{00000000-0005-0000-0000-0000500F0000}"/>
    <cellStyle name="Обычный 4 3 2 5_База" xfId="3920" xr:uid="{00000000-0005-0000-0000-0000510F0000}"/>
    <cellStyle name="Обычный 4 3 2 6" xfId="3921" xr:uid="{00000000-0005-0000-0000-0000520F0000}"/>
    <cellStyle name="Обычный 4 3 2 6 2" xfId="3922" xr:uid="{00000000-0005-0000-0000-0000530F0000}"/>
    <cellStyle name="Обычный 4 3 2 6 2 2" xfId="3923" xr:uid="{00000000-0005-0000-0000-0000540F0000}"/>
    <cellStyle name="Обычный 4 3 2 6 2 2 2" xfId="3924" xr:uid="{00000000-0005-0000-0000-0000550F0000}"/>
    <cellStyle name="Обычный 4 3 2 6 2 2_База" xfId="3925" xr:uid="{00000000-0005-0000-0000-0000560F0000}"/>
    <cellStyle name="Обычный 4 3 2 6 2 3" xfId="3926" xr:uid="{00000000-0005-0000-0000-0000570F0000}"/>
    <cellStyle name="Обычный 4 3 2 6 2_База" xfId="3927" xr:uid="{00000000-0005-0000-0000-0000580F0000}"/>
    <cellStyle name="Обычный 4 3 2 6 3" xfId="3928" xr:uid="{00000000-0005-0000-0000-0000590F0000}"/>
    <cellStyle name="Обычный 4 3 2 6 3 2" xfId="3929" xr:uid="{00000000-0005-0000-0000-00005A0F0000}"/>
    <cellStyle name="Обычный 4 3 2 6 3_База" xfId="3930" xr:uid="{00000000-0005-0000-0000-00005B0F0000}"/>
    <cellStyle name="Обычный 4 3 2 6 4" xfId="3931" xr:uid="{00000000-0005-0000-0000-00005C0F0000}"/>
    <cellStyle name="Обычный 4 3 2 6_База" xfId="3932" xr:uid="{00000000-0005-0000-0000-00005D0F0000}"/>
    <cellStyle name="Обычный 4 3 2 7" xfId="3933" xr:uid="{00000000-0005-0000-0000-00005E0F0000}"/>
    <cellStyle name="Обычный 4 3 2 7 2" xfId="3934" xr:uid="{00000000-0005-0000-0000-00005F0F0000}"/>
    <cellStyle name="Обычный 4 3 2 7 2 2" xfId="3935" xr:uid="{00000000-0005-0000-0000-0000600F0000}"/>
    <cellStyle name="Обычный 4 3 2 7 2_База" xfId="3936" xr:uid="{00000000-0005-0000-0000-0000610F0000}"/>
    <cellStyle name="Обычный 4 3 2 7 3" xfId="3937" xr:uid="{00000000-0005-0000-0000-0000620F0000}"/>
    <cellStyle name="Обычный 4 3 2 7_База" xfId="3938" xr:uid="{00000000-0005-0000-0000-0000630F0000}"/>
    <cellStyle name="Обычный 4 3 2 8" xfId="3939" xr:uid="{00000000-0005-0000-0000-0000640F0000}"/>
    <cellStyle name="Обычный 4 3 2 8 2" xfId="3940" xr:uid="{00000000-0005-0000-0000-0000650F0000}"/>
    <cellStyle name="Обычный 4 3 2 8_База" xfId="3941" xr:uid="{00000000-0005-0000-0000-0000660F0000}"/>
    <cellStyle name="Обычный 4 3 2 9" xfId="3942" xr:uid="{00000000-0005-0000-0000-0000670F0000}"/>
    <cellStyle name="Обычный 4 3 2_База" xfId="3943" xr:uid="{00000000-0005-0000-0000-0000680F0000}"/>
    <cellStyle name="Обычный 4 3 3" xfId="3944" xr:uid="{00000000-0005-0000-0000-0000690F0000}"/>
    <cellStyle name="Обычный 4 3 3 2" xfId="3945" xr:uid="{00000000-0005-0000-0000-00006A0F0000}"/>
    <cellStyle name="Обычный 4 3 3 2 2" xfId="3946" xr:uid="{00000000-0005-0000-0000-00006B0F0000}"/>
    <cellStyle name="Обычный 4 3 3 2 2 2" xfId="3947" xr:uid="{00000000-0005-0000-0000-00006C0F0000}"/>
    <cellStyle name="Обычный 4 3 3 2 2 2 2" xfId="3948" xr:uid="{00000000-0005-0000-0000-00006D0F0000}"/>
    <cellStyle name="Обычный 4 3 3 2 2 2 2 2" xfId="3949" xr:uid="{00000000-0005-0000-0000-00006E0F0000}"/>
    <cellStyle name="Обычный 4 3 3 2 2 2 2_База" xfId="3950" xr:uid="{00000000-0005-0000-0000-00006F0F0000}"/>
    <cellStyle name="Обычный 4 3 3 2 2 2 3" xfId="3951" xr:uid="{00000000-0005-0000-0000-0000700F0000}"/>
    <cellStyle name="Обычный 4 3 3 2 2 2_База" xfId="3952" xr:uid="{00000000-0005-0000-0000-0000710F0000}"/>
    <cellStyle name="Обычный 4 3 3 2 2 3" xfId="3953" xr:uid="{00000000-0005-0000-0000-0000720F0000}"/>
    <cellStyle name="Обычный 4 3 3 2 2 3 2" xfId="3954" xr:uid="{00000000-0005-0000-0000-0000730F0000}"/>
    <cellStyle name="Обычный 4 3 3 2 2 3_База" xfId="3955" xr:uid="{00000000-0005-0000-0000-0000740F0000}"/>
    <cellStyle name="Обычный 4 3 3 2 2 4" xfId="3956" xr:uid="{00000000-0005-0000-0000-0000750F0000}"/>
    <cellStyle name="Обычный 4 3 3 2 2_База" xfId="3957" xr:uid="{00000000-0005-0000-0000-0000760F0000}"/>
    <cellStyle name="Обычный 4 3 3 2 3" xfId="3958" xr:uid="{00000000-0005-0000-0000-0000770F0000}"/>
    <cellStyle name="Обычный 4 3 3 2 3 2" xfId="3959" xr:uid="{00000000-0005-0000-0000-0000780F0000}"/>
    <cellStyle name="Обычный 4 3 3 2 3 2 2" xfId="3960" xr:uid="{00000000-0005-0000-0000-0000790F0000}"/>
    <cellStyle name="Обычный 4 3 3 2 3 2 2 2" xfId="3961" xr:uid="{00000000-0005-0000-0000-00007A0F0000}"/>
    <cellStyle name="Обычный 4 3 3 2 3 2 2_База" xfId="3962" xr:uid="{00000000-0005-0000-0000-00007B0F0000}"/>
    <cellStyle name="Обычный 4 3 3 2 3 2 3" xfId="3963" xr:uid="{00000000-0005-0000-0000-00007C0F0000}"/>
    <cellStyle name="Обычный 4 3 3 2 3 2_База" xfId="3964" xr:uid="{00000000-0005-0000-0000-00007D0F0000}"/>
    <cellStyle name="Обычный 4 3 3 2 3 3" xfId="3965" xr:uid="{00000000-0005-0000-0000-00007E0F0000}"/>
    <cellStyle name="Обычный 4 3 3 2 3 3 2" xfId="3966" xr:uid="{00000000-0005-0000-0000-00007F0F0000}"/>
    <cellStyle name="Обычный 4 3 3 2 3 3_База" xfId="3967" xr:uid="{00000000-0005-0000-0000-0000800F0000}"/>
    <cellStyle name="Обычный 4 3 3 2 3 4" xfId="3968" xr:uid="{00000000-0005-0000-0000-0000810F0000}"/>
    <cellStyle name="Обычный 4 3 3 2 3_База" xfId="3969" xr:uid="{00000000-0005-0000-0000-0000820F0000}"/>
    <cellStyle name="Обычный 4 3 3 2 4" xfId="3970" xr:uid="{00000000-0005-0000-0000-0000830F0000}"/>
    <cellStyle name="Обычный 4 3 3 2 4 2" xfId="3971" xr:uid="{00000000-0005-0000-0000-0000840F0000}"/>
    <cellStyle name="Обычный 4 3 3 2 4 2 2" xfId="3972" xr:uid="{00000000-0005-0000-0000-0000850F0000}"/>
    <cellStyle name="Обычный 4 3 3 2 4 2_База" xfId="3973" xr:uid="{00000000-0005-0000-0000-0000860F0000}"/>
    <cellStyle name="Обычный 4 3 3 2 4 3" xfId="3974" xr:uid="{00000000-0005-0000-0000-0000870F0000}"/>
    <cellStyle name="Обычный 4 3 3 2 4_База" xfId="3975" xr:uid="{00000000-0005-0000-0000-0000880F0000}"/>
    <cellStyle name="Обычный 4 3 3 2 5" xfId="3976" xr:uid="{00000000-0005-0000-0000-0000890F0000}"/>
    <cellStyle name="Обычный 4 3 3 2 5 2" xfId="3977" xr:uid="{00000000-0005-0000-0000-00008A0F0000}"/>
    <cellStyle name="Обычный 4 3 3 2 5_База" xfId="3978" xr:uid="{00000000-0005-0000-0000-00008B0F0000}"/>
    <cellStyle name="Обычный 4 3 3 2 6" xfId="3979" xr:uid="{00000000-0005-0000-0000-00008C0F0000}"/>
    <cellStyle name="Обычный 4 3 3 2_База" xfId="3980" xr:uid="{00000000-0005-0000-0000-00008D0F0000}"/>
    <cellStyle name="Обычный 4 3 3 3" xfId="3981" xr:uid="{00000000-0005-0000-0000-00008E0F0000}"/>
    <cellStyle name="Обычный 4 3 3 3 2" xfId="3982" xr:uid="{00000000-0005-0000-0000-00008F0F0000}"/>
    <cellStyle name="Обычный 4 3 3 3 2 2" xfId="3983" xr:uid="{00000000-0005-0000-0000-0000900F0000}"/>
    <cellStyle name="Обычный 4 3 3 3 2 2 2" xfId="3984" xr:uid="{00000000-0005-0000-0000-0000910F0000}"/>
    <cellStyle name="Обычный 4 3 3 3 2 2 2 2" xfId="3985" xr:uid="{00000000-0005-0000-0000-0000920F0000}"/>
    <cellStyle name="Обычный 4 3 3 3 2 2 2_База" xfId="3986" xr:uid="{00000000-0005-0000-0000-0000930F0000}"/>
    <cellStyle name="Обычный 4 3 3 3 2 2 3" xfId="3987" xr:uid="{00000000-0005-0000-0000-0000940F0000}"/>
    <cellStyle name="Обычный 4 3 3 3 2 2_База" xfId="3988" xr:uid="{00000000-0005-0000-0000-0000950F0000}"/>
    <cellStyle name="Обычный 4 3 3 3 2 3" xfId="3989" xr:uid="{00000000-0005-0000-0000-0000960F0000}"/>
    <cellStyle name="Обычный 4 3 3 3 2 3 2" xfId="3990" xr:uid="{00000000-0005-0000-0000-0000970F0000}"/>
    <cellStyle name="Обычный 4 3 3 3 2 3_База" xfId="3991" xr:uid="{00000000-0005-0000-0000-0000980F0000}"/>
    <cellStyle name="Обычный 4 3 3 3 2 4" xfId="3992" xr:uid="{00000000-0005-0000-0000-0000990F0000}"/>
    <cellStyle name="Обычный 4 3 3 3 2_База" xfId="3993" xr:uid="{00000000-0005-0000-0000-00009A0F0000}"/>
    <cellStyle name="Обычный 4 3 3 3 3" xfId="3994" xr:uid="{00000000-0005-0000-0000-00009B0F0000}"/>
    <cellStyle name="Обычный 4 3 3 3 3 2" xfId="3995" xr:uid="{00000000-0005-0000-0000-00009C0F0000}"/>
    <cellStyle name="Обычный 4 3 3 3 3 2 2" xfId="3996" xr:uid="{00000000-0005-0000-0000-00009D0F0000}"/>
    <cellStyle name="Обычный 4 3 3 3 3 2 2 2" xfId="3997" xr:uid="{00000000-0005-0000-0000-00009E0F0000}"/>
    <cellStyle name="Обычный 4 3 3 3 3 2 2_База" xfId="3998" xr:uid="{00000000-0005-0000-0000-00009F0F0000}"/>
    <cellStyle name="Обычный 4 3 3 3 3 2 3" xfId="3999" xr:uid="{00000000-0005-0000-0000-0000A00F0000}"/>
    <cellStyle name="Обычный 4 3 3 3 3 2_База" xfId="4000" xr:uid="{00000000-0005-0000-0000-0000A10F0000}"/>
    <cellStyle name="Обычный 4 3 3 3 3 3" xfId="4001" xr:uid="{00000000-0005-0000-0000-0000A20F0000}"/>
    <cellStyle name="Обычный 4 3 3 3 3 3 2" xfId="4002" xr:uid="{00000000-0005-0000-0000-0000A30F0000}"/>
    <cellStyle name="Обычный 4 3 3 3 3 3_База" xfId="4003" xr:uid="{00000000-0005-0000-0000-0000A40F0000}"/>
    <cellStyle name="Обычный 4 3 3 3 3 4" xfId="4004" xr:uid="{00000000-0005-0000-0000-0000A50F0000}"/>
    <cellStyle name="Обычный 4 3 3 3 3_База" xfId="4005" xr:uid="{00000000-0005-0000-0000-0000A60F0000}"/>
    <cellStyle name="Обычный 4 3 3 3 4" xfId="4006" xr:uid="{00000000-0005-0000-0000-0000A70F0000}"/>
    <cellStyle name="Обычный 4 3 3 3 4 2" xfId="4007" xr:uid="{00000000-0005-0000-0000-0000A80F0000}"/>
    <cellStyle name="Обычный 4 3 3 3 4 2 2" xfId="4008" xr:uid="{00000000-0005-0000-0000-0000A90F0000}"/>
    <cellStyle name="Обычный 4 3 3 3 4 2_База" xfId="4009" xr:uid="{00000000-0005-0000-0000-0000AA0F0000}"/>
    <cellStyle name="Обычный 4 3 3 3 4 3" xfId="4010" xr:uid="{00000000-0005-0000-0000-0000AB0F0000}"/>
    <cellStyle name="Обычный 4 3 3 3 4_База" xfId="4011" xr:uid="{00000000-0005-0000-0000-0000AC0F0000}"/>
    <cellStyle name="Обычный 4 3 3 3 5" xfId="4012" xr:uid="{00000000-0005-0000-0000-0000AD0F0000}"/>
    <cellStyle name="Обычный 4 3 3 3 5 2" xfId="4013" xr:uid="{00000000-0005-0000-0000-0000AE0F0000}"/>
    <cellStyle name="Обычный 4 3 3 3 5_База" xfId="4014" xr:uid="{00000000-0005-0000-0000-0000AF0F0000}"/>
    <cellStyle name="Обычный 4 3 3 3 6" xfId="4015" xr:uid="{00000000-0005-0000-0000-0000B00F0000}"/>
    <cellStyle name="Обычный 4 3 3 3_База" xfId="4016" xr:uid="{00000000-0005-0000-0000-0000B10F0000}"/>
    <cellStyle name="Обычный 4 3 3 4" xfId="4017" xr:uid="{00000000-0005-0000-0000-0000B20F0000}"/>
    <cellStyle name="Обычный 4 3 3 4 2" xfId="4018" xr:uid="{00000000-0005-0000-0000-0000B30F0000}"/>
    <cellStyle name="Обычный 4 3 3 4 2 2" xfId="4019" xr:uid="{00000000-0005-0000-0000-0000B40F0000}"/>
    <cellStyle name="Обычный 4 3 3 4 2 2 2" xfId="4020" xr:uid="{00000000-0005-0000-0000-0000B50F0000}"/>
    <cellStyle name="Обычный 4 3 3 4 2 2_База" xfId="4021" xr:uid="{00000000-0005-0000-0000-0000B60F0000}"/>
    <cellStyle name="Обычный 4 3 3 4 2 3" xfId="4022" xr:uid="{00000000-0005-0000-0000-0000B70F0000}"/>
    <cellStyle name="Обычный 4 3 3 4 2_База" xfId="4023" xr:uid="{00000000-0005-0000-0000-0000B80F0000}"/>
    <cellStyle name="Обычный 4 3 3 4 3" xfId="4024" xr:uid="{00000000-0005-0000-0000-0000B90F0000}"/>
    <cellStyle name="Обычный 4 3 3 4 3 2" xfId="4025" xr:uid="{00000000-0005-0000-0000-0000BA0F0000}"/>
    <cellStyle name="Обычный 4 3 3 4 3_База" xfId="4026" xr:uid="{00000000-0005-0000-0000-0000BB0F0000}"/>
    <cellStyle name="Обычный 4 3 3 4 4" xfId="4027" xr:uid="{00000000-0005-0000-0000-0000BC0F0000}"/>
    <cellStyle name="Обычный 4 3 3 4_База" xfId="4028" xr:uid="{00000000-0005-0000-0000-0000BD0F0000}"/>
    <cellStyle name="Обычный 4 3 3 5" xfId="4029" xr:uid="{00000000-0005-0000-0000-0000BE0F0000}"/>
    <cellStyle name="Обычный 4 3 3 5 2" xfId="4030" xr:uid="{00000000-0005-0000-0000-0000BF0F0000}"/>
    <cellStyle name="Обычный 4 3 3 5 2 2" xfId="4031" xr:uid="{00000000-0005-0000-0000-0000C00F0000}"/>
    <cellStyle name="Обычный 4 3 3 5 2 2 2" xfId="4032" xr:uid="{00000000-0005-0000-0000-0000C10F0000}"/>
    <cellStyle name="Обычный 4 3 3 5 2 2_База" xfId="4033" xr:uid="{00000000-0005-0000-0000-0000C20F0000}"/>
    <cellStyle name="Обычный 4 3 3 5 2 3" xfId="4034" xr:uid="{00000000-0005-0000-0000-0000C30F0000}"/>
    <cellStyle name="Обычный 4 3 3 5 2_База" xfId="4035" xr:uid="{00000000-0005-0000-0000-0000C40F0000}"/>
    <cellStyle name="Обычный 4 3 3 5 3" xfId="4036" xr:uid="{00000000-0005-0000-0000-0000C50F0000}"/>
    <cellStyle name="Обычный 4 3 3 5 3 2" xfId="4037" xr:uid="{00000000-0005-0000-0000-0000C60F0000}"/>
    <cellStyle name="Обычный 4 3 3 5 3_База" xfId="4038" xr:uid="{00000000-0005-0000-0000-0000C70F0000}"/>
    <cellStyle name="Обычный 4 3 3 5 4" xfId="4039" xr:uid="{00000000-0005-0000-0000-0000C80F0000}"/>
    <cellStyle name="Обычный 4 3 3 5_База" xfId="4040" xr:uid="{00000000-0005-0000-0000-0000C90F0000}"/>
    <cellStyle name="Обычный 4 3 3 6" xfId="4041" xr:uid="{00000000-0005-0000-0000-0000CA0F0000}"/>
    <cellStyle name="Обычный 4 3 3 6 2" xfId="4042" xr:uid="{00000000-0005-0000-0000-0000CB0F0000}"/>
    <cellStyle name="Обычный 4 3 3 6 2 2" xfId="4043" xr:uid="{00000000-0005-0000-0000-0000CC0F0000}"/>
    <cellStyle name="Обычный 4 3 3 6 2_База" xfId="4044" xr:uid="{00000000-0005-0000-0000-0000CD0F0000}"/>
    <cellStyle name="Обычный 4 3 3 6 3" xfId="4045" xr:uid="{00000000-0005-0000-0000-0000CE0F0000}"/>
    <cellStyle name="Обычный 4 3 3 6_База" xfId="4046" xr:uid="{00000000-0005-0000-0000-0000CF0F0000}"/>
    <cellStyle name="Обычный 4 3 3 7" xfId="4047" xr:uid="{00000000-0005-0000-0000-0000D00F0000}"/>
    <cellStyle name="Обычный 4 3 3 7 2" xfId="4048" xr:uid="{00000000-0005-0000-0000-0000D10F0000}"/>
    <cellStyle name="Обычный 4 3 3 7_База" xfId="4049" xr:uid="{00000000-0005-0000-0000-0000D20F0000}"/>
    <cellStyle name="Обычный 4 3 3 8" xfId="4050" xr:uid="{00000000-0005-0000-0000-0000D30F0000}"/>
    <cellStyle name="Обычный 4 3 3_База" xfId="4051" xr:uid="{00000000-0005-0000-0000-0000D40F0000}"/>
    <cellStyle name="Обычный 4 3 4" xfId="4052" xr:uid="{00000000-0005-0000-0000-0000D50F0000}"/>
    <cellStyle name="Обычный 4 3 4 2" xfId="4053" xr:uid="{00000000-0005-0000-0000-0000D60F0000}"/>
    <cellStyle name="Обычный 4 3 4 2 2" xfId="4054" xr:uid="{00000000-0005-0000-0000-0000D70F0000}"/>
    <cellStyle name="Обычный 4 3 4 2 2 2" xfId="4055" xr:uid="{00000000-0005-0000-0000-0000D80F0000}"/>
    <cellStyle name="Обычный 4 3 4 2 2 2 2" xfId="4056" xr:uid="{00000000-0005-0000-0000-0000D90F0000}"/>
    <cellStyle name="Обычный 4 3 4 2 2 2_База" xfId="4057" xr:uid="{00000000-0005-0000-0000-0000DA0F0000}"/>
    <cellStyle name="Обычный 4 3 4 2 2 3" xfId="4058" xr:uid="{00000000-0005-0000-0000-0000DB0F0000}"/>
    <cellStyle name="Обычный 4 3 4 2 2_База" xfId="4059" xr:uid="{00000000-0005-0000-0000-0000DC0F0000}"/>
    <cellStyle name="Обычный 4 3 4 2 3" xfId="4060" xr:uid="{00000000-0005-0000-0000-0000DD0F0000}"/>
    <cellStyle name="Обычный 4 3 4 2 3 2" xfId="4061" xr:uid="{00000000-0005-0000-0000-0000DE0F0000}"/>
    <cellStyle name="Обычный 4 3 4 2 3_База" xfId="4062" xr:uid="{00000000-0005-0000-0000-0000DF0F0000}"/>
    <cellStyle name="Обычный 4 3 4 2 4" xfId="4063" xr:uid="{00000000-0005-0000-0000-0000E00F0000}"/>
    <cellStyle name="Обычный 4 3 4 2_База" xfId="4064" xr:uid="{00000000-0005-0000-0000-0000E10F0000}"/>
    <cellStyle name="Обычный 4 3 4 3" xfId="4065" xr:uid="{00000000-0005-0000-0000-0000E20F0000}"/>
    <cellStyle name="Обычный 4 3 4 3 2" xfId="4066" xr:uid="{00000000-0005-0000-0000-0000E30F0000}"/>
    <cellStyle name="Обычный 4 3 4 3 2 2" xfId="4067" xr:uid="{00000000-0005-0000-0000-0000E40F0000}"/>
    <cellStyle name="Обычный 4 3 4 3 2 2 2" xfId="4068" xr:uid="{00000000-0005-0000-0000-0000E50F0000}"/>
    <cellStyle name="Обычный 4 3 4 3 2 2_База" xfId="4069" xr:uid="{00000000-0005-0000-0000-0000E60F0000}"/>
    <cellStyle name="Обычный 4 3 4 3 2 3" xfId="4070" xr:uid="{00000000-0005-0000-0000-0000E70F0000}"/>
    <cellStyle name="Обычный 4 3 4 3 2_База" xfId="4071" xr:uid="{00000000-0005-0000-0000-0000E80F0000}"/>
    <cellStyle name="Обычный 4 3 4 3 3" xfId="4072" xr:uid="{00000000-0005-0000-0000-0000E90F0000}"/>
    <cellStyle name="Обычный 4 3 4 3 3 2" xfId="4073" xr:uid="{00000000-0005-0000-0000-0000EA0F0000}"/>
    <cellStyle name="Обычный 4 3 4 3 3_База" xfId="4074" xr:uid="{00000000-0005-0000-0000-0000EB0F0000}"/>
    <cellStyle name="Обычный 4 3 4 3 4" xfId="4075" xr:uid="{00000000-0005-0000-0000-0000EC0F0000}"/>
    <cellStyle name="Обычный 4 3 4 3_База" xfId="4076" xr:uid="{00000000-0005-0000-0000-0000ED0F0000}"/>
    <cellStyle name="Обычный 4 3 4 4" xfId="4077" xr:uid="{00000000-0005-0000-0000-0000EE0F0000}"/>
    <cellStyle name="Обычный 4 3 4 4 2" xfId="4078" xr:uid="{00000000-0005-0000-0000-0000EF0F0000}"/>
    <cellStyle name="Обычный 4 3 4 4 2 2" xfId="4079" xr:uid="{00000000-0005-0000-0000-0000F00F0000}"/>
    <cellStyle name="Обычный 4 3 4 4 2_База" xfId="4080" xr:uid="{00000000-0005-0000-0000-0000F10F0000}"/>
    <cellStyle name="Обычный 4 3 4 4 3" xfId="4081" xr:uid="{00000000-0005-0000-0000-0000F20F0000}"/>
    <cellStyle name="Обычный 4 3 4 4_База" xfId="4082" xr:uid="{00000000-0005-0000-0000-0000F30F0000}"/>
    <cellStyle name="Обычный 4 3 4 5" xfId="4083" xr:uid="{00000000-0005-0000-0000-0000F40F0000}"/>
    <cellStyle name="Обычный 4 3 4 5 2" xfId="4084" xr:uid="{00000000-0005-0000-0000-0000F50F0000}"/>
    <cellStyle name="Обычный 4 3 4 5_База" xfId="4085" xr:uid="{00000000-0005-0000-0000-0000F60F0000}"/>
    <cellStyle name="Обычный 4 3 4 6" xfId="4086" xr:uid="{00000000-0005-0000-0000-0000F70F0000}"/>
    <cellStyle name="Обычный 4 3 4_База" xfId="4087" xr:uid="{00000000-0005-0000-0000-0000F80F0000}"/>
    <cellStyle name="Обычный 4 3 5" xfId="4088" xr:uid="{00000000-0005-0000-0000-0000F90F0000}"/>
    <cellStyle name="Обычный 4 3 5 2" xfId="4089" xr:uid="{00000000-0005-0000-0000-0000FA0F0000}"/>
    <cellStyle name="Обычный 4 3 5 2 2" xfId="4090" xr:uid="{00000000-0005-0000-0000-0000FB0F0000}"/>
    <cellStyle name="Обычный 4 3 5 2 2 2" xfId="4091" xr:uid="{00000000-0005-0000-0000-0000FC0F0000}"/>
    <cellStyle name="Обычный 4 3 5 2 2 2 2" xfId="4092" xr:uid="{00000000-0005-0000-0000-0000FD0F0000}"/>
    <cellStyle name="Обычный 4 3 5 2 2 2_База" xfId="4093" xr:uid="{00000000-0005-0000-0000-0000FE0F0000}"/>
    <cellStyle name="Обычный 4 3 5 2 2 3" xfId="4094" xr:uid="{00000000-0005-0000-0000-0000FF0F0000}"/>
    <cellStyle name="Обычный 4 3 5 2 2_База" xfId="4095" xr:uid="{00000000-0005-0000-0000-000000100000}"/>
    <cellStyle name="Обычный 4 3 5 2 3" xfId="4096" xr:uid="{00000000-0005-0000-0000-000001100000}"/>
    <cellStyle name="Обычный 4 3 5 2 3 2" xfId="4097" xr:uid="{00000000-0005-0000-0000-000002100000}"/>
    <cellStyle name="Обычный 4 3 5 2 3_База" xfId="4098" xr:uid="{00000000-0005-0000-0000-000003100000}"/>
    <cellStyle name="Обычный 4 3 5 2 4" xfId="4099" xr:uid="{00000000-0005-0000-0000-000004100000}"/>
    <cellStyle name="Обычный 4 3 5 2_База" xfId="4100" xr:uid="{00000000-0005-0000-0000-000005100000}"/>
    <cellStyle name="Обычный 4 3 5 3" xfId="4101" xr:uid="{00000000-0005-0000-0000-000006100000}"/>
    <cellStyle name="Обычный 4 3 5 3 2" xfId="4102" xr:uid="{00000000-0005-0000-0000-000007100000}"/>
    <cellStyle name="Обычный 4 3 5 3 2 2" xfId="4103" xr:uid="{00000000-0005-0000-0000-000008100000}"/>
    <cellStyle name="Обычный 4 3 5 3 2 2 2" xfId="4104" xr:uid="{00000000-0005-0000-0000-000009100000}"/>
    <cellStyle name="Обычный 4 3 5 3 2 2_База" xfId="4105" xr:uid="{00000000-0005-0000-0000-00000A100000}"/>
    <cellStyle name="Обычный 4 3 5 3 2 3" xfId="4106" xr:uid="{00000000-0005-0000-0000-00000B100000}"/>
    <cellStyle name="Обычный 4 3 5 3 2_База" xfId="4107" xr:uid="{00000000-0005-0000-0000-00000C100000}"/>
    <cellStyle name="Обычный 4 3 5 3 3" xfId="4108" xr:uid="{00000000-0005-0000-0000-00000D100000}"/>
    <cellStyle name="Обычный 4 3 5 3 3 2" xfId="4109" xr:uid="{00000000-0005-0000-0000-00000E100000}"/>
    <cellStyle name="Обычный 4 3 5 3 3_База" xfId="4110" xr:uid="{00000000-0005-0000-0000-00000F100000}"/>
    <cellStyle name="Обычный 4 3 5 3 4" xfId="4111" xr:uid="{00000000-0005-0000-0000-000010100000}"/>
    <cellStyle name="Обычный 4 3 5 3_База" xfId="4112" xr:uid="{00000000-0005-0000-0000-000011100000}"/>
    <cellStyle name="Обычный 4 3 5 4" xfId="4113" xr:uid="{00000000-0005-0000-0000-000012100000}"/>
    <cellStyle name="Обычный 4 3 5 4 2" xfId="4114" xr:uid="{00000000-0005-0000-0000-000013100000}"/>
    <cellStyle name="Обычный 4 3 5 4 2 2" xfId="4115" xr:uid="{00000000-0005-0000-0000-000014100000}"/>
    <cellStyle name="Обычный 4 3 5 4 2_База" xfId="4116" xr:uid="{00000000-0005-0000-0000-000015100000}"/>
    <cellStyle name="Обычный 4 3 5 4 3" xfId="4117" xr:uid="{00000000-0005-0000-0000-000016100000}"/>
    <cellStyle name="Обычный 4 3 5 4_База" xfId="4118" xr:uid="{00000000-0005-0000-0000-000017100000}"/>
    <cellStyle name="Обычный 4 3 5 5" xfId="4119" xr:uid="{00000000-0005-0000-0000-000018100000}"/>
    <cellStyle name="Обычный 4 3 5 5 2" xfId="4120" xr:uid="{00000000-0005-0000-0000-000019100000}"/>
    <cellStyle name="Обычный 4 3 5 5_База" xfId="4121" xr:uid="{00000000-0005-0000-0000-00001A100000}"/>
    <cellStyle name="Обычный 4 3 5 6" xfId="4122" xr:uid="{00000000-0005-0000-0000-00001B100000}"/>
    <cellStyle name="Обычный 4 3 5_База" xfId="4123" xr:uid="{00000000-0005-0000-0000-00001C100000}"/>
    <cellStyle name="Обычный 4 3 6" xfId="4124" xr:uid="{00000000-0005-0000-0000-00001D100000}"/>
    <cellStyle name="Обычный 4 3 6 2" xfId="4125" xr:uid="{00000000-0005-0000-0000-00001E100000}"/>
    <cellStyle name="Обычный 4 3 6 2 2" xfId="4126" xr:uid="{00000000-0005-0000-0000-00001F100000}"/>
    <cellStyle name="Обычный 4 3 6 2 2 2" xfId="4127" xr:uid="{00000000-0005-0000-0000-000020100000}"/>
    <cellStyle name="Обычный 4 3 6 2 2 2 2" xfId="4128" xr:uid="{00000000-0005-0000-0000-000021100000}"/>
    <cellStyle name="Обычный 4 3 6 2 2 2_База" xfId="4129" xr:uid="{00000000-0005-0000-0000-000022100000}"/>
    <cellStyle name="Обычный 4 3 6 2 2 3" xfId="4130" xr:uid="{00000000-0005-0000-0000-000023100000}"/>
    <cellStyle name="Обычный 4 3 6 2 2_База" xfId="4131" xr:uid="{00000000-0005-0000-0000-000024100000}"/>
    <cellStyle name="Обычный 4 3 6 2 3" xfId="4132" xr:uid="{00000000-0005-0000-0000-000025100000}"/>
    <cellStyle name="Обычный 4 3 6 2 3 2" xfId="4133" xr:uid="{00000000-0005-0000-0000-000026100000}"/>
    <cellStyle name="Обычный 4 3 6 2 3_База" xfId="4134" xr:uid="{00000000-0005-0000-0000-000027100000}"/>
    <cellStyle name="Обычный 4 3 6 2 4" xfId="4135" xr:uid="{00000000-0005-0000-0000-000028100000}"/>
    <cellStyle name="Обычный 4 3 6 2_База" xfId="4136" xr:uid="{00000000-0005-0000-0000-000029100000}"/>
    <cellStyle name="Обычный 4 3 6 3" xfId="4137" xr:uid="{00000000-0005-0000-0000-00002A100000}"/>
    <cellStyle name="Обычный 4 3 6 3 2" xfId="4138" xr:uid="{00000000-0005-0000-0000-00002B100000}"/>
    <cellStyle name="Обычный 4 3 6 3 2 2" xfId="4139" xr:uid="{00000000-0005-0000-0000-00002C100000}"/>
    <cellStyle name="Обычный 4 3 6 3 2_База" xfId="4140" xr:uid="{00000000-0005-0000-0000-00002D100000}"/>
    <cellStyle name="Обычный 4 3 6 3 3" xfId="4141" xr:uid="{00000000-0005-0000-0000-00002E100000}"/>
    <cellStyle name="Обычный 4 3 6 3_База" xfId="4142" xr:uid="{00000000-0005-0000-0000-00002F100000}"/>
    <cellStyle name="Обычный 4 3 6 4" xfId="4143" xr:uid="{00000000-0005-0000-0000-000030100000}"/>
    <cellStyle name="Обычный 4 3 6 4 2" xfId="4144" xr:uid="{00000000-0005-0000-0000-000031100000}"/>
    <cellStyle name="Обычный 4 3 6 4_База" xfId="4145" xr:uid="{00000000-0005-0000-0000-000032100000}"/>
    <cellStyle name="Обычный 4 3 6 5" xfId="4146" xr:uid="{00000000-0005-0000-0000-000033100000}"/>
    <cellStyle name="Обычный 4 3 6_База" xfId="4147" xr:uid="{00000000-0005-0000-0000-000034100000}"/>
    <cellStyle name="Обычный 4 3 7" xfId="4148" xr:uid="{00000000-0005-0000-0000-000035100000}"/>
    <cellStyle name="Обычный 4 3 7 2" xfId="4149" xr:uid="{00000000-0005-0000-0000-000036100000}"/>
    <cellStyle name="Обычный 4 3 7 2 2" xfId="4150" xr:uid="{00000000-0005-0000-0000-000037100000}"/>
    <cellStyle name="Обычный 4 3 7 2 2 2" xfId="4151" xr:uid="{00000000-0005-0000-0000-000038100000}"/>
    <cellStyle name="Обычный 4 3 7 2 2_База" xfId="4152" xr:uid="{00000000-0005-0000-0000-000039100000}"/>
    <cellStyle name="Обычный 4 3 7 2 3" xfId="4153" xr:uid="{00000000-0005-0000-0000-00003A100000}"/>
    <cellStyle name="Обычный 4 3 7 2_База" xfId="4154" xr:uid="{00000000-0005-0000-0000-00003B100000}"/>
    <cellStyle name="Обычный 4 3 7 3" xfId="4155" xr:uid="{00000000-0005-0000-0000-00003C100000}"/>
    <cellStyle name="Обычный 4 3 7 3 2" xfId="4156" xr:uid="{00000000-0005-0000-0000-00003D100000}"/>
    <cellStyle name="Обычный 4 3 7 3_База" xfId="4157" xr:uid="{00000000-0005-0000-0000-00003E100000}"/>
    <cellStyle name="Обычный 4 3 7 4" xfId="4158" xr:uid="{00000000-0005-0000-0000-00003F100000}"/>
    <cellStyle name="Обычный 4 3 7_База" xfId="4159" xr:uid="{00000000-0005-0000-0000-000040100000}"/>
    <cellStyle name="Обычный 4 3 8" xfId="4160" xr:uid="{00000000-0005-0000-0000-000041100000}"/>
    <cellStyle name="Обычный 4 3 8 2" xfId="4161" xr:uid="{00000000-0005-0000-0000-000042100000}"/>
    <cellStyle name="Обычный 4 3 8 2 2" xfId="4162" xr:uid="{00000000-0005-0000-0000-000043100000}"/>
    <cellStyle name="Обычный 4 3 8 2_База" xfId="4163" xr:uid="{00000000-0005-0000-0000-000044100000}"/>
    <cellStyle name="Обычный 4 3 8 3" xfId="4164" xr:uid="{00000000-0005-0000-0000-000045100000}"/>
    <cellStyle name="Обычный 4 3 8_База" xfId="4165" xr:uid="{00000000-0005-0000-0000-000046100000}"/>
    <cellStyle name="Обычный 4 3 9" xfId="4166" xr:uid="{00000000-0005-0000-0000-000047100000}"/>
    <cellStyle name="Обычный 4 3 9 2" xfId="4167" xr:uid="{00000000-0005-0000-0000-000048100000}"/>
    <cellStyle name="Обычный 4 3 9_База" xfId="4168" xr:uid="{00000000-0005-0000-0000-000049100000}"/>
    <cellStyle name="Обычный 4 3_База" xfId="4169" xr:uid="{00000000-0005-0000-0000-00004A100000}"/>
    <cellStyle name="Обычный 4 4" xfId="4170" xr:uid="{00000000-0005-0000-0000-00004B100000}"/>
    <cellStyle name="Обычный 4 4 10" xfId="4171" xr:uid="{00000000-0005-0000-0000-00004C100000}"/>
    <cellStyle name="Обычный 4 4 2" xfId="4172" xr:uid="{00000000-0005-0000-0000-00004D100000}"/>
    <cellStyle name="Обычный 4 4 2 2" xfId="4173" xr:uid="{00000000-0005-0000-0000-00004E100000}"/>
    <cellStyle name="Обычный 4 4 2 2 2" xfId="4174" xr:uid="{00000000-0005-0000-0000-00004F100000}"/>
    <cellStyle name="Обычный 4 4 2 2 2 2" xfId="4175" xr:uid="{00000000-0005-0000-0000-000050100000}"/>
    <cellStyle name="Обычный 4 4 2 2 2 2 2" xfId="4176" xr:uid="{00000000-0005-0000-0000-000051100000}"/>
    <cellStyle name="Обычный 4 4 2 2 2 2 2 2" xfId="4177" xr:uid="{00000000-0005-0000-0000-000052100000}"/>
    <cellStyle name="Обычный 4 4 2 2 2 2 2 2 2" xfId="4178" xr:uid="{00000000-0005-0000-0000-000053100000}"/>
    <cellStyle name="Обычный 4 4 2 2 2 2 2 2_База" xfId="4179" xr:uid="{00000000-0005-0000-0000-000054100000}"/>
    <cellStyle name="Обычный 4 4 2 2 2 2 2 3" xfId="4180" xr:uid="{00000000-0005-0000-0000-000055100000}"/>
    <cellStyle name="Обычный 4 4 2 2 2 2 2_База" xfId="4181" xr:uid="{00000000-0005-0000-0000-000056100000}"/>
    <cellStyle name="Обычный 4 4 2 2 2 2 3" xfId="4182" xr:uid="{00000000-0005-0000-0000-000057100000}"/>
    <cellStyle name="Обычный 4 4 2 2 2 2 3 2" xfId="4183" xr:uid="{00000000-0005-0000-0000-000058100000}"/>
    <cellStyle name="Обычный 4 4 2 2 2 2 3_База" xfId="4184" xr:uid="{00000000-0005-0000-0000-000059100000}"/>
    <cellStyle name="Обычный 4 4 2 2 2 2 4" xfId="4185" xr:uid="{00000000-0005-0000-0000-00005A100000}"/>
    <cellStyle name="Обычный 4 4 2 2 2 2_База" xfId="4186" xr:uid="{00000000-0005-0000-0000-00005B100000}"/>
    <cellStyle name="Обычный 4 4 2 2 2 3" xfId="4187" xr:uid="{00000000-0005-0000-0000-00005C100000}"/>
    <cellStyle name="Обычный 4 4 2 2 2 3 2" xfId="4188" xr:uid="{00000000-0005-0000-0000-00005D100000}"/>
    <cellStyle name="Обычный 4 4 2 2 2 3 2 2" xfId="4189" xr:uid="{00000000-0005-0000-0000-00005E100000}"/>
    <cellStyle name="Обычный 4 4 2 2 2 3 2 2 2" xfId="4190" xr:uid="{00000000-0005-0000-0000-00005F100000}"/>
    <cellStyle name="Обычный 4 4 2 2 2 3 2 2_База" xfId="4191" xr:uid="{00000000-0005-0000-0000-000060100000}"/>
    <cellStyle name="Обычный 4 4 2 2 2 3 2 3" xfId="4192" xr:uid="{00000000-0005-0000-0000-000061100000}"/>
    <cellStyle name="Обычный 4 4 2 2 2 3 2_База" xfId="4193" xr:uid="{00000000-0005-0000-0000-000062100000}"/>
    <cellStyle name="Обычный 4 4 2 2 2 3 3" xfId="4194" xr:uid="{00000000-0005-0000-0000-000063100000}"/>
    <cellStyle name="Обычный 4 4 2 2 2 3 3 2" xfId="4195" xr:uid="{00000000-0005-0000-0000-000064100000}"/>
    <cellStyle name="Обычный 4 4 2 2 2 3 3_База" xfId="4196" xr:uid="{00000000-0005-0000-0000-000065100000}"/>
    <cellStyle name="Обычный 4 4 2 2 2 3 4" xfId="4197" xr:uid="{00000000-0005-0000-0000-000066100000}"/>
    <cellStyle name="Обычный 4 4 2 2 2 3_База" xfId="4198" xr:uid="{00000000-0005-0000-0000-000067100000}"/>
    <cellStyle name="Обычный 4 4 2 2 2 4" xfId="4199" xr:uid="{00000000-0005-0000-0000-000068100000}"/>
    <cellStyle name="Обычный 4 4 2 2 2 4 2" xfId="4200" xr:uid="{00000000-0005-0000-0000-000069100000}"/>
    <cellStyle name="Обычный 4 4 2 2 2 4 2 2" xfId="4201" xr:uid="{00000000-0005-0000-0000-00006A100000}"/>
    <cellStyle name="Обычный 4 4 2 2 2 4 2_База" xfId="4202" xr:uid="{00000000-0005-0000-0000-00006B100000}"/>
    <cellStyle name="Обычный 4 4 2 2 2 4 3" xfId="4203" xr:uid="{00000000-0005-0000-0000-00006C100000}"/>
    <cellStyle name="Обычный 4 4 2 2 2 4_База" xfId="4204" xr:uid="{00000000-0005-0000-0000-00006D100000}"/>
    <cellStyle name="Обычный 4 4 2 2 2 5" xfId="4205" xr:uid="{00000000-0005-0000-0000-00006E100000}"/>
    <cellStyle name="Обычный 4 4 2 2 2 5 2" xfId="4206" xr:uid="{00000000-0005-0000-0000-00006F100000}"/>
    <cellStyle name="Обычный 4 4 2 2 2 5_База" xfId="4207" xr:uid="{00000000-0005-0000-0000-000070100000}"/>
    <cellStyle name="Обычный 4 4 2 2 2 6" xfId="4208" xr:uid="{00000000-0005-0000-0000-000071100000}"/>
    <cellStyle name="Обычный 4 4 2 2 2_База" xfId="4209" xr:uid="{00000000-0005-0000-0000-000072100000}"/>
    <cellStyle name="Обычный 4 4 2 2 3" xfId="4210" xr:uid="{00000000-0005-0000-0000-000073100000}"/>
    <cellStyle name="Обычный 4 4 2 2 3 2" xfId="4211" xr:uid="{00000000-0005-0000-0000-000074100000}"/>
    <cellStyle name="Обычный 4 4 2 2 3 2 2" xfId="4212" xr:uid="{00000000-0005-0000-0000-000075100000}"/>
    <cellStyle name="Обычный 4 4 2 2 3 2 2 2" xfId="4213" xr:uid="{00000000-0005-0000-0000-000076100000}"/>
    <cellStyle name="Обычный 4 4 2 2 3 2 2 2 2" xfId="4214" xr:uid="{00000000-0005-0000-0000-000077100000}"/>
    <cellStyle name="Обычный 4 4 2 2 3 2 2 2_База" xfId="4215" xr:uid="{00000000-0005-0000-0000-000078100000}"/>
    <cellStyle name="Обычный 4 4 2 2 3 2 2 3" xfId="4216" xr:uid="{00000000-0005-0000-0000-000079100000}"/>
    <cellStyle name="Обычный 4 4 2 2 3 2 2_База" xfId="4217" xr:uid="{00000000-0005-0000-0000-00007A100000}"/>
    <cellStyle name="Обычный 4 4 2 2 3 2 3" xfId="4218" xr:uid="{00000000-0005-0000-0000-00007B100000}"/>
    <cellStyle name="Обычный 4 4 2 2 3 2 3 2" xfId="4219" xr:uid="{00000000-0005-0000-0000-00007C100000}"/>
    <cellStyle name="Обычный 4 4 2 2 3 2 3_База" xfId="4220" xr:uid="{00000000-0005-0000-0000-00007D100000}"/>
    <cellStyle name="Обычный 4 4 2 2 3 2 4" xfId="4221" xr:uid="{00000000-0005-0000-0000-00007E100000}"/>
    <cellStyle name="Обычный 4 4 2 2 3 2_База" xfId="4222" xr:uid="{00000000-0005-0000-0000-00007F100000}"/>
    <cellStyle name="Обычный 4 4 2 2 3 3" xfId="4223" xr:uid="{00000000-0005-0000-0000-000080100000}"/>
    <cellStyle name="Обычный 4 4 2 2 3 3 2" xfId="4224" xr:uid="{00000000-0005-0000-0000-000081100000}"/>
    <cellStyle name="Обычный 4 4 2 2 3 3 2 2" xfId="4225" xr:uid="{00000000-0005-0000-0000-000082100000}"/>
    <cellStyle name="Обычный 4 4 2 2 3 3 2 2 2" xfId="4226" xr:uid="{00000000-0005-0000-0000-000083100000}"/>
    <cellStyle name="Обычный 4 4 2 2 3 3 2 2_База" xfId="4227" xr:uid="{00000000-0005-0000-0000-000084100000}"/>
    <cellStyle name="Обычный 4 4 2 2 3 3 2 3" xfId="4228" xr:uid="{00000000-0005-0000-0000-000085100000}"/>
    <cellStyle name="Обычный 4 4 2 2 3 3 2_База" xfId="4229" xr:uid="{00000000-0005-0000-0000-000086100000}"/>
    <cellStyle name="Обычный 4 4 2 2 3 3 3" xfId="4230" xr:uid="{00000000-0005-0000-0000-000087100000}"/>
    <cellStyle name="Обычный 4 4 2 2 3 3 3 2" xfId="4231" xr:uid="{00000000-0005-0000-0000-000088100000}"/>
    <cellStyle name="Обычный 4 4 2 2 3 3 3_База" xfId="4232" xr:uid="{00000000-0005-0000-0000-000089100000}"/>
    <cellStyle name="Обычный 4 4 2 2 3 3 4" xfId="4233" xr:uid="{00000000-0005-0000-0000-00008A100000}"/>
    <cellStyle name="Обычный 4 4 2 2 3 3_База" xfId="4234" xr:uid="{00000000-0005-0000-0000-00008B100000}"/>
    <cellStyle name="Обычный 4 4 2 2 3 4" xfId="4235" xr:uid="{00000000-0005-0000-0000-00008C100000}"/>
    <cellStyle name="Обычный 4 4 2 2 3 4 2" xfId="4236" xr:uid="{00000000-0005-0000-0000-00008D100000}"/>
    <cellStyle name="Обычный 4 4 2 2 3 4 2 2" xfId="4237" xr:uid="{00000000-0005-0000-0000-00008E100000}"/>
    <cellStyle name="Обычный 4 4 2 2 3 4 2_База" xfId="4238" xr:uid="{00000000-0005-0000-0000-00008F100000}"/>
    <cellStyle name="Обычный 4 4 2 2 3 4 3" xfId="4239" xr:uid="{00000000-0005-0000-0000-000090100000}"/>
    <cellStyle name="Обычный 4 4 2 2 3 4_База" xfId="4240" xr:uid="{00000000-0005-0000-0000-000091100000}"/>
    <cellStyle name="Обычный 4 4 2 2 3 5" xfId="4241" xr:uid="{00000000-0005-0000-0000-000092100000}"/>
    <cellStyle name="Обычный 4 4 2 2 3 5 2" xfId="4242" xr:uid="{00000000-0005-0000-0000-000093100000}"/>
    <cellStyle name="Обычный 4 4 2 2 3 5_База" xfId="4243" xr:uid="{00000000-0005-0000-0000-000094100000}"/>
    <cellStyle name="Обычный 4 4 2 2 3 6" xfId="4244" xr:uid="{00000000-0005-0000-0000-000095100000}"/>
    <cellStyle name="Обычный 4 4 2 2 3_База" xfId="4245" xr:uid="{00000000-0005-0000-0000-000096100000}"/>
    <cellStyle name="Обычный 4 4 2 2 4" xfId="4246" xr:uid="{00000000-0005-0000-0000-000097100000}"/>
    <cellStyle name="Обычный 4 4 2 2 4 2" xfId="4247" xr:uid="{00000000-0005-0000-0000-000098100000}"/>
    <cellStyle name="Обычный 4 4 2 2 4 2 2" xfId="4248" xr:uid="{00000000-0005-0000-0000-000099100000}"/>
    <cellStyle name="Обычный 4 4 2 2 4 2 2 2" xfId="4249" xr:uid="{00000000-0005-0000-0000-00009A100000}"/>
    <cellStyle name="Обычный 4 4 2 2 4 2 2_База" xfId="4250" xr:uid="{00000000-0005-0000-0000-00009B100000}"/>
    <cellStyle name="Обычный 4 4 2 2 4 2 3" xfId="4251" xr:uid="{00000000-0005-0000-0000-00009C100000}"/>
    <cellStyle name="Обычный 4 4 2 2 4 2_База" xfId="4252" xr:uid="{00000000-0005-0000-0000-00009D100000}"/>
    <cellStyle name="Обычный 4 4 2 2 4 3" xfId="4253" xr:uid="{00000000-0005-0000-0000-00009E100000}"/>
    <cellStyle name="Обычный 4 4 2 2 4 3 2" xfId="4254" xr:uid="{00000000-0005-0000-0000-00009F100000}"/>
    <cellStyle name="Обычный 4 4 2 2 4 3_База" xfId="4255" xr:uid="{00000000-0005-0000-0000-0000A0100000}"/>
    <cellStyle name="Обычный 4 4 2 2 4 4" xfId="4256" xr:uid="{00000000-0005-0000-0000-0000A1100000}"/>
    <cellStyle name="Обычный 4 4 2 2 4_База" xfId="4257" xr:uid="{00000000-0005-0000-0000-0000A2100000}"/>
    <cellStyle name="Обычный 4 4 2 2 5" xfId="4258" xr:uid="{00000000-0005-0000-0000-0000A3100000}"/>
    <cellStyle name="Обычный 4 4 2 2 5 2" xfId="4259" xr:uid="{00000000-0005-0000-0000-0000A4100000}"/>
    <cellStyle name="Обычный 4 4 2 2 5 2 2" xfId="4260" xr:uid="{00000000-0005-0000-0000-0000A5100000}"/>
    <cellStyle name="Обычный 4 4 2 2 5 2 2 2" xfId="4261" xr:uid="{00000000-0005-0000-0000-0000A6100000}"/>
    <cellStyle name="Обычный 4 4 2 2 5 2 2_База" xfId="4262" xr:uid="{00000000-0005-0000-0000-0000A7100000}"/>
    <cellStyle name="Обычный 4 4 2 2 5 2 3" xfId="4263" xr:uid="{00000000-0005-0000-0000-0000A8100000}"/>
    <cellStyle name="Обычный 4 4 2 2 5 2_База" xfId="4264" xr:uid="{00000000-0005-0000-0000-0000A9100000}"/>
    <cellStyle name="Обычный 4 4 2 2 5 3" xfId="4265" xr:uid="{00000000-0005-0000-0000-0000AA100000}"/>
    <cellStyle name="Обычный 4 4 2 2 5 3 2" xfId="4266" xr:uid="{00000000-0005-0000-0000-0000AB100000}"/>
    <cellStyle name="Обычный 4 4 2 2 5 3_База" xfId="4267" xr:uid="{00000000-0005-0000-0000-0000AC100000}"/>
    <cellStyle name="Обычный 4 4 2 2 5 4" xfId="4268" xr:uid="{00000000-0005-0000-0000-0000AD100000}"/>
    <cellStyle name="Обычный 4 4 2 2 5_База" xfId="4269" xr:uid="{00000000-0005-0000-0000-0000AE100000}"/>
    <cellStyle name="Обычный 4 4 2 2 6" xfId="4270" xr:uid="{00000000-0005-0000-0000-0000AF100000}"/>
    <cellStyle name="Обычный 4 4 2 2 6 2" xfId="4271" xr:uid="{00000000-0005-0000-0000-0000B0100000}"/>
    <cellStyle name="Обычный 4 4 2 2 6 2 2" xfId="4272" xr:uid="{00000000-0005-0000-0000-0000B1100000}"/>
    <cellStyle name="Обычный 4 4 2 2 6 2_База" xfId="4273" xr:uid="{00000000-0005-0000-0000-0000B2100000}"/>
    <cellStyle name="Обычный 4 4 2 2 6 3" xfId="4274" xr:uid="{00000000-0005-0000-0000-0000B3100000}"/>
    <cellStyle name="Обычный 4 4 2 2 6_База" xfId="4275" xr:uid="{00000000-0005-0000-0000-0000B4100000}"/>
    <cellStyle name="Обычный 4 4 2 2 7" xfId="4276" xr:uid="{00000000-0005-0000-0000-0000B5100000}"/>
    <cellStyle name="Обычный 4 4 2 2 7 2" xfId="4277" xr:uid="{00000000-0005-0000-0000-0000B6100000}"/>
    <cellStyle name="Обычный 4 4 2 2 7_База" xfId="4278" xr:uid="{00000000-0005-0000-0000-0000B7100000}"/>
    <cellStyle name="Обычный 4 4 2 2 8" xfId="4279" xr:uid="{00000000-0005-0000-0000-0000B8100000}"/>
    <cellStyle name="Обычный 4 4 2 2_База" xfId="4280" xr:uid="{00000000-0005-0000-0000-0000B9100000}"/>
    <cellStyle name="Обычный 4 4 2 3" xfId="4281" xr:uid="{00000000-0005-0000-0000-0000BA100000}"/>
    <cellStyle name="Обычный 4 4 2 3 2" xfId="4282" xr:uid="{00000000-0005-0000-0000-0000BB100000}"/>
    <cellStyle name="Обычный 4 4 2 3 2 2" xfId="4283" xr:uid="{00000000-0005-0000-0000-0000BC100000}"/>
    <cellStyle name="Обычный 4 4 2 3 2 2 2" xfId="4284" xr:uid="{00000000-0005-0000-0000-0000BD100000}"/>
    <cellStyle name="Обычный 4 4 2 3 2 2 2 2" xfId="4285" xr:uid="{00000000-0005-0000-0000-0000BE100000}"/>
    <cellStyle name="Обычный 4 4 2 3 2 2 2_База" xfId="4286" xr:uid="{00000000-0005-0000-0000-0000BF100000}"/>
    <cellStyle name="Обычный 4 4 2 3 2 2 3" xfId="4287" xr:uid="{00000000-0005-0000-0000-0000C0100000}"/>
    <cellStyle name="Обычный 4 4 2 3 2 2_База" xfId="4288" xr:uid="{00000000-0005-0000-0000-0000C1100000}"/>
    <cellStyle name="Обычный 4 4 2 3 2 3" xfId="4289" xr:uid="{00000000-0005-0000-0000-0000C2100000}"/>
    <cellStyle name="Обычный 4 4 2 3 2 3 2" xfId="4290" xr:uid="{00000000-0005-0000-0000-0000C3100000}"/>
    <cellStyle name="Обычный 4 4 2 3 2 3_База" xfId="4291" xr:uid="{00000000-0005-0000-0000-0000C4100000}"/>
    <cellStyle name="Обычный 4 4 2 3 2 4" xfId="4292" xr:uid="{00000000-0005-0000-0000-0000C5100000}"/>
    <cellStyle name="Обычный 4 4 2 3 2_База" xfId="4293" xr:uid="{00000000-0005-0000-0000-0000C6100000}"/>
    <cellStyle name="Обычный 4 4 2 3 3" xfId="4294" xr:uid="{00000000-0005-0000-0000-0000C7100000}"/>
    <cellStyle name="Обычный 4 4 2 3 3 2" xfId="4295" xr:uid="{00000000-0005-0000-0000-0000C8100000}"/>
    <cellStyle name="Обычный 4 4 2 3 3 2 2" xfId="4296" xr:uid="{00000000-0005-0000-0000-0000C9100000}"/>
    <cellStyle name="Обычный 4 4 2 3 3 2 2 2" xfId="4297" xr:uid="{00000000-0005-0000-0000-0000CA100000}"/>
    <cellStyle name="Обычный 4 4 2 3 3 2 2_База" xfId="4298" xr:uid="{00000000-0005-0000-0000-0000CB100000}"/>
    <cellStyle name="Обычный 4 4 2 3 3 2 3" xfId="4299" xr:uid="{00000000-0005-0000-0000-0000CC100000}"/>
    <cellStyle name="Обычный 4 4 2 3 3 2_База" xfId="4300" xr:uid="{00000000-0005-0000-0000-0000CD100000}"/>
    <cellStyle name="Обычный 4 4 2 3 3 3" xfId="4301" xr:uid="{00000000-0005-0000-0000-0000CE100000}"/>
    <cellStyle name="Обычный 4 4 2 3 3 3 2" xfId="4302" xr:uid="{00000000-0005-0000-0000-0000CF100000}"/>
    <cellStyle name="Обычный 4 4 2 3 3 3_База" xfId="4303" xr:uid="{00000000-0005-0000-0000-0000D0100000}"/>
    <cellStyle name="Обычный 4 4 2 3 3 4" xfId="4304" xr:uid="{00000000-0005-0000-0000-0000D1100000}"/>
    <cellStyle name="Обычный 4 4 2 3 3_База" xfId="4305" xr:uid="{00000000-0005-0000-0000-0000D2100000}"/>
    <cellStyle name="Обычный 4 4 2 3 4" xfId="4306" xr:uid="{00000000-0005-0000-0000-0000D3100000}"/>
    <cellStyle name="Обычный 4 4 2 3 4 2" xfId="4307" xr:uid="{00000000-0005-0000-0000-0000D4100000}"/>
    <cellStyle name="Обычный 4 4 2 3 4 2 2" xfId="4308" xr:uid="{00000000-0005-0000-0000-0000D5100000}"/>
    <cellStyle name="Обычный 4 4 2 3 4 2_База" xfId="4309" xr:uid="{00000000-0005-0000-0000-0000D6100000}"/>
    <cellStyle name="Обычный 4 4 2 3 4 3" xfId="4310" xr:uid="{00000000-0005-0000-0000-0000D7100000}"/>
    <cellStyle name="Обычный 4 4 2 3 4_База" xfId="4311" xr:uid="{00000000-0005-0000-0000-0000D8100000}"/>
    <cellStyle name="Обычный 4 4 2 3 5" xfId="4312" xr:uid="{00000000-0005-0000-0000-0000D9100000}"/>
    <cellStyle name="Обычный 4 4 2 3 5 2" xfId="4313" xr:uid="{00000000-0005-0000-0000-0000DA100000}"/>
    <cellStyle name="Обычный 4 4 2 3 5_База" xfId="4314" xr:uid="{00000000-0005-0000-0000-0000DB100000}"/>
    <cellStyle name="Обычный 4 4 2 3 6" xfId="4315" xr:uid="{00000000-0005-0000-0000-0000DC100000}"/>
    <cellStyle name="Обычный 4 4 2 3_База" xfId="4316" xr:uid="{00000000-0005-0000-0000-0000DD100000}"/>
    <cellStyle name="Обычный 4 4 2 4" xfId="4317" xr:uid="{00000000-0005-0000-0000-0000DE100000}"/>
    <cellStyle name="Обычный 4 4 2 4 2" xfId="4318" xr:uid="{00000000-0005-0000-0000-0000DF100000}"/>
    <cellStyle name="Обычный 4 4 2 4 2 2" xfId="4319" xr:uid="{00000000-0005-0000-0000-0000E0100000}"/>
    <cellStyle name="Обычный 4 4 2 4 2 2 2" xfId="4320" xr:uid="{00000000-0005-0000-0000-0000E1100000}"/>
    <cellStyle name="Обычный 4 4 2 4 2 2 2 2" xfId="4321" xr:uid="{00000000-0005-0000-0000-0000E2100000}"/>
    <cellStyle name="Обычный 4 4 2 4 2 2 2_База" xfId="4322" xr:uid="{00000000-0005-0000-0000-0000E3100000}"/>
    <cellStyle name="Обычный 4 4 2 4 2 2 3" xfId="4323" xr:uid="{00000000-0005-0000-0000-0000E4100000}"/>
    <cellStyle name="Обычный 4 4 2 4 2 2_База" xfId="4324" xr:uid="{00000000-0005-0000-0000-0000E5100000}"/>
    <cellStyle name="Обычный 4 4 2 4 2 3" xfId="4325" xr:uid="{00000000-0005-0000-0000-0000E6100000}"/>
    <cellStyle name="Обычный 4 4 2 4 2 3 2" xfId="4326" xr:uid="{00000000-0005-0000-0000-0000E7100000}"/>
    <cellStyle name="Обычный 4 4 2 4 2 3_База" xfId="4327" xr:uid="{00000000-0005-0000-0000-0000E8100000}"/>
    <cellStyle name="Обычный 4 4 2 4 2 4" xfId="4328" xr:uid="{00000000-0005-0000-0000-0000E9100000}"/>
    <cellStyle name="Обычный 4 4 2 4 2_База" xfId="4329" xr:uid="{00000000-0005-0000-0000-0000EA100000}"/>
    <cellStyle name="Обычный 4 4 2 4 3" xfId="4330" xr:uid="{00000000-0005-0000-0000-0000EB100000}"/>
    <cellStyle name="Обычный 4 4 2 4 3 2" xfId="4331" xr:uid="{00000000-0005-0000-0000-0000EC100000}"/>
    <cellStyle name="Обычный 4 4 2 4 3 2 2" xfId="4332" xr:uid="{00000000-0005-0000-0000-0000ED100000}"/>
    <cellStyle name="Обычный 4 4 2 4 3 2 2 2" xfId="4333" xr:uid="{00000000-0005-0000-0000-0000EE100000}"/>
    <cellStyle name="Обычный 4 4 2 4 3 2 2_База" xfId="4334" xr:uid="{00000000-0005-0000-0000-0000EF100000}"/>
    <cellStyle name="Обычный 4 4 2 4 3 2 3" xfId="4335" xr:uid="{00000000-0005-0000-0000-0000F0100000}"/>
    <cellStyle name="Обычный 4 4 2 4 3 2_База" xfId="4336" xr:uid="{00000000-0005-0000-0000-0000F1100000}"/>
    <cellStyle name="Обычный 4 4 2 4 3 3" xfId="4337" xr:uid="{00000000-0005-0000-0000-0000F2100000}"/>
    <cellStyle name="Обычный 4 4 2 4 3 3 2" xfId="4338" xr:uid="{00000000-0005-0000-0000-0000F3100000}"/>
    <cellStyle name="Обычный 4 4 2 4 3 3_База" xfId="4339" xr:uid="{00000000-0005-0000-0000-0000F4100000}"/>
    <cellStyle name="Обычный 4 4 2 4 3 4" xfId="4340" xr:uid="{00000000-0005-0000-0000-0000F5100000}"/>
    <cellStyle name="Обычный 4 4 2 4 3_База" xfId="4341" xr:uid="{00000000-0005-0000-0000-0000F6100000}"/>
    <cellStyle name="Обычный 4 4 2 4 4" xfId="4342" xr:uid="{00000000-0005-0000-0000-0000F7100000}"/>
    <cellStyle name="Обычный 4 4 2 4 4 2" xfId="4343" xr:uid="{00000000-0005-0000-0000-0000F8100000}"/>
    <cellStyle name="Обычный 4 4 2 4 4 2 2" xfId="4344" xr:uid="{00000000-0005-0000-0000-0000F9100000}"/>
    <cellStyle name="Обычный 4 4 2 4 4 2_База" xfId="4345" xr:uid="{00000000-0005-0000-0000-0000FA100000}"/>
    <cellStyle name="Обычный 4 4 2 4 4 3" xfId="4346" xr:uid="{00000000-0005-0000-0000-0000FB100000}"/>
    <cellStyle name="Обычный 4 4 2 4 4_База" xfId="4347" xr:uid="{00000000-0005-0000-0000-0000FC100000}"/>
    <cellStyle name="Обычный 4 4 2 4 5" xfId="4348" xr:uid="{00000000-0005-0000-0000-0000FD100000}"/>
    <cellStyle name="Обычный 4 4 2 4 5 2" xfId="4349" xr:uid="{00000000-0005-0000-0000-0000FE100000}"/>
    <cellStyle name="Обычный 4 4 2 4 5_База" xfId="4350" xr:uid="{00000000-0005-0000-0000-0000FF100000}"/>
    <cellStyle name="Обычный 4 4 2 4 6" xfId="4351" xr:uid="{00000000-0005-0000-0000-000000110000}"/>
    <cellStyle name="Обычный 4 4 2 4_База" xfId="4352" xr:uid="{00000000-0005-0000-0000-000001110000}"/>
    <cellStyle name="Обычный 4 4 2 5" xfId="4353" xr:uid="{00000000-0005-0000-0000-000002110000}"/>
    <cellStyle name="Обычный 4 4 2 5 2" xfId="4354" xr:uid="{00000000-0005-0000-0000-000003110000}"/>
    <cellStyle name="Обычный 4 4 2 5 2 2" xfId="4355" xr:uid="{00000000-0005-0000-0000-000004110000}"/>
    <cellStyle name="Обычный 4 4 2 5 2 2 2" xfId="4356" xr:uid="{00000000-0005-0000-0000-000005110000}"/>
    <cellStyle name="Обычный 4 4 2 5 2 2 2 2" xfId="4357" xr:uid="{00000000-0005-0000-0000-000006110000}"/>
    <cellStyle name="Обычный 4 4 2 5 2 2 2_База" xfId="4358" xr:uid="{00000000-0005-0000-0000-000007110000}"/>
    <cellStyle name="Обычный 4 4 2 5 2 2 3" xfId="4359" xr:uid="{00000000-0005-0000-0000-000008110000}"/>
    <cellStyle name="Обычный 4 4 2 5 2 2_База" xfId="4360" xr:uid="{00000000-0005-0000-0000-000009110000}"/>
    <cellStyle name="Обычный 4 4 2 5 2 3" xfId="4361" xr:uid="{00000000-0005-0000-0000-00000A110000}"/>
    <cellStyle name="Обычный 4 4 2 5 2 3 2" xfId="4362" xr:uid="{00000000-0005-0000-0000-00000B110000}"/>
    <cellStyle name="Обычный 4 4 2 5 2 3_База" xfId="4363" xr:uid="{00000000-0005-0000-0000-00000C110000}"/>
    <cellStyle name="Обычный 4 4 2 5 2 4" xfId="4364" xr:uid="{00000000-0005-0000-0000-00000D110000}"/>
    <cellStyle name="Обычный 4 4 2 5 2_База" xfId="4365" xr:uid="{00000000-0005-0000-0000-00000E110000}"/>
    <cellStyle name="Обычный 4 4 2 5 3" xfId="4366" xr:uid="{00000000-0005-0000-0000-00000F110000}"/>
    <cellStyle name="Обычный 4 4 2 5 3 2" xfId="4367" xr:uid="{00000000-0005-0000-0000-000010110000}"/>
    <cellStyle name="Обычный 4 4 2 5 3 2 2" xfId="4368" xr:uid="{00000000-0005-0000-0000-000011110000}"/>
    <cellStyle name="Обычный 4 4 2 5 3 2_База" xfId="4369" xr:uid="{00000000-0005-0000-0000-000012110000}"/>
    <cellStyle name="Обычный 4 4 2 5 3 3" xfId="4370" xr:uid="{00000000-0005-0000-0000-000013110000}"/>
    <cellStyle name="Обычный 4 4 2 5 3_База" xfId="4371" xr:uid="{00000000-0005-0000-0000-000014110000}"/>
    <cellStyle name="Обычный 4 4 2 5 4" xfId="4372" xr:uid="{00000000-0005-0000-0000-000015110000}"/>
    <cellStyle name="Обычный 4 4 2 5 4 2" xfId="4373" xr:uid="{00000000-0005-0000-0000-000016110000}"/>
    <cellStyle name="Обычный 4 4 2 5 4_База" xfId="4374" xr:uid="{00000000-0005-0000-0000-000017110000}"/>
    <cellStyle name="Обычный 4 4 2 5 5" xfId="4375" xr:uid="{00000000-0005-0000-0000-000018110000}"/>
    <cellStyle name="Обычный 4 4 2 5_База" xfId="4376" xr:uid="{00000000-0005-0000-0000-000019110000}"/>
    <cellStyle name="Обычный 4 4 2 6" xfId="4377" xr:uid="{00000000-0005-0000-0000-00001A110000}"/>
    <cellStyle name="Обычный 4 4 2 6 2" xfId="4378" xr:uid="{00000000-0005-0000-0000-00001B110000}"/>
    <cellStyle name="Обычный 4 4 2 6 2 2" xfId="4379" xr:uid="{00000000-0005-0000-0000-00001C110000}"/>
    <cellStyle name="Обычный 4 4 2 6 2 2 2" xfId="4380" xr:uid="{00000000-0005-0000-0000-00001D110000}"/>
    <cellStyle name="Обычный 4 4 2 6 2 2_База" xfId="4381" xr:uid="{00000000-0005-0000-0000-00001E110000}"/>
    <cellStyle name="Обычный 4 4 2 6 2 3" xfId="4382" xr:uid="{00000000-0005-0000-0000-00001F110000}"/>
    <cellStyle name="Обычный 4 4 2 6 2_База" xfId="4383" xr:uid="{00000000-0005-0000-0000-000020110000}"/>
    <cellStyle name="Обычный 4 4 2 6 3" xfId="4384" xr:uid="{00000000-0005-0000-0000-000021110000}"/>
    <cellStyle name="Обычный 4 4 2 6 3 2" xfId="4385" xr:uid="{00000000-0005-0000-0000-000022110000}"/>
    <cellStyle name="Обычный 4 4 2 6 3_База" xfId="4386" xr:uid="{00000000-0005-0000-0000-000023110000}"/>
    <cellStyle name="Обычный 4 4 2 6 4" xfId="4387" xr:uid="{00000000-0005-0000-0000-000024110000}"/>
    <cellStyle name="Обычный 4 4 2 6_База" xfId="4388" xr:uid="{00000000-0005-0000-0000-000025110000}"/>
    <cellStyle name="Обычный 4 4 2 7" xfId="4389" xr:uid="{00000000-0005-0000-0000-000026110000}"/>
    <cellStyle name="Обычный 4 4 2 7 2" xfId="4390" xr:uid="{00000000-0005-0000-0000-000027110000}"/>
    <cellStyle name="Обычный 4 4 2 7 2 2" xfId="4391" xr:uid="{00000000-0005-0000-0000-000028110000}"/>
    <cellStyle name="Обычный 4 4 2 7 2_База" xfId="4392" xr:uid="{00000000-0005-0000-0000-000029110000}"/>
    <cellStyle name="Обычный 4 4 2 7 3" xfId="4393" xr:uid="{00000000-0005-0000-0000-00002A110000}"/>
    <cellStyle name="Обычный 4 4 2 7_База" xfId="4394" xr:uid="{00000000-0005-0000-0000-00002B110000}"/>
    <cellStyle name="Обычный 4 4 2 8" xfId="4395" xr:uid="{00000000-0005-0000-0000-00002C110000}"/>
    <cellStyle name="Обычный 4 4 2 8 2" xfId="4396" xr:uid="{00000000-0005-0000-0000-00002D110000}"/>
    <cellStyle name="Обычный 4 4 2 8_База" xfId="4397" xr:uid="{00000000-0005-0000-0000-00002E110000}"/>
    <cellStyle name="Обычный 4 4 2 9" xfId="4398" xr:uid="{00000000-0005-0000-0000-00002F110000}"/>
    <cellStyle name="Обычный 4 4 2_База" xfId="4399" xr:uid="{00000000-0005-0000-0000-000030110000}"/>
    <cellStyle name="Обычный 4 4 3" xfId="4400" xr:uid="{00000000-0005-0000-0000-000031110000}"/>
    <cellStyle name="Обычный 4 4 3 2" xfId="4401" xr:uid="{00000000-0005-0000-0000-000032110000}"/>
    <cellStyle name="Обычный 4 4 3 2 2" xfId="4402" xr:uid="{00000000-0005-0000-0000-000033110000}"/>
    <cellStyle name="Обычный 4 4 3 2 2 2" xfId="4403" xr:uid="{00000000-0005-0000-0000-000034110000}"/>
    <cellStyle name="Обычный 4 4 3 2 2 2 2" xfId="4404" xr:uid="{00000000-0005-0000-0000-000035110000}"/>
    <cellStyle name="Обычный 4 4 3 2 2 2 2 2" xfId="4405" xr:uid="{00000000-0005-0000-0000-000036110000}"/>
    <cellStyle name="Обычный 4 4 3 2 2 2 2_База" xfId="4406" xr:uid="{00000000-0005-0000-0000-000037110000}"/>
    <cellStyle name="Обычный 4 4 3 2 2 2 3" xfId="4407" xr:uid="{00000000-0005-0000-0000-000038110000}"/>
    <cellStyle name="Обычный 4 4 3 2 2 2_База" xfId="4408" xr:uid="{00000000-0005-0000-0000-000039110000}"/>
    <cellStyle name="Обычный 4 4 3 2 2 3" xfId="4409" xr:uid="{00000000-0005-0000-0000-00003A110000}"/>
    <cellStyle name="Обычный 4 4 3 2 2 3 2" xfId="4410" xr:uid="{00000000-0005-0000-0000-00003B110000}"/>
    <cellStyle name="Обычный 4 4 3 2 2 3_База" xfId="4411" xr:uid="{00000000-0005-0000-0000-00003C110000}"/>
    <cellStyle name="Обычный 4 4 3 2 2 4" xfId="4412" xr:uid="{00000000-0005-0000-0000-00003D110000}"/>
    <cellStyle name="Обычный 4 4 3 2 2_База" xfId="4413" xr:uid="{00000000-0005-0000-0000-00003E110000}"/>
    <cellStyle name="Обычный 4 4 3 2 3" xfId="4414" xr:uid="{00000000-0005-0000-0000-00003F110000}"/>
    <cellStyle name="Обычный 4 4 3 2 3 2" xfId="4415" xr:uid="{00000000-0005-0000-0000-000040110000}"/>
    <cellStyle name="Обычный 4 4 3 2 3 2 2" xfId="4416" xr:uid="{00000000-0005-0000-0000-000041110000}"/>
    <cellStyle name="Обычный 4 4 3 2 3 2 2 2" xfId="4417" xr:uid="{00000000-0005-0000-0000-000042110000}"/>
    <cellStyle name="Обычный 4 4 3 2 3 2 2_База" xfId="4418" xr:uid="{00000000-0005-0000-0000-000043110000}"/>
    <cellStyle name="Обычный 4 4 3 2 3 2 3" xfId="4419" xr:uid="{00000000-0005-0000-0000-000044110000}"/>
    <cellStyle name="Обычный 4 4 3 2 3 2_База" xfId="4420" xr:uid="{00000000-0005-0000-0000-000045110000}"/>
    <cellStyle name="Обычный 4 4 3 2 3 3" xfId="4421" xr:uid="{00000000-0005-0000-0000-000046110000}"/>
    <cellStyle name="Обычный 4 4 3 2 3 3 2" xfId="4422" xr:uid="{00000000-0005-0000-0000-000047110000}"/>
    <cellStyle name="Обычный 4 4 3 2 3 3_База" xfId="4423" xr:uid="{00000000-0005-0000-0000-000048110000}"/>
    <cellStyle name="Обычный 4 4 3 2 3 4" xfId="4424" xr:uid="{00000000-0005-0000-0000-000049110000}"/>
    <cellStyle name="Обычный 4 4 3 2 3_База" xfId="4425" xr:uid="{00000000-0005-0000-0000-00004A110000}"/>
    <cellStyle name="Обычный 4 4 3 2 4" xfId="4426" xr:uid="{00000000-0005-0000-0000-00004B110000}"/>
    <cellStyle name="Обычный 4 4 3 2 4 2" xfId="4427" xr:uid="{00000000-0005-0000-0000-00004C110000}"/>
    <cellStyle name="Обычный 4 4 3 2 4 2 2" xfId="4428" xr:uid="{00000000-0005-0000-0000-00004D110000}"/>
    <cellStyle name="Обычный 4 4 3 2 4 2_База" xfId="4429" xr:uid="{00000000-0005-0000-0000-00004E110000}"/>
    <cellStyle name="Обычный 4 4 3 2 4 3" xfId="4430" xr:uid="{00000000-0005-0000-0000-00004F110000}"/>
    <cellStyle name="Обычный 4 4 3 2 4_База" xfId="4431" xr:uid="{00000000-0005-0000-0000-000050110000}"/>
    <cellStyle name="Обычный 4 4 3 2 5" xfId="4432" xr:uid="{00000000-0005-0000-0000-000051110000}"/>
    <cellStyle name="Обычный 4 4 3 2 5 2" xfId="4433" xr:uid="{00000000-0005-0000-0000-000052110000}"/>
    <cellStyle name="Обычный 4 4 3 2 5_База" xfId="4434" xr:uid="{00000000-0005-0000-0000-000053110000}"/>
    <cellStyle name="Обычный 4 4 3 2 6" xfId="4435" xr:uid="{00000000-0005-0000-0000-000054110000}"/>
    <cellStyle name="Обычный 4 4 3 2_База" xfId="4436" xr:uid="{00000000-0005-0000-0000-000055110000}"/>
    <cellStyle name="Обычный 4 4 3 3" xfId="4437" xr:uid="{00000000-0005-0000-0000-000056110000}"/>
    <cellStyle name="Обычный 4 4 3 3 2" xfId="4438" xr:uid="{00000000-0005-0000-0000-000057110000}"/>
    <cellStyle name="Обычный 4 4 3 3 2 2" xfId="4439" xr:uid="{00000000-0005-0000-0000-000058110000}"/>
    <cellStyle name="Обычный 4 4 3 3 2 2 2" xfId="4440" xr:uid="{00000000-0005-0000-0000-000059110000}"/>
    <cellStyle name="Обычный 4 4 3 3 2 2 2 2" xfId="4441" xr:uid="{00000000-0005-0000-0000-00005A110000}"/>
    <cellStyle name="Обычный 4 4 3 3 2 2 2_База" xfId="4442" xr:uid="{00000000-0005-0000-0000-00005B110000}"/>
    <cellStyle name="Обычный 4 4 3 3 2 2 3" xfId="4443" xr:uid="{00000000-0005-0000-0000-00005C110000}"/>
    <cellStyle name="Обычный 4 4 3 3 2 2_База" xfId="4444" xr:uid="{00000000-0005-0000-0000-00005D110000}"/>
    <cellStyle name="Обычный 4 4 3 3 2 3" xfId="4445" xr:uid="{00000000-0005-0000-0000-00005E110000}"/>
    <cellStyle name="Обычный 4 4 3 3 2 3 2" xfId="4446" xr:uid="{00000000-0005-0000-0000-00005F110000}"/>
    <cellStyle name="Обычный 4 4 3 3 2 3_База" xfId="4447" xr:uid="{00000000-0005-0000-0000-000060110000}"/>
    <cellStyle name="Обычный 4 4 3 3 2 4" xfId="4448" xr:uid="{00000000-0005-0000-0000-000061110000}"/>
    <cellStyle name="Обычный 4 4 3 3 2_База" xfId="4449" xr:uid="{00000000-0005-0000-0000-000062110000}"/>
    <cellStyle name="Обычный 4 4 3 3 3" xfId="4450" xr:uid="{00000000-0005-0000-0000-000063110000}"/>
    <cellStyle name="Обычный 4 4 3 3 3 2" xfId="4451" xr:uid="{00000000-0005-0000-0000-000064110000}"/>
    <cellStyle name="Обычный 4 4 3 3 3 2 2" xfId="4452" xr:uid="{00000000-0005-0000-0000-000065110000}"/>
    <cellStyle name="Обычный 4 4 3 3 3 2 2 2" xfId="4453" xr:uid="{00000000-0005-0000-0000-000066110000}"/>
    <cellStyle name="Обычный 4 4 3 3 3 2 2_База" xfId="4454" xr:uid="{00000000-0005-0000-0000-000067110000}"/>
    <cellStyle name="Обычный 4 4 3 3 3 2 3" xfId="4455" xr:uid="{00000000-0005-0000-0000-000068110000}"/>
    <cellStyle name="Обычный 4 4 3 3 3 2_База" xfId="4456" xr:uid="{00000000-0005-0000-0000-000069110000}"/>
    <cellStyle name="Обычный 4 4 3 3 3 3" xfId="4457" xr:uid="{00000000-0005-0000-0000-00006A110000}"/>
    <cellStyle name="Обычный 4 4 3 3 3 3 2" xfId="4458" xr:uid="{00000000-0005-0000-0000-00006B110000}"/>
    <cellStyle name="Обычный 4 4 3 3 3 3_База" xfId="4459" xr:uid="{00000000-0005-0000-0000-00006C110000}"/>
    <cellStyle name="Обычный 4 4 3 3 3 4" xfId="4460" xr:uid="{00000000-0005-0000-0000-00006D110000}"/>
    <cellStyle name="Обычный 4 4 3 3 3_База" xfId="4461" xr:uid="{00000000-0005-0000-0000-00006E110000}"/>
    <cellStyle name="Обычный 4 4 3 3 4" xfId="4462" xr:uid="{00000000-0005-0000-0000-00006F110000}"/>
    <cellStyle name="Обычный 4 4 3 3 4 2" xfId="4463" xr:uid="{00000000-0005-0000-0000-000070110000}"/>
    <cellStyle name="Обычный 4 4 3 3 4 2 2" xfId="4464" xr:uid="{00000000-0005-0000-0000-000071110000}"/>
    <cellStyle name="Обычный 4 4 3 3 4 2_База" xfId="4465" xr:uid="{00000000-0005-0000-0000-000072110000}"/>
    <cellStyle name="Обычный 4 4 3 3 4 3" xfId="4466" xr:uid="{00000000-0005-0000-0000-000073110000}"/>
    <cellStyle name="Обычный 4 4 3 3 4_База" xfId="4467" xr:uid="{00000000-0005-0000-0000-000074110000}"/>
    <cellStyle name="Обычный 4 4 3 3 5" xfId="4468" xr:uid="{00000000-0005-0000-0000-000075110000}"/>
    <cellStyle name="Обычный 4 4 3 3 5 2" xfId="4469" xr:uid="{00000000-0005-0000-0000-000076110000}"/>
    <cellStyle name="Обычный 4 4 3 3 5_База" xfId="4470" xr:uid="{00000000-0005-0000-0000-000077110000}"/>
    <cellStyle name="Обычный 4 4 3 3 6" xfId="4471" xr:uid="{00000000-0005-0000-0000-000078110000}"/>
    <cellStyle name="Обычный 4 4 3 3_База" xfId="4472" xr:uid="{00000000-0005-0000-0000-000079110000}"/>
    <cellStyle name="Обычный 4 4 3 4" xfId="4473" xr:uid="{00000000-0005-0000-0000-00007A110000}"/>
    <cellStyle name="Обычный 4 4 3 4 2" xfId="4474" xr:uid="{00000000-0005-0000-0000-00007B110000}"/>
    <cellStyle name="Обычный 4 4 3 4 2 2" xfId="4475" xr:uid="{00000000-0005-0000-0000-00007C110000}"/>
    <cellStyle name="Обычный 4 4 3 4 2 2 2" xfId="4476" xr:uid="{00000000-0005-0000-0000-00007D110000}"/>
    <cellStyle name="Обычный 4 4 3 4 2 2_База" xfId="4477" xr:uid="{00000000-0005-0000-0000-00007E110000}"/>
    <cellStyle name="Обычный 4 4 3 4 2 3" xfId="4478" xr:uid="{00000000-0005-0000-0000-00007F110000}"/>
    <cellStyle name="Обычный 4 4 3 4 2_База" xfId="4479" xr:uid="{00000000-0005-0000-0000-000080110000}"/>
    <cellStyle name="Обычный 4 4 3 4 3" xfId="4480" xr:uid="{00000000-0005-0000-0000-000081110000}"/>
    <cellStyle name="Обычный 4 4 3 4 3 2" xfId="4481" xr:uid="{00000000-0005-0000-0000-000082110000}"/>
    <cellStyle name="Обычный 4 4 3 4 3_База" xfId="4482" xr:uid="{00000000-0005-0000-0000-000083110000}"/>
    <cellStyle name="Обычный 4 4 3 4 4" xfId="4483" xr:uid="{00000000-0005-0000-0000-000084110000}"/>
    <cellStyle name="Обычный 4 4 3 4_База" xfId="4484" xr:uid="{00000000-0005-0000-0000-000085110000}"/>
    <cellStyle name="Обычный 4 4 3 5" xfId="4485" xr:uid="{00000000-0005-0000-0000-000086110000}"/>
    <cellStyle name="Обычный 4 4 3 5 2" xfId="4486" xr:uid="{00000000-0005-0000-0000-000087110000}"/>
    <cellStyle name="Обычный 4 4 3 5 2 2" xfId="4487" xr:uid="{00000000-0005-0000-0000-000088110000}"/>
    <cellStyle name="Обычный 4 4 3 5 2 2 2" xfId="4488" xr:uid="{00000000-0005-0000-0000-000089110000}"/>
    <cellStyle name="Обычный 4 4 3 5 2 2_База" xfId="4489" xr:uid="{00000000-0005-0000-0000-00008A110000}"/>
    <cellStyle name="Обычный 4 4 3 5 2 3" xfId="4490" xr:uid="{00000000-0005-0000-0000-00008B110000}"/>
    <cellStyle name="Обычный 4 4 3 5 2_База" xfId="4491" xr:uid="{00000000-0005-0000-0000-00008C110000}"/>
    <cellStyle name="Обычный 4 4 3 5 3" xfId="4492" xr:uid="{00000000-0005-0000-0000-00008D110000}"/>
    <cellStyle name="Обычный 4 4 3 5 3 2" xfId="4493" xr:uid="{00000000-0005-0000-0000-00008E110000}"/>
    <cellStyle name="Обычный 4 4 3 5 3_База" xfId="4494" xr:uid="{00000000-0005-0000-0000-00008F110000}"/>
    <cellStyle name="Обычный 4 4 3 5 4" xfId="4495" xr:uid="{00000000-0005-0000-0000-000090110000}"/>
    <cellStyle name="Обычный 4 4 3 5_База" xfId="4496" xr:uid="{00000000-0005-0000-0000-000091110000}"/>
    <cellStyle name="Обычный 4 4 3 6" xfId="4497" xr:uid="{00000000-0005-0000-0000-000092110000}"/>
    <cellStyle name="Обычный 4 4 3 6 2" xfId="4498" xr:uid="{00000000-0005-0000-0000-000093110000}"/>
    <cellStyle name="Обычный 4 4 3 6 2 2" xfId="4499" xr:uid="{00000000-0005-0000-0000-000094110000}"/>
    <cellStyle name="Обычный 4 4 3 6 2_База" xfId="4500" xr:uid="{00000000-0005-0000-0000-000095110000}"/>
    <cellStyle name="Обычный 4 4 3 6 3" xfId="4501" xr:uid="{00000000-0005-0000-0000-000096110000}"/>
    <cellStyle name="Обычный 4 4 3 6_База" xfId="4502" xr:uid="{00000000-0005-0000-0000-000097110000}"/>
    <cellStyle name="Обычный 4 4 3 7" xfId="4503" xr:uid="{00000000-0005-0000-0000-000098110000}"/>
    <cellStyle name="Обычный 4 4 3 7 2" xfId="4504" xr:uid="{00000000-0005-0000-0000-000099110000}"/>
    <cellStyle name="Обычный 4 4 3 7_База" xfId="4505" xr:uid="{00000000-0005-0000-0000-00009A110000}"/>
    <cellStyle name="Обычный 4 4 3 8" xfId="4506" xr:uid="{00000000-0005-0000-0000-00009B110000}"/>
    <cellStyle name="Обычный 4 4 3_База" xfId="4507" xr:uid="{00000000-0005-0000-0000-00009C110000}"/>
    <cellStyle name="Обычный 4 4 4" xfId="4508" xr:uid="{00000000-0005-0000-0000-00009D110000}"/>
    <cellStyle name="Обычный 4 4 4 2" xfId="4509" xr:uid="{00000000-0005-0000-0000-00009E110000}"/>
    <cellStyle name="Обычный 4 4 4 2 2" xfId="4510" xr:uid="{00000000-0005-0000-0000-00009F110000}"/>
    <cellStyle name="Обычный 4 4 4 2 2 2" xfId="4511" xr:uid="{00000000-0005-0000-0000-0000A0110000}"/>
    <cellStyle name="Обычный 4 4 4 2 2 2 2" xfId="4512" xr:uid="{00000000-0005-0000-0000-0000A1110000}"/>
    <cellStyle name="Обычный 4 4 4 2 2 2_База" xfId="4513" xr:uid="{00000000-0005-0000-0000-0000A2110000}"/>
    <cellStyle name="Обычный 4 4 4 2 2 3" xfId="4514" xr:uid="{00000000-0005-0000-0000-0000A3110000}"/>
    <cellStyle name="Обычный 4 4 4 2 2_База" xfId="4515" xr:uid="{00000000-0005-0000-0000-0000A4110000}"/>
    <cellStyle name="Обычный 4 4 4 2 3" xfId="4516" xr:uid="{00000000-0005-0000-0000-0000A5110000}"/>
    <cellStyle name="Обычный 4 4 4 2 3 2" xfId="4517" xr:uid="{00000000-0005-0000-0000-0000A6110000}"/>
    <cellStyle name="Обычный 4 4 4 2 3_База" xfId="4518" xr:uid="{00000000-0005-0000-0000-0000A7110000}"/>
    <cellStyle name="Обычный 4 4 4 2 4" xfId="4519" xr:uid="{00000000-0005-0000-0000-0000A8110000}"/>
    <cellStyle name="Обычный 4 4 4 2_База" xfId="4520" xr:uid="{00000000-0005-0000-0000-0000A9110000}"/>
    <cellStyle name="Обычный 4 4 4 3" xfId="4521" xr:uid="{00000000-0005-0000-0000-0000AA110000}"/>
    <cellStyle name="Обычный 4 4 4 3 2" xfId="4522" xr:uid="{00000000-0005-0000-0000-0000AB110000}"/>
    <cellStyle name="Обычный 4 4 4 3 2 2" xfId="4523" xr:uid="{00000000-0005-0000-0000-0000AC110000}"/>
    <cellStyle name="Обычный 4 4 4 3 2 2 2" xfId="4524" xr:uid="{00000000-0005-0000-0000-0000AD110000}"/>
    <cellStyle name="Обычный 4 4 4 3 2 2_База" xfId="4525" xr:uid="{00000000-0005-0000-0000-0000AE110000}"/>
    <cellStyle name="Обычный 4 4 4 3 2 3" xfId="4526" xr:uid="{00000000-0005-0000-0000-0000AF110000}"/>
    <cellStyle name="Обычный 4 4 4 3 2_База" xfId="4527" xr:uid="{00000000-0005-0000-0000-0000B0110000}"/>
    <cellStyle name="Обычный 4 4 4 3 3" xfId="4528" xr:uid="{00000000-0005-0000-0000-0000B1110000}"/>
    <cellStyle name="Обычный 4 4 4 3 3 2" xfId="4529" xr:uid="{00000000-0005-0000-0000-0000B2110000}"/>
    <cellStyle name="Обычный 4 4 4 3 3_База" xfId="4530" xr:uid="{00000000-0005-0000-0000-0000B3110000}"/>
    <cellStyle name="Обычный 4 4 4 3 4" xfId="4531" xr:uid="{00000000-0005-0000-0000-0000B4110000}"/>
    <cellStyle name="Обычный 4 4 4 3_База" xfId="4532" xr:uid="{00000000-0005-0000-0000-0000B5110000}"/>
    <cellStyle name="Обычный 4 4 4 4" xfId="4533" xr:uid="{00000000-0005-0000-0000-0000B6110000}"/>
    <cellStyle name="Обычный 4 4 4 4 2" xfId="4534" xr:uid="{00000000-0005-0000-0000-0000B7110000}"/>
    <cellStyle name="Обычный 4 4 4 4 2 2" xfId="4535" xr:uid="{00000000-0005-0000-0000-0000B8110000}"/>
    <cellStyle name="Обычный 4 4 4 4 2_База" xfId="4536" xr:uid="{00000000-0005-0000-0000-0000B9110000}"/>
    <cellStyle name="Обычный 4 4 4 4 3" xfId="4537" xr:uid="{00000000-0005-0000-0000-0000BA110000}"/>
    <cellStyle name="Обычный 4 4 4 4_База" xfId="4538" xr:uid="{00000000-0005-0000-0000-0000BB110000}"/>
    <cellStyle name="Обычный 4 4 4 5" xfId="4539" xr:uid="{00000000-0005-0000-0000-0000BC110000}"/>
    <cellStyle name="Обычный 4 4 4 5 2" xfId="4540" xr:uid="{00000000-0005-0000-0000-0000BD110000}"/>
    <cellStyle name="Обычный 4 4 4 5_База" xfId="4541" xr:uid="{00000000-0005-0000-0000-0000BE110000}"/>
    <cellStyle name="Обычный 4 4 4 6" xfId="4542" xr:uid="{00000000-0005-0000-0000-0000BF110000}"/>
    <cellStyle name="Обычный 4 4 4_База" xfId="4543" xr:uid="{00000000-0005-0000-0000-0000C0110000}"/>
    <cellStyle name="Обычный 4 4 5" xfId="4544" xr:uid="{00000000-0005-0000-0000-0000C1110000}"/>
    <cellStyle name="Обычный 4 4 5 2" xfId="4545" xr:uid="{00000000-0005-0000-0000-0000C2110000}"/>
    <cellStyle name="Обычный 4 4 5 2 2" xfId="4546" xr:uid="{00000000-0005-0000-0000-0000C3110000}"/>
    <cellStyle name="Обычный 4 4 5 2 2 2" xfId="4547" xr:uid="{00000000-0005-0000-0000-0000C4110000}"/>
    <cellStyle name="Обычный 4 4 5 2 2 2 2" xfId="4548" xr:uid="{00000000-0005-0000-0000-0000C5110000}"/>
    <cellStyle name="Обычный 4 4 5 2 2 2_База" xfId="4549" xr:uid="{00000000-0005-0000-0000-0000C6110000}"/>
    <cellStyle name="Обычный 4 4 5 2 2 3" xfId="4550" xr:uid="{00000000-0005-0000-0000-0000C7110000}"/>
    <cellStyle name="Обычный 4 4 5 2 2_База" xfId="4551" xr:uid="{00000000-0005-0000-0000-0000C8110000}"/>
    <cellStyle name="Обычный 4 4 5 2 3" xfId="4552" xr:uid="{00000000-0005-0000-0000-0000C9110000}"/>
    <cellStyle name="Обычный 4 4 5 2 3 2" xfId="4553" xr:uid="{00000000-0005-0000-0000-0000CA110000}"/>
    <cellStyle name="Обычный 4 4 5 2 3_База" xfId="4554" xr:uid="{00000000-0005-0000-0000-0000CB110000}"/>
    <cellStyle name="Обычный 4 4 5 2 4" xfId="4555" xr:uid="{00000000-0005-0000-0000-0000CC110000}"/>
    <cellStyle name="Обычный 4 4 5 2_База" xfId="4556" xr:uid="{00000000-0005-0000-0000-0000CD110000}"/>
    <cellStyle name="Обычный 4 4 5 3" xfId="4557" xr:uid="{00000000-0005-0000-0000-0000CE110000}"/>
    <cellStyle name="Обычный 4 4 5 3 2" xfId="4558" xr:uid="{00000000-0005-0000-0000-0000CF110000}"/>
    <cellStyle name="Обычный 4 4 5 3 2 2" xfId="4559" xr:uid="{00000000-0005-0000-0000-0000D0110000}"/>
    <cellStyle name="Обычный 4 4 5 3 2 2 2" xfId="4560" xr:uid="{00000000-0005-0000-0000-0000D1110000}"/>
    <cellStyle name="Обычный 4 4 5 3 2 2_База" xfId="4561" xr:uid="{00000000-0005-0000-0000-0000D2110000}"/>
    <cellStyle name="Обычный 4 4 5 3 2 3" xfId="4562" xr:uid="{00000000-0005-0000-0000-0000D3110000}"/>
    <cellStyle name="Обычный 4 4 5 3 2_База" xfId="4563" xr:uid="{00000000-0005-0000-0000-0000D4110000}"/>
    <cellStyle name="Обычный 4 4 5 3 3" xfId="4564" xr:uid="{00000000-0005-0000-0000-0000D5110000}"/>
    <cellStyle name="Обычный 4 4 5 3 3 2" xfId="4565" xr:uid="{00000000-0005-0000-0000-0000D6110000}"/>
    <cellStyle name="Обычный 4 4 5 3 3_База" xfId="4566" xr:uid="{00000000-0005-0000-0000-0000D7110000}"/>
    <cellStyle name="Обычный 4 4 5 3 4" xfId="4567" xr:uid="{00000000-0005-0000-0000-0000D8110000}"/>
    <cellStyle name="Обычный 4 4 5 3_База" xfId="4568" xr:uid="{00000000-0005-0000-0000-0000D9110000}"/>
    <cellStyle name="Обычный 4 4 5 4" xfId="4569" xr:uid="{00000000-0005-0000-0000-0000DA110000}"/>
    <cellStyle name="Обычный 4 4 5 4 2" xfId="4570" xr:uid="{00000000-0005-0000-0000-0000DB110000}"/>
    <cellStyle name="Обычный 4 4 5 4 2 2" xfId="4571" xr:uid="{00000000-0005-0000-0000-0000DC110000}"/>
    <cellStyle name="Обычный 4 4 5 4 2_База" xfId="4572" xr:uid="{00000000-0005-0000-0000-0000DD110000}"/>
    <cellStyle name="Обычный 4 4 5 4 3" xfId="4573" xr:uid="{00000000-0005-0000-0000-0000DE110000}"/>
    <cellStyle name="Обычный 4 4 5 4_База" xfId="4574" xr:uid="{00000000-0005-0000-0000-0000DF110000}"/>
    <cellStyle name="Обычный 4 4 5 5" xfId="4575" xr:uid="{00000000-0005-0000-0000-0000E0110000}"/>
    <cellStyle name="Обычный 4 4 5 5 2" xfId="4576" xr:uid="{00000000-0005-0000-0000-0000E1110000}"/>
    <cellStyle name="Обычный 4 4 5 5_База" xfId="4577" xr:uid="{00000000-0005-0000-0000-0000E2110000}"/>
    <cellStyle name="Обычный 4 4 5 6" xfId="4578" xr:uid="{00000000-0005-0000-0000-0000E3110000}"/>
    <cellStyle name="Обычный 4 4 5_База" xfId="4579" xr:uid="{00000000-0005-0000-0000-0000E4110000}"/>
    <cellStyle name="Обычный 4 4 6" xfId="4580" xr:uid="{00000000-0005-0000-0000-0000E5110000}"/>
    <cellStyle name="Обычный 4 4 6 2" xfId="4581" xr:uid="{00000000-0005-0000-0000-0000E6110000}"/>
    <cellStyle name="Обычный 4 4 6 2 2" xfId="4582" xr:uid="{00000000-0005-0000-0000-0000E7110000}"/>
    <cellStyle name="Обычный 4 4 6 2 2 2" xfId="4583" xr:uid="{00000000-0005-0000-0000-0000E8110000}"/>
    <cellStyle name="Обычный 4 4 6 2 2 2 2" xfId="4584" xr:uid="{00000000-0005-0000-0000-0000E9110000}"/>
    <cellStyle name="Обычный 4 4 6 2 2 2_База" xfId="4585" xr:uid="{00000000-0005-0000-0000-0000EA110000}"/>
    <cellStyle name="Обычный 4 4 6 2 2 3" xfId="4586" xr:uid="{00000000-0005-0000-0000-0000EB110000}"/>
    <cellStyle name="Обычный 4 4 6 2 2_База" xfId="4587" xr:uid="{00000000-0005-0000-0000-0000EC110000}"/>
    <cellStyle name="Обычный 4 4 6 2 3" xfId="4588" xr:uid="{00000000-0005-0000-0000-0000ED110000}"/>
    <cellStyle name="Обычный 4 4 6 2 3 2" xfId="4589" xr:uid="{00000000-0005-0000-0000-0000EE110000}"/>
    <cellStyle name="Обычный 4 4 6 2 3_База" xfId="4590" xr:uid="{00000000-0005-0000-0000-0000EF110000}"/>
    <cellStyle name="Обычный 4 4 6 2 4" xfId="4591" xr:uid="{00000000-0005-0000-0000-0000F0110000}"/>
    <cellStyle name="Обычный 4 4 6 2_База" xfId="4592" xr:uid="{00000000-0005-0000-0000-0000F1110000}"/>
    <cellStyle name="Обычный 4 4 6 3" xfId="4593" xr:uid="{00000000-0005-0000-0000-0000F2110000}"/>
    <cellStyle name="Обычный 4 4 6 3 2" xfId="4594" xr:uid="{00000000-0005-0000-0000-0000F3110000}"/>
    <cellStyle name="Обычный 4 4 6 3 2 2" xfId="4595" xr:uid="{00000000-0005-0000-0000-0000F4110000}"/>
    <cellStyle name="Обычный 4 4 6 3 2_База" xfId="4596" xr:uid="{00000000-0005-0000-0000-0000F5110000}"/>
    <cellStyle name="Обычный 4 4 6 3 3" xfId="4597" xr:uid="{00000000-0005-0000-0000-0000F6110000}"/>
    <cellStyle name="Обычный 4 4 6 3_База" xfId="4598" xr:uid="{00000000-0005-0000-0000-0000F7110000}"/>
    <cellStyle name="Обычный 4 4 6 4" xfId="4599" xr:uid="{00000000-0005-0000-0000-0000F8110000}"/>
    <cellStyle name="Обычный 4 4 6 4 2" xfId="4600" xr:uid="{00000000-0005-0000-0000-0000F9110000}"/>
    <cellStyle name="Обычный 4 4 6 4_База" xfId="4601" xr:uid="{00000000-0005-0000-0000-0000FA110000}"/>
    <cellStyle name="Обычный 4 4 6 5" xfId="4602" xr:uid="{00000000-0005-0000-0000-0000FB110000}"/>
    <cellStyle name="Обычный 4 4 6_База" xfId="4603" xr:uid="{00000000-0005-0000-0000-0000FC110000}"/>
    <cellStyle name="Обычный 4 4 7" xfId="4604" xr:uid="{00000000-0005-0000-0000-0000FD110000}"/>
    <cellStyle name="Обычный 4 4 7 2" xfId="4605" xr:uid="{00000000-0005-0000-0000-0000FE110000}"/>
    <cellStyle name="Обычный 4 4 7 2 2" xfId="4606" xr:uid="{00000000-0005-0000-0000-0000FF110000}"/>
    <cellStyle name="Обычный 4 4 7 2 2 2" xfId="4607" xr:uid="{00000000-0005-0000-0000-000000120000}"/>
    <cellStyle name="Обычный 4 4 7 2 2_База" xfId="4608" xr:uid="{00000000-0005-0000-0000-000001120000}"/>
    <cellStyle name="Обычный 4 4 7 2 3" xfId="4609" xr:uid="{00000000-0005-0000-0000-000002120000}"/>
    <cellStyle name="Обычный 4 4 7 2_База" xfId="4610" xr:uid="{00000000-0005-0000-0000-000003120000}"/>
    <cellStyle name="Обычный 4 4 7 3" xfId="4611" xr:uid="{00000000-0005-0000-0000-000004120000}"/>
    <cellStyle name="Обычный 4 4 7 3 2" xfId="4612" xr:uid="{00000000-0005-0000-0000-000005120000}"/>
    <cellStyle name="Обычный 4 4 7 3_База" xfId="4613" xr:uid="{00000000-0005-0000-0000-000006120000}"/>
    <cellStyle name="Обычный 4 4 7 4" xfId="4614" xr:uid="{00000000-0005-0000-0000-000007120000}"/>
    <cellStyle name="Обычный 4 4 7_База" xfId="4615" xr:uid="{00000000-0005-0000-0000-000008120000}"/>
    <cellStyle name="Обычный 4 4 8" xfId="4616" xr:uid="{00000000-0005-0000-0000-000009120000}"/>
    <cellStyle name="Обычный 4 4 8 2" xfId="4617" xr:uid="{00000000-0005-0000-0000-00000A120000}"/>
    <cellStyle name="Обычный 4 4 8 2 2" xfId="4618" xr:uid="{00000000-0005-0000-0000-00000B120000}"/>
    <cellStyle name="Обычный 4 4 8 2_База" xfId="4619" xr:uid="{00000000-0005-0000-0000-00000C120000}"/>
    <cellStyle name="Обычный 4 4 8 3" xfId="4620" xr:uid="{00000000-0005-0000-0000-00000D120000}"/>
    <cellStyle name="Обычный 4 4 8_База" xfId="4621" xr:uid="{00000000-0005-0000-0000-00000E120000}"/>
    <cellStyle name="Обычный 4 4 9" xfId="4622" xr:uid="{00000000-0005-0000-0000-00000F120000}"/>
    <cellStyle name="Обычный 4 4 9 2" xfId="4623" xr:uid="{00000000-0005-0000-0000-000010120000}"/>
    <cellStyle name="Обычный 4 4 9_База" xfId="4624" xr:uid="{00000000-0005-0000-0000-000011120000}"/>
    <cellStyle name="Обычный 4 4_База" xfId="4625" xr:uid="{00000000-0005-0000-0000-000012120000}"/>
    <cellStyle name="Обычный 4 5" xfId="4626" xr:uid="{00000000-0005-0000-0000-000013120000}"/>
    <cellStyle name="Обычный 4 5 2" xfId="4627" xr:uid="{00000000-0005-0000-0000-000014120000}"/>
    <cellStyle name="Обычный 4 5 2 2" xfId="4628" xr:uid="{00000000-0005-0000-0000-000015120000}"/>
    <cellStyle name="Обычный 4 5 3" xfId="4629" xr:uid="{00000000-0005-0000-0000-000016120000}"/>
    <cellStyle name="Обычный 4 5 3 2" xfId="4630" xr:uid="{00000000-0005-0000-0000-000017120000}"/>
    <cellStyle name="Обычный 4 5 4" xfId="4631" xr:uid="{00000000-0005-0000-0000-000018120000}"/>
    <cellStyle name="Обычный 4 5 5" xfId="4632" xr:uid="{00000000-0005-0000-0000-000019120000}"/>
    <cellStyle name="Обычный 4 6" xfId="4633" xr:uid="{00000000-0005-0000-0000-00001A120000}"/>
    <cellStyle name="Обычный 4 6 2" xfId="4634" xr:uid="{00000000-0005-0000-0000-00001B120000}"/>
    <cellStyle name="Обычный 4 6 2 2" xfId="4635" xr:uid="{00000000-0005-0000-0000-00001C120000}"/>
    <cellStyle name="Обычный 4 6 3" xfId="4636" xr:uid="{00000000-0005-0000-0000-00001D120000}"/>
    <cellStyle name="Обычный 4 6 3 2" xfId="4637" xr:uid="{00000000-0005-0000-0000-00001E120000}"/>
    <cellStyle name="Обычный 4 6 4" xfId="4638" xr:uid="{00000000-0005-0000-0000-00001F120000}"/>
    <cellStyle name="Обычный 4 6 5" xfId="4639" xr:uid="{00000000-0005-0000-0000-000020120000}"/>
    <cellStyle name="Обычный 4 7" xfId="4640" xr:uid="{00000000-0005-0000-0000-000021120000}"/>
    <cellStyle name="Обычный 4 7 2" xfId="4641" xr:uid="{00000000-0005-0000-0000-000022120000}"/>
    <cellStyle name="Обычный 4 7 2 2" xfId="4642" xr:uid="{00000000-0005-0000-0000-000023120000}"/>
    <cellStyle name="Обычный 4 7 3" xfId="4643" xr:uid="{00000000-0005-0000-0000-000024120000}"/>
    <cellStyle name="Обычный 4 7 3 2" xfId="4644" xr:uid="{00000000-0005-0000-0000-000025120000}"/>
    <cellStyle name="Обычный 4 7 4" xfId="4645" xr:uid="{00000000-0005-0000-0000-000026120000}"/>
    <cellStyle name="Обычный 4_3  Бюджет Космонавт_2014_апрель" xfId="4646" xr:uid="{00000000-0005-0000-0000-000027120000}"/>
    <cellStyle name="Обычный 40" xfId="4647" xr:uid="{00000000-0005-0000-0000-000028120000}"/>
    <cellStyle name="Обычный 41" xfId="4648" xr:uid="{00000000-0005-0000-0000-000029120000}"/>
    <cellStyle name="Обычный 42" xfId="4649" xr:uid="{00000000-0005-0000-0000-00002A120000}"/>
    <cellStyle name="Обычный 43" xfId="4650" xr:uid="{00000000-0005-0000-0000-00002B120000}"/>
    <cellStyle name="Обычный 44" xfId="4651" xr:uid="{00000000-0005-0000-0000-00002C120000}"/>
    <cellStyle name="Обычный 45" xfId="4652" xr:uid="{00000000-0005-0000-0000-00002D120000}"/>
    <cellStyle name="Обычный 46" xfId="4653" xr:uid="{00000000-0005-0000-0000-00002E120000}"/>
    <cellStyle name="Обычный 47" xfId="4654" xr:uid="{00000000-0005-0000-0000-00002F120000}"/>
    <cellStyle name="Обычный 48" xfId="4655" xr:uid="{00000000-0005-0000-0000-000030120000}"/>
    <cellStyle name="Обычный 49" xfId="4656" xr:uid="{00000000-0005-0000-0000-000031120000}"/>
    <cellStyle name="Обычный 5" xfId="4657" xr:uid="{00000000-0005-0000-0000-000032120000}"/>
    <cellStyle name="Обычный 5 2" xfId="4658" xr:uid="{00000000-0005-0000-0000-000033120000}"/>
    <cellStyle name="Обычный 5 2 2" xfId="4659" xr:uid="{00000000-0005-0000-0000-000034120000}"/>
    <cellStyle name="Обычный 5 2 3" xfId="4660" xr:uid="{00000000-0005-0000-0000-000035120000}"/>
    <cellStyle name="Обычный 5 3" xfId="4661" xr:uid="{00000000-0005-0000-0000-000036120000}"/>
    <cellStyle name="Обычный 5_База" xfId="4662" xr:uid="{00000000-0005-0000-0000-000037120000}"/>
    <cellStyle name="Обычный 50" xfId="4663" xr:uid="{00000000-0005-0000-0000-000038120000}"/>
    <cellStyle name="Обычный 51" xfId="5342" xr:uid="{00000000-0005-0000-0000-000039120000}"/>
    <cellStyle name="Обычный 52" xfId="5343" xr:uid="{00000000-0005-0000-0000-00003A120000}"/>
    <cellStyle name="Обычный 53" xfId="5344" xr:uid="{00000000-0005-0000-0000-00003B120000}"/>
    <cellStyle name="Обычный 54" xfId="5346" xr:uid="{00000000-0005-0000-0000-00003C120000}"/>
    <cellStyle name="Обычный 55" xfId="5348" xr:uid="{00000000-0005-0000-0000-00003D120000}"/>
    <cellStyle name="Обычный 56" xfId="5350" xr:uid="{00000000-0005-0000-0000-00003E120000}"/>
    <cellStyle name="Обычный 57" xfId="5352" xr:uid="{00000000-0005-0000-0000-00003F120000}"/>
    <cellStyle name="Обычный 58" xfId="5354" xr:uid="{00000000-0005-0000-0000-000040120000}"/>
    <cellStyle name="Обычный 58 2" xfId="5359" xr:uid="{00000000-0005-0000-0000-000041120000}"/>
    <cellStyle name="Обычный 58 3" xfId="5363" xr:uid="{00000000-0005-0000-0000-000042120000}"/>
    <cellStyle name="Обычный 58 4" xfId="5367" xr:uid="{00000000-0005-0000-0000-000043120000}"/>
    <cellStyle name="Обычный 58 5" xfId="5371" xr:uid="{00000000-0005-0000-0000-000044120000}"/>
    <cellStyle name="Обычный 58 6" xfId="5375" xr:uid="{00000000-0005-0000-0000-000045120000}"/>
    <cellStyle name="Обычный 58 7" xfId="5379" xr:uid="{00000000-0005-0000-0000-000046120000}"/>
    <cellStyle name="Обычный 59" xfId="5356" xr:uid="{00000000-0005-0000-0000-000047120000}"/>
    <cellStyle name="Обычный 6" xfId="4664" xr:uid="{00000000-0005-0000-0000-000048120000}"/>
    <cellStyle name="Обычный 6 2" xfId="4665" xr:uid="{00000000-0005-0000-0000-000049120000}"/>
    <cellStyle name="Обычный 6 2 2" xfId="4666" xr:uid="{00000000-0005-0000-0000-00004A120000}"/>
    <cellStyle name="Обычный 6 3" xfId="4667" xr:uid="{00000000-0005-0000-0000-00004B120000}"/>
    <cellStyle name="Обычный 6_Бюджет УК Костанай 2015_ 14-01-2015 на утв" xfId="4668" xr:uid="{00000000-0005-0000-0000-00004C120000}"/>
    <cellStyle name="Обычный 60" xfId="5360" xr:uid="{00000000-0005-0000-0000-00004D120000}"/>
    <cellStyle name="Обычный 61" xfId="5364" xr:uid="{00000000-0005-0000-0000-00004E120000}"/>
    <cellStyle name="Обычный 62" xfId="5368" xr:uid="{00000000-0005-0000-0000-00004F120000}"/>
    <cellStyle name="Обычный 63" xfId="5372" xr:uid="{00000000-0005-0000-0000-000050120000}"/>
    <cellStyle name="Обычный 64" xfId="5376" xr:uid="{00000000-0005-0000-0000-000051120000}"/>
    <cellStyle name="Обычный 65" xfId="5380" xr:uid="{00000000-0005-0000-0000-000052120000}"/>
    <cellStyle name="Обычный 66" xfId="5383" xr:uid="{00000000-0005-0000-0000-000053120000}"/>
    <cellStyle name="Обычный 67" xfId="5386" xr:uid="{00000000-0005-0000-0000-000054120000}"/>
    <cellStyle name="Обычный 68" xfId="5389" xr:uid="{00000000-0005-0000-0000-000055120000}"/>
    <cellStyle name="Обычный 69" xfId="5395" xr:uid="{00000000-0005-0000-0000-000056120000}"/>
    <cellStyle name="Обычный 7" xfId="4669" xr:uid="{00000000-0005-0000-0000-000057120000}"/>
    <cellStyle name="Обычный 7 2" xfId="4670" xr:uid="{00000000-0005-0000-0000-000058120000}"/>
    <cellStyle name="Обычный 7 3" xfId="4671" xr:uid="{00000000-0005-0000-0000-000059120000}"/>
    <cellStyle name="Обычный 7 4" xfId="4672" xr:uid="{00000000-0005-0000-0000-00005A120000}"/>
    <cellStyle name="Обычный 7_Баланс бланк" xfId="4673" xr:uid="{00000000-0005-0000-0000-00005B120000}"/>
    <cellStyle name="Обычный 70" xfId="5397" xr:uid="{00000000-0005-0000-0000-00005C120000}"/>
    <cellStyle name="Обычный 79" xfId="5393" xr:uid="{00000000-0005-0000-0000-00005D120000}"/>
    <cellStyle name="Обычный 8" xfId="4674" xr:uid="{00000000-0005-0000-0000-00005E120000}"/>
    <cellStyle name="Обычный 8 2" xfId="4675" xr:uid="{00000000-0005-0000-0000-00005F120000}"/>
    <cellStyle name="Обычный 8 3" xfId="4676" xr:uid="{00000000-0005-0000-0000-000060120000}"/>
    <cellStyle name="Обычный 8 3 10" xfId="4677" xr:uid="{00000000-0005-0000-0000-000061120000}"/>
    <cellStyle name="Обычный 8 3 10 2" xfId="4678" xr:uid="{00000000-0005-0000-0000-000062120000}"/>
    <cellStyle name="Обычный 8 3 10_База" xfId="4679" xr:uid="{00000000-0005-0000-0000-000063120000}"/>
    <cellStyle name="Обычный 8 3 11" xfId="4680" xr:uid="{00000000-0005-0000-0000-000064120000}"/>
    <cellStyle name="Обычный 8 3 11 2" xfId="4681" xr:uid="{00000000-0005-0000-0000-000065120000}"/>
    <cellStyle name="Обычный 8 3 11_База" xfId="4682" xr:uid="{00000000-0005-0000-0000-000066120000}"/>
    <cellStyle name="Обычный 8 3 12" xfId="4683" xr:uid="{00000000-0005-0000-0000-000067120000}"/>
    <cellStyle name="Обычный 8 3 2" xfId="4684" xr:uid="{00000000-0005-0000-0000-000068120000}"/>
    <cellStyle name="Обычный 8 3 2 2" xfId="4685" xr:uid="{00000000-0005-0000-0000-000069120000}"/>
    <cellStyle name="Обычный 8 3 2 2 2" xfId="4686" xr:uid="{00000000-0005-0000-0000-00006A120000}"/>
    <cellStyle name="Обычный 8 3 2 2 2 2" xfId="4687" xr:uid="{00000000-0005-0000-0000-00006B120000}"/>
    <cellStyle name="Обычный 8 3 2 2 2 2 2" xfId="4688" xr:uid="{00000000-0005-0000-0000-00006C120000}"/>
    <cellStyle name="Обычный 8 3 2 2 2 2 2 2" xfId="4689" xr:uid="{00000000-0005-0000-0000-00006D120000}"/>
    <cellStyle name="Обычный 8 3 2 2 2 2 2 2 2" xfId="4690" xr:uid="{00000000-0005-0000-0000-00006E120000}"/>
    <cellStyle name="Обычный 8 3 2 2 2 2 2 2_База" xfId="4691" xr:uid="{00000000-0005-0000-0000-00006F120000}"/>
    <cellStyle name="Обычный 8 3 2 2 2 2 2 3" xfId="4692" xr:uid="{00000000-0005-0000-0000-000070120000}"/>
    <cellStyle name="Обычный 8 3 2 2 2 2 2_База" xfId="4693" xr:uid="{00000000-0005-0000-0000-000071120000}"/>
    <cellStyle name="Обычный 8 3 2 2 2 2 3" xfId="4694" xr:uid="{00000000-0005-0000-0000-000072120000}"/>
    <cellStyle name="Обычный 8 3 2 2 2 2 3 2" xfId="4695" xr:uid="{00000000-0005-0000-0000-000073120000}"/>
    <cellStyle name="Обычный 8 3 2 2 2 2 3_База" xfId="4696" xr:uid="{00000000-0005-0000-0000-000074120000}"/>
    <cellStyle name="Обычный 8 3 2 2 2 2 4" xfId="4697" xr:uid="{00000000-0005-0000-0000-000075120000}"/>
    <cellStyle name="Обычный 8 3 2 2 2 2 4 2" xfId="4698" xr:uid="{00000000-0005-0000-0000-000076120000}"/>
    <cellStyle name="Обычный 8 3 2 2 2 2 4_База" xfId="4699" xr:uid="{00000000-0005-0000-0000-000077120000}"/>
    <cellStyle name="Обычный 8 3 2 2 2 2 5" xfId="4700" xr:uid="{00000000-0005-0000-0000-000078120000}"/>
    <cellStyle name="Обычный 8 3 2 2 2 2 6" xfId="4701" xr:uid="{00000000-0005-0000-0000-000079120000}"/>
    <cellStyle name="Обычный 8 3 2 2 2 2_База" xfId="4702" xr:uid="{00000000-0005-0000-0000-00007A120000}"/>
    <cellStyle name="Обычный 8 3 2 2 2 3" xfId="4703" xr:uid="{00000000-0005-0000-0000-00007B120000}"/>
    <cellStyle name="Обычный 8 3 2 2 2 3 2" xfId="4704" xr:uid="{00000000-0005-0000-0000-00007C120000}"/>
    <cellStyle name="Обычный 8 3 2 2 2 3 2 2" xfId="4705" xr:uid="{00000000-0005-0000-0000-00007D120000}"/>
    <cellStyle name="Обычный 8 3 2 2 2 3 2 2 2" xfId="4706" xr:uid="{00000000-0005-0000-0000-00007E120000}"/>
    <cellStyle name="Обычный 8 3 2 2 2 3 2 2_База" xfId="4707" xr:uid="{00000000-0005-0000-0000-00007F120000}"/>
    <cellStyle name="Обычный 8 3 2 2 2 3 2 3" xfId="4708" xr:uid="{00000000-0005-0000-0000-000080120000}"/>
    <cellStyle name="Обычный 8 3 2 2 2 3 2_База" xfId="4709" xr:uid="{00000000-0005-0000-0000-000081120000}"/>
    <cellStyle name="Обычный 8 3 2 2 2 3 3" xfId="4710" xr:uid="{00000000-0005-0000-0000-000082120000}"/>
    <cellStyle name="Обычный 8 3 2 2 2 3 3 2" xfId="4711" xr:uid="{00000000-0005-0000-0000-000083120000}"/>
    <cellStyle name="Обычный 8 3 2 2 2 3 3_База" xfId="4712" xr:uid="{00000000-0005-0000-0000-000084120000}"/>
    <cellStyle name="Обычный 8 3 2 2 2 3 4" xfId="4713" xr:uid="{00000000-0005-0000-0000-000085120000}"/>
    <cellStyle name="Обычный 8 3 2 2 2 3_База" xfId="4714" xr:uid="{00000000-0005-0000-0000-000086120000}"/>
    <cellStyle name="Обычный 8 3 2 2 2 4" xfId="4715" xr:uid="{00000000-0005-0000-0000-000087120000}"/>
    <cellStyle name="Обычный 8 3 2 2 2 4 2" xfId="4716" xr:uid="{00000000-0005-0000-0000-000088120000}"/>
    <cellStyle name="Обычный 8 3 2 2 2 4 2 2" xfId="4717" xr:uid="{00000000-0005-0000-0000-000089120000}"/>
    <cellStyle name="Обычный 8 3 2 2 2 4 2_База" xfId="4718" xr:uid="{00000000-0005-0000-0000-00008A120000}"/>
    <cellStyle name="Обычный 8 3 2 2 2 4 3" xfId="4719" xr:uid="{00000000-0005-0000-0000-00008B120000}"/>
    <cellStyle name="Обычный 8 3 2 2 2 4_База" xfId="4720" xr:uid="{00000000-0005-0000-0000-00008C120000}"/>
    <cellStyle name="Обычный 8 3 2 2 2 5" xfId="4721" xr:uid="{00000000-0005-0000-0000-00008D120000}"/>
    <cellStyle name="Обычный 8 3 2 2 2 5 2" xfId="4722" xr:uid="{00000000-0005-0000-0000-00008E120000}"/>
    <cellStyle name="Обычный 8 3 2 2 2 5_База" xfId="4723" xr:uid="{00000000-0005-0000-0000-00008F120000}"/>
    <cellStyle name="Обычный 8 3 2 2 2 6" xfId="4724" xr:uid="{00000000-0005-0000-0000-000090120000}"/>
    <cellStyle name="Обычный 8 3 2 2 2_База" xfId="4725" xr:uid="{00000000-0005-0000-0000-000091120000}"/>
    <cellStyle name="Обычный 8 3 2 2 3" xfId="4726" xr:uid="{00000000-0005-0000-0000-000092120000}"/>
    <cellStyle name="Обычный 8 3 2 2 3 2" xfId="4727" xr:uid="{00000000-0005-0000-0000-000093120000}"/>
    <cellStyle name="Обычный 8 3 2 2 3 2 2" xfId="4728" xr:uid="{00000000-0005-0000-0000-000094120000}"/>
    <cellStyle name="Обычный 8 3 2 2 3 2 2 2" xfId="4729" xr:uid="{00000000-0005-0000-0000-000095120000}"/>
    <cellStyle name="Обычный 8 3 2 2 3 2 2 2 2" xfId="4730" xr:uid="{00000000-0005-0000-0000-000096120000}"/>
    <cellStyle name="Обычный 8 3 2 2 3 2 2 2_База" xfId="4731" xr:uid="{00000000-0005-0000-0000-000097120000}"/>
    <cellStyle name="Обычный 8 3 2 2 3 2 2 3" xfId="4732" xr:uid="{00000000-0005-0000-0000-000098120000}"/>
    <cellStyle name="Обычный 8 3 2 2 3 2 2_База" xfId="4733" xr:uid="{00000000-0005-0000-0000-000099120000}"/>
    <cellStyle name="Обычный 8 3 2 2 3 2 3" xfId="4734" xr:uid="{00000000-0005-0000-0000-00009A120000}"/>
    <cellStyle name="Обычный 8 3 2 2 3 2 3 2" xfId="4735" xr:uid="{00000000-0005-0000-0000-00009B120000}"/>
    <cellStyle name="Обычный 8 3 2 2 3 2 3_База" xfId="4736" xr:uid="{00000000-0005-0000-0000-00009C120000}"/>
    <cellStyle name="Обычный 8 3 2 2 3 2 4" xfId="4737" xr:uid="{00000000-0005-0000-0000-00009D120000}"/>
    <cellStyle name="Обычный 8 3 2 2 3 2_База" xfId="4738" xr:uid="{00000000-0005-0000-0000-00009E120000}"/>
    <cellStyle name="Обычный 8 3 2 2 3 3" xfId="4739" xr:uid="{00000000-0005-0000-0000-00009F120000}"/>
    <cellStyle name="Обычный 8 3 2 2 3 3 2" xfId="4740" xr:uid="{00000000-0005-0000-0000-0000A0120000}"/>
    <cellStyle name="Обычный 8 3 2 2 3 3 2 2" xfId="4741" xr:uid="{00000000-0005-0000-0000-0000A1120000}"/>
    <cellStyle name="Обычный 8 3 2 2 3 3 2 2 2" xfId="4742" xr:uid="{00000000-0005-0000-0000-0000A2120000}"/>
    <cellStyle name="Обычный 8 3 2 2 3 3 2 2_База" xfId="4743" xr:uid="{00000000-0005-0000-0000-0000A3120000}"/>
    <cellStyle name="Обычный 8 3 2 2 3 3 2 3" xfId="4744" xr:uid="{00000000-0005-0000-0000-0000A4120000}"/>
    <cellStyle name="Обычный 8 3 2 2 3 3 2_База" xfId="4745" xr:uid="{00000000-0005-0000-0000-0000A5120000}"/>
    <cellStyle name="Обычный 8 3 2 2 3 3 3" xfId="4746" xr:uid="{00000000-0005-0000-0000-0000A6120000}"/>
    <cellStyle name="Обычный 8 3 2 2 3 3 3 2" xfId="4747" xr:uid="{00000000-0005-0000-0000-0000A7120000}"/>
    <cellStyle name="Обычный 8 3 2 2 3 3 3_База" xfId="4748" xr:uid="{00000000-0005-0000-0000-0000A8120000}"/>
    <cellStyle name="Обычный 8 3 2 2 3 3 4" xfId="4749" xr:uid="{00000000-0005-0000-0000-0000A9120000}"/>
    <cellStyle name="Обычный 8 3 2 2 3 3_База" xfId="4750" xr:uid="{00000000-0005-0000-0000-0000AA120000}"/>
    <cellStyle name="Обычный 8 3 2 2 3 4" xfId="4751" xr:uid="{00000000-0005-0000-0000-0000AB120000}"/>
    <cellStyle name="Обычный 8 3 2 2 3 4 2" xfId="4752" xr:uid="{00000000-0005-0000-0000-0000AC120000}"/>
    <cellStyle name="Обычный 8 3 2 2 3 4 2 2" xfId="4753" xr:uid="{00000000-0005-0000-0000-0000AD120000}"/>
    <cellStyle name="Обычный 8 3 2 2 3 4 2_База" xfId="4754" xr:uid="{00000000-0005-0000-0000-0000AE120000}"/>
    <cellStyle name="Обычный 8 3 2 2 3 4 3" xfId="4755" xr:uid="{00000000-0005-0000-0000-0000AF120000}"/>
    <cellStyle name="Обычный 8 3 2 2 3 4_База" xfId="4756" xr:uid="{00000000-0005-0000-0000-0000B0120000}"/>
    <cellStyle name="Обычный 8 3 2 2 3 5" xfId="4757" xr:uid="{00000000-0005-0000-0000-0000B1120000}"/>
    <cellStyle name="Обычный 8 3 2 2 3 5 2" xfId="4758" xr:uid="{00000000-0005-0000-0000-0000B2120000}"/>
    <cellStyle name="Обычный 8 3 2 2 3 5_База" xfId="4759" xr:uid="{00000000-0005-0000-0000-0000B3120000}"/>
    <cellStyle name="Обычный 8 3 2 2 3 6" xfId="4760" xr:uid="{00000000-0005-0000-0000-0000B4120000}"/>
    <cellStyle name="Обычный 8 3 2 2 3_База" xfId="4761" xr:uid="{00000000-0005-0000-0000-0000B5120000}"/>
    <cellStyle name="Обычный 8 3 2 2 4" xfId="4762" xr:uid="{00000000-0005-0000-0000-0000B6120000}"/>
    <cellStyle name="Обычный 8 3 2 2 4 2" xfId="4763" xr:uid="{00000000-0005-0000-0000-0000B7120000}"/>
    <cellStyle name="Обычный 8 3 2 2 4 2 2" xfId="4764" xr:uid="{00000000-0005-0000-0000-0000B8120000}"/>
    <cellStyle name="Обычный 8 3 2 2 4 2 2 2" xfId="4765" xr:uid="{00000000-0005-0000-0000-0000B9120000}"/>
    <cellStyle name="Обычный 8 3 2 2 4 2 2_База" xfId="4766" xr:uid="{00000000-0005-0000-0000-0000BA120000}"/>
    <cellStyle name="Обычный 8 3 2 2 4 2 3" xfId="4767" xr:uid="{00000000-0005-0000-0000-0000BB120000}"/>
    <cellStyle name="Обычный 8 3 2 2 4 2_База" xfId="4768" xr:uid="{00000000-0005-0000-0000-0000BC120000}"/>
    <cellStyle name="Обычный 8 3 2 2 4 3" xfId="4769" xr:uid="{00000000-0005-0000-0000-0000BD120000}"/>
    <cellStyle name="Обычный 8 3 2 2 4 3 2" xfId="4770" xr:uid="{00000000-0005-0000-0000-0000BE120000}"/>
    <cellStyle name="Обычный 8 3 2 2 4 3_База" xfId="4771" xr:uid="{00000000-0005-0000-0000-0000BF120000}"/>
    <cellStyle name="Обычный 8 3 2 2 4 4" xfId="4772" xr:uid="{00000000-0005-0000-0000-0000C0120000}"/>
    <cellStyle name="Обычный 8 3 2 2 4_База" xfId="4773" xr:uid="{00000000-0005-0000-0000-0000C1120000}"/>
    <cellStyle name="Обычный 8 3 2 2 5" xfId="4774" xr:uid="{00000000-0005-0000-0000-0000C2120000}"/>
    <cellStyle name="Обычный 8 3 2 2 5 2" xfId="4775" xr:uid="{00000000-0005-0000-0000-0000C3120000}"/>
    <cellStyle name="Обычный 8 3 2 2 5 2 2" xfId="4776" xr:uid="{00000000-0005-0000-0000-0000C4120000}"/>
    <cellStyle name="Обычный 8 3 2 2 5 2 2 2" xfId="4777" xr:uid="{00000000-0005-0000-0000-0000C5120000}"/>
    <cellStyle name="Обычный 8 3 2 2 5 2 2_База" xfId="4778" xr:uid="{00000000-0005-0000-0000-0000C6120000}"/>
    <cellStyle name="Обычный 8 3 2 2 5 2 3" xfId="4779" xr:uid="{00000000-0005-0000-0000-0000C7120000}"/>
    <cellStyle name="Обычный 8 3 2 2 5 2_База" xfId="4780" xr:uid="{00000000-0005-0000-0000-0000C8120000}"/>
    <cellStyle name="Обычный 8 3 2 2 5 3" xfId="4781" xr:uid="{00000000-0005-0000-0000-0000C9120000}"/>
    <cellStyle name="Обычный 8 3 2 2 5 3 2" xfId="4782" xr:uid="{00000000-0005-0000-0000-0000CA120000}"/>
    <cellStyle name="Обычный 8 3 2 2 5 3_База" xfId="4783" xr:uid="{00000000-0005-0000-0000-0000CB120000}"/>
    <cellStyle name="Обычный 8 3 2 2 5 4" xfId="4784" xr:uid="{00000000-0005-0000-0000-0000CC120000}"/>
    <cellStyle name="Обычный 8 3 2 2 5_База" xfId="4785" xr:uid="{00000000-0005-0000-0000-0000CD120000}"/>
    <cellStyle name="Обычный 8 3 2 2 6" xfId="4786" xr:uid="{00000000-0005-0000-0000-0000CE120000}"/>
    <cellStyle name="Обычный 8 3 2 2 6 2" xfId="4787" xr:uid="{00000000-0005-0000-0000-0000CF120000}"/>
    <cellStyle name="Обычный 8 3 2 2 6 2 2" xfId="4788" xr:uid="{00000000-0005-0000-0000-0000D0120000}"/>
    <cellStyle name="Обычный 8 3 2 2 6 2_База" xfId="4789" xr:uid="{00000000-0005-0000-0000-0000D1120000}"/>
    <cellStyle name="Обычный 8 3 2 2 6 3" xfId="4790" xr:uid="{00000000-0005-0000-0000-0000D2120000}"/>
    <cellStyle name="Обычный 8 3 2 2 6_База" xfId="4791" xr:uid="{00000000-0005-0000-0000-0000D3120000}"/>
    <cellStyle name="Обычный 8 3 2 2 7" xfId="4792" xr:uid="{00000000-0005-0000-0000-0000D4120000}"/>
    <cellStyle name="Обычный 8 3 2 2 7 2" xfId="4793" xr:uid="{00000000-0005-0000-0000-0000D5120000}"/>
    <cellStyle name="Обычный 8 3 2 2 7_База" xfId="4794" xr:uid="{00000000-0005-0000-0000-0000D6120000}"/>
    <cellStyle name="Обычный 8 3 2 2 8" xfId="4795" xr:uid="{00000000-0005-0000-0000-0000D7120000}"/>
    <cellStyle name="Обычный 8 3 2 2_База" xfId="4796" xr:uid="{00000000-0005-0000-0000-0000D8120000}"/>
    <cellStyle name="Обычный 8 3 2 3" xfId="4797" xr:uid="{00000000-0005-0000-0000-0000D9120000}"/>
    <cellStyle name="Обычный 8 3 2 3 2" xfId="4798" xr:uid="{00000000-0005-0000-0000-0000DA120000}"/>
    <cellStyle name="Обычный 8 3 2 3 2 2" xfId="4799" xr:uid="{00000000-0005-0000-0000-0000DB120000}"/>
    <cellStyle name="Обычный 8 3 2 3 2 2 2" xfId="4800" xr:uid="{00000000-0005-0000-0000-0000DC120000}"/>
    <cellStyle name="Обычный 8 3 2 3 2 2 2 2" xfId="4801" xr:uid="{00000000-0005-0000-0000-0000DD120000}"/>
    <cellStyle name="Обычный 8 3 2 3 2 2 2_База" xfId="4802" xr:uid="{00000000-0005-0000-0000-0000DE120000}"/>
    <cellStyle name="Обычный 8 3 2 3 2 2 3" xfId="4803" xr:uid="{00000000-0005-0000-0000-0000DF120000}"/>
    <cellStyle name="Обычный 8 3 2 3 2 2_База" xfId="4804" xr:uid="{00000000-0005-0000-0000-0000E0120000}"/>
    <cellStyle name="Обычный 8 3 2 3 2 3" xfId="4805" xr:uid="{00000000-0005-0000-0000-0000E1120000}"/>
    <cellStyle name="Обычный 8 3 2 3 2 3 2" xfId="4806" xr:uid="{00000000-0005-0000-0000-0000E2120000}"/>
    <cellStyle name="Обычный 8 3 2 3 2 3_База" xfId="4807" xr:uid="{00000000-0005-0000-0000-0000E3120000}"/>
    <cellStyle name="Обычный 8 3 2 3 2 4" xfId="4808" xr:uid="{00000000-0005-0000-0000-0000E4120000}"/>
    <cellStyle name="Обычный 8 3 2 3 2_База" xfId="4809" xr:uid="{00000000-0005-0000-0000-0000E5120000}"/>
    <cellStyle name="Обычный 8 3 2 3 3" xfId="4810" xr:uid="{00000000-0005-0000-0000-0000E6120000}"/>
    <cellStyle name="Обычный 8 3 2 3 3 2" xfId="4811" xr:uid="{00000000-0005-0000-0000-0000E7120000}"/>
    <cellStyle name="Обычный 8 3 2 3 3 2 2" xfId="4812" xr:uid="{00000000-0005-0000-0000-0000E8120000}"/>
    <cellStyle name="Обычный 8 3 2 3 3 2 2 2" xfId="4813" xr:uid="{00000000-0005-0000-0000-0000E9120000}"/>
    <cellStyle name="Обычный 8 3 2 3 3 2 2_База" xfId="4814" xr:uid="{00000000-0005-0000-0000-0000EA120000}"/>
    <cellStyle name="Обычный 8 3 2 3 3 2 3" xfId="4815" xr:uid="{00000000-0005-0000-0000-0000EB120000}"/>
    <cellStyle name="Обычный 8 3 2 3 3 2_База" xfId="4816" xr:uid="{00000000-0005-0000-0000-0000EC120000}"/>
    <cellStyle name="Обычный 8 3 2 3 3 3" xfId="4817" xr:uid="{00000000-0005-0000-0000-0000ED120000}"/>
    <cellStyle name="Обычный 8 3 2 3 3 3 2" xfId="4818" xr:uid="{00000000-0005-0000-0000-0000EE120000}"/>
    <cellStyle name="Обычный 8 3 2 3 3 3_База" xfId="4819" xr:uid="{00000000-0005-0000-0000-0000EF120000}"/>
    <cellStyle name="Обычный 8 3 2 3 3 4" xfId="4820" xr:uid="{00000000-0005-0000-0000-0000F0120000}"/>
    <cellStyle name="Обычный 8 3 2 3 3_База" xfId="4821" xr:uid="{00000000-0005-0000-0000-0000F1120000}"/>
    <cellStyle name="Обычный 8 3 2 3 4" xfId="4822" xr:uid="{00000000-0005-0000-0000-0000F2120000}"/>
    <cellStyle name="Обычный 8 3 2 3 4 2" xfId="4823" xr:uid="{00000000-0005-0000-0000-0000F3120000}"/>
    <cellStyle name="Обычный 8 3 2 3 4 2 2" xfId="4824" xr:uid="{00000000-0005-0000-0000-0000F4120000}"/>
    <cellStyle name="Обычный 8 3 2 3 4 2_База" xfId="4825" xr:uid="{00000000-0005-0000-0000-0000F5120000}"/>
    <cellStyle name="Обычный 8 3 2 3 4 3" xfId="4826" xr:uid="{00000000-0005-0000-0000-0000F6120000}"/>
    <cellStyle name="Обычный 8 3 2 3 4_База" xfId="4827" xr:uid="{00000000-0005-0000-0000-0000F7120000}"/>
    <cellStyle name="Обычный 8 3 2 3 5" xfId="4828" xr:uid="{00000000-0005-0000-0000-0000F8120000}"/>
    <cellStyle name="Обычный 8 3 2 3 5 2" xfId="4829" xr:uid="{00000000-0005-0000-0000-0000F9120000}"/>
    <cellStyle name="Обычный 8 3 2 3 5_База" xfId="4830" xr:uid="{00000000-0005-0000-0000-0000FA120000}"/>
    <cellStyle name="Обычный 8 3 2 3 6" xfId="4831" xr:uid="{00000000-0005-0000-0000-0000FB120000}"/>
    <cellStyle name="Обычный 8 3 2 3_База" xfId="4832" xr:uid="{00000000-0005-0000-0000-0000FC120000}"/>
    <cellStyle name="Обычный 8 3 2 4" xfId="4833" xr:uid="{00000000-0005-0000-0000-0000FD120000}"/>
    <cellStyle name="Обычный 8 3 2 4 2" xfId="4834" xr:uid="{00000000-0005-0000-0000-0000FE120000}"/>
    <cellStyle name="Обычный 8 3 2 4 2 2" xfId="4835" xr:uid="{00000000-0005-0000-0000-0000FF120000}"/>
    <cellStyle name="Обычный 8 3 2 4 2 2 2" xfId="4836" xr:uid="{00000000-0005-0000-0000-000000130000}"/>
    <cellStyle name="Обычный 8 3 2 4 2 2 2 2" xfId="4837" xr:uid="{00000000-0005-0000-0000-000001130000}"/>
    <cellStyle name="Обычный 8 3 2 4 2 2 2_База" xfId="4838" xr:uid="{00000000-0005-0000-0000-000002130000}"/>
    <cellStyle name="Обычный 8 3 2 4 2 2 3" xfId="4839" xr:uid="{00000000-0005-0000-0000-000003130000}"/>
    <cellStyle name="Обычный 8 3 2 4 2 2_База" xfId="4840" xr:uid="{00000000-0005-0000-0000-000004130000}"/>
    <cellStyle name="Обычный 8 3 2 4 2 3" xfId="4841" xr:uid="{00000000-0005-0000-0000-000005130000}"/>
    <cellStyle name="Обычный 8 3 2 4 2 3 2" xfId="4842" xr:uid="{00000000-0005-0000-0000-000006130000}"/>
    <cellStyle name="Обычный 8 3 2 4 2 3_База" xfId="4843" xr:uid="{00000000-0005-0000-0000-000007130000}"/>
    <cellStyle name="Обычный 8 3 2 4 2 4" xfId="4844" xr:uid="{00000000-0005-0000-0000-000008130000}"/>
    <cellStyle name="Обычный 8 3 2 4 2_База" xfId="4845" xr:uid="{00000000-0005-0000-0000-000009130000}"/>
    <cellStyle name="Обычный 8 3 2 4 3" xfId="4846" xr:uid="{00000000-0005-0000-0000-00000A130000}"/>
    <cellStyle name="Обычный 8 3 2 4 3 2" xfId="4847" xr:uid="{00000000-0005-0000-0000-00000B130000}"/>
    <cellStyle name="Обычный 8 3 2 4 3 2 2" xfId="4848" xr:uid="{00000000-0005-0000-0000-00000C130000}"/>
    <cellStyle name="Обычный 8 3 2 4 3 2 2 2" xfId="4849" xr:uid="{00000000-0005-0000-0000-00000D130000}"/>
    <cellStyle name="Обычный 8 3 2 4 3 2 2_База" xfId="4850" xr:uid="{00000000-0005-0000-0000-00000E130000}"/>
    <cellStyle name="Обычный 8 3 2 4 3 2 3" xfId="4851" xr:uid="{00000000-0005-0000-0000-00000F130000}"/>
    <cellStyle name="Обычный 8 3 2 4 3 2_База" xfId="4852" xr:uid="{00000000-0005-0000-0000-000010130000}"/>
    <cellStyle name="Обычный 8 3 2 4 3 3" xfId="4853" xr:uid="{00000000-0005-0000-0000-000011130000}"/>
    <cellStyle name="Обычный 8 3 2 4 3 3 2" xfId="4854" xr:uid="{00000000-0005-0000-0000-000012130000}"/>
    <cellStyle name="Обычный 8 3 2 4 3 3_База" xfId="4855" xr:uid="{00000000-0005-0000-0000-000013130000}"/>
    <cellStyle name="Обычный 8 3 2 4 3 4" xfId="4856" xr:uid="{00000000-0005-0000-0000-000014130000}"/>
    <cellStyle name="Обычный 8 3 2 4 3_База" xfId="4857" xr:uid="{00000000-0005-0000-0000-000015130000}"/>
    <cellStyle name="Обычный 8 3 2 4 4" xfId="4858" xr:uid="{00000000-0005-0000-0000-000016130000}"/>
    <cellStyle name="Обычный 8 3 2 4 4 2" xfId="4859" xr:uid="{00000000-0005-0000-0000-000017130000}"/>
    <cellStyle name="Обычный 8 3 2 4 4 2 2" xfId="4860" xr:uid="{00000000-0005-0000-0000-000018130000}"/>
    <cellStyle name="Обычный 8 3 2 4 4 2_База" xfId="4861" xr:uid="{00000000-0005-0000-0000-000019130000}"/>
    <cellStyle name="Обычный 8 3 2 4 4 3" xfId="4862" xr:uid="{00000000-0005-0000-0000-00001A130000}"/>
    <cellStyle name="Обычный 8 3 2 4 4_База" xfId="4863" xr:uid="{00000000-0005-0000-0000-00001B130000}"/>
    <cellStyle name="Обычный 8 3 2 4 5" xfId="4864" xr:uid="{00000000-0005-0000-0000-00001C130000}"/>
    <cellStyle name="Обычный 8 3 2 4 5 2" xfId="4865" xr:uid="{00000000-0005-0000-0000-00001D130000}"/>
    <cellStyle name="Обычный 8 3 2 4 5_База" xfId="4866" xr:uid="{00000000-0005-0000-0000-00001E130000}"/>
    <cellStyle name="Обычный 8 3 2 4 6" xfId="4867" xr:uid="{00000000-0005-0000-0000-00001F130000}"/>
    <cellStyle name="Обычный 8 3 2 4_База" xfId="4868" xr:uid="{00000000-0005-0000-0000-000020130000}"/>
    <cellStyle name="Обычный 8 3 2 5" xfId="4869" xr:uid="{00000000-0005-0000-0000-000021130000}"/>
    <cellStyle name="Обычный 8 3 2 5 2" xfId="4870" xr:uid="{00000000-0005-0000-0000-000022130000}"/>
    <cellStyle name="Обычный 8 3 2 5 2 2" xfId="4871" xr:uid="{00000000-0005-0000-0000-000023130000}"/>
    <cellStyle name="Обычный 8 3 2 5 2 2 2" xfId="4872" xr:uid="{00000000-0005-0000-0000-000024130000}"/>
    <cellStyle name="Обычный 8 3 2 5 2 2 2 2" xfId="4873" xr:uid="{00000000-0005-0000-0000-000025130000}"/>
    <cellStyle name="Обычный 8 3 2 5 2 2 2_База" xfId="4874" xr:uid="{00000000-0005-0000-0000-000026130000}"/>
    <cellStyle name="Обычный 8 3 2 5 2 2 3" xfId="4875" xr:uid="{00000000-0005-0000-0000-000027130000}"/>
    <cellStyle name="Обычный 8 3 2 5 2 2_База" xfId="4876" xr:uid="{00000000-0005-0000-0000-000028130000}"/>
    <cellStyle name="Обычный 8 3 2 5 2 3" xfId="4877" xr:uid="{00000000-0005-0000-0000-000029130000}"/>
    <cellStyle name="Обычный 8 3 2 5 2 3 2" xfId="4878" xr:uid="{00000000-0005-0000-0000-00002A130000}"/>
    <cellStyle name="Обычный 8 3 2 5 2 3_База" xfId="4879" xr:uid="{00000000-0005-0000-0000-00002B130000}"/>
    <cellStyle name="Обычный 8 3 2 5 2 4" xfId="4880" xr:uid="{00000000-0005-0000-0000-00002C130000}"/>
    <cellStyle name="Обычный 8 3 2 5 2_База" xfId="4881" xr:uid="{00000000-0005-0000-0000-00002D130000}"/>
    <cellStyle name="Обычный 8 3 2 5 3" xfId="4882" xr:uid="{00000000-0005-0000-0000-00002E130000}"/>
    <cellStyle name="Обычный 8 3 2 5 3 2" xfId="4883" xr:uid="{00000000-0005-0000-0000-00002F130000}"/>
    <cellStyle name="Обычный 8 3 2 5 3 2 2" xfId="4884" xr:uid="{00000000-0005-0000-0000-000030130000}"/>
    <cellStyle name="Обычный 8 3 2 5 3 2_База" xfId="4885" xr:uid="{00000000-0005-0000-0000-000031130000}"/>
    <cellStyle name="Обычный 8 3 2 5 3 3" xfId="4886" xr:uid="{00000000-0005-0000-0000-000032130000}"/>
    <cellStyle name="Обычный 8 3 2 5 3_База" xfId="4887" xr:uid="{00000000-0005-0000-0000-000033130000}"/>
    <cellStyle name="Обычный 8 3 2 5 4" xfId="4888" xr:uid="{00000000-0005-0000-0000-000034130000}"/>
    <cellStyle name="Обычный 8 3 2 5 4 2" xfId="4889" xr:uid="{00000000-0005-0000-0000-000035130000}"/>
    <cellStyle name="Обычный 8 3 2 5 4_База" xfId="4890" xr:uid="{00000000-0005-0000-0000-000036130000}"/>
    <cellStyle name="Обычный 8 3 2 5 5" xfId="4891" xr:uid="{00000000-0005-0000-0000-000037130000}"/>
    <cellStyle name="Обычный 8 3 2 5_База" xfId="4892" xr:uid="{00000000-0005-0000-0000-000038130000}"/>
    <cellStyle name="Обычный 8 3 2 6" xfId="4893" xr:uid="{00000000-0005-0000-0000-000039130000}"/>
    <cellStyle name="Обычный 8 3 2 6 2" xfId="4894" xr:uid="{00000000-0005-0000-0000-00003A130000}"/>
    <cellStyle name="Обычный 8 3 2 6 2 2" xfId="4895" xr:uid="{00000000-0005-0000-0000-00003B130000}"/>
    <cellStyle name="Обычный 8 3 2 6 2 2 2" xfId="4896" xr:uid="{00000000-0005-0000-0000-00003C130000}"/>
    <cellStyle name="Обычный 8 3 2 6 2 2_База" xfId="4897" xr:uid="{00000000-0005-0000-0000-00003D130000}"/>
    <cellStyle name="Обычный 8 3 2 6 2 3" xfId="4898" xr:uid="{00000000-0005-0000-0000-00003E130000}"/>
    <cellStyle name="Обычный 8 3 2 6 2_База" xfId="4899" xr:uid="{00000000-0005-0000-0000-00003F130000}"/>
    <cellStyle name="Обычный 8 3 2 6 3" xfId="4900" xr:uid="{00000000-0005-0000-0000-000040130000}"/>
    <cellStyle name="Обычный 8 3 2 6 3 2" xfId="4901" xr:uid="{00000000-0005-0000-0000-000041130000}"/>
    <cellStyle name="Обычный 8 3 2 6 3_База" xfId="4902" xr:uid="{00000000-0005-0000-0000-000042130000}"/>
    <cellStyle name="Обычный 8 3 2 6 4" xfId="4903" xr:uid="{00000000-0005-0000-0000-000043130000}"/>
    <cellStyle name="Обычный 8 3 2 6_База" xfId="4904" xr:uid="{00000000-0005-0000-0000-000044130000}"/>
    <cellStyle name="Обычный 8 3 2 7" xfId="4905" xr:uid="{00000000-0005-0000-0000-000045130000}"/>
    <cellStyle name="Обычный 8 3 2 7 2" xfId="4906" xr:uid="{00000000-0005-0000-0000-000046130000}"/>
    <cellStyle name="Обычный 8 3 2 7 2 2" xfId="4907" xr:uid="{00000000-0005-0000-0000-000047130000}"/>
    <cellStyle name="Обычный 8 3 2 7 2_База" xfId="4908" xr:uid="{00000000-0005-0000-0000-000048130000}"/>
    <cellStyle name="Обычный 8 3 2 7 3" xfId="4909" xr:uid="{00000000-0005-0000-0000-000049130000}"/>
    <cellStyle name="Обычный 8 3 2 7_База" xfId="4910" xr:uid="{00000000-0005-0000-0000-00004A130000}"/>
    <cellStyle name="Обычный 8 3 2 8" xfId="4911" xr:uid="{00000000-0005-0000-0000-00004B130000}"/>
    <cellStyle name="Обычный 8 3 2 8 2" xfId="4912" xr:uid="{00000000-0005-0000-0000-00004C130000}"/>
    <cellStyle name="Обычный 8 3 2 8_База" xfId="4913" xr:uid="{00000000-0005-0000-0000-00004D130000}"/>
    <cellStyle name="Обычный 8 3 2 9" xfId="4914" xr:uid="{00000000-0005-0000-0000-00004E130000}"/>
    <cellStyle name="Обычный 8 3 2_База" xfId="4915" xr:uid="{00000000-0005-0000-0000-00004F130000}"/>
    <cellStyle name="Обычный 8 3 3" xfId="4916" xr:uid="{00000000-0005-0000-0000-000050130000}"/>
    <cellStyle name="Обычный 8 3 3 2" xfId="4917" xr:uid="{00000000-0005-0000-0000-000051130000}"/>
    <cellStyle name="Обычный 8 3 3 2 2" xfId="4918" xr:uid="{00000000-0005-0000-0000-000052130000}"/>
    <cellStyle name="Обычный 8 3 3 2 2 2" xfId="4919" xr:uid="{00000000-0005-0000-0000-000053130000}"/>
    <cellStyle name="Обычный 8 3 3 2 2 2 2" xfId="4920" xr:uid="{00000000-0005-0000-0000-000054130000}"/>
    <cellStyle name="Обычный 8 3 3 2 2 2 2 2" xfId="4921" xr:uid="{00000000-0005-0000-0000-000055130000}"/>
    <cellStyle name="Обычный 8 3 3 2 2 2 2_База" xfId="4922" xr:uid="{00000000-0005-0000-0000-000056130000}"/>
    <cellStyle name="Обычный 8 3 3 2 2 2 3" xfId="4923" xr:uid="{00000000-0005-0000-0000-000057130000}"/>
    <cellStyle name="Обычный 8 3 3 2 2 2_База" xfId="4924" xr:uid="{00000000-0005-0000-0000-000058130000}"/>
    <cellStyle name="Обычный 8 3 3 2 2 3" xfId="4925" xr:uid="{00000000-0005-0000-0000-000059130000}"/>
    <cellStyle name="Обычный 8 3 3 2 2 3 2" xfId="4926" xr:uid="{00000000-0005-0000-0000-00005A130000}"/>
    <cellStyle name="Обычный 8 3 3 2 2 3_База" xfId="4927" xr:uid="{00000000-0005-0000-0000-00005B130000}"/>
    <cellStyle name="Обычный 8 3 3 2 2 4" xfId="4928" xr:uid="{00000000-0005-0000-0000-00005C130000}"/>
    <cellStyle name="Обычный 8 3 3 2 2_База" xfId="4929" xr:uid="{00000000-0005-0000-0000-00005D130000}"/>
    <cellStyle name="Обычный 8 3 3 2 3" xfId="4930" xr:uid="{00000000-0005-0000-0000-00005E130000}"/>
    <cellStyle name="Обычный 8 3 3 2 3 2" xfId="4931" xr:uid="{00000000-0005-0000-0000-00005F130000}"/>
    <cellStyle name="Обычный 8 3 3 2 3 2 2" xfId="4932" xr:uid="{00000000-0005-0000-0000-000060130000}"/>
    <cellStyle name="Обычный 8 3 3 2 3 2 2 2" xfId="4933" xr:uid="{00000000-0005-0000-0000-000061130000}"/>
    <cellStyle name="Обычный 8 3 3 2 3 2 2_База" xfId="4934" xr:uid="{00000000-0005-0000-0000-000062130000}"/>
    <cellStyle name="Обычный 8 3 3 2 3 2 3" xfId="4935" xr:uid="{00000000-0005-0000-0000-000063130000}"/>
    <cellStyle name="Обычный 8 3 3 2 3 2_База" xfId="4936" xr:uid="{00000000-0005-0000-0000-000064130000}"/>
    <cellStyle name="Обычный 8 3 3 2 3 3" xfId="4937" xr:uid="{00000000-0005-0000-0000-000065130000}"/>
    <cellStyle name="Обычный 8 3 3 2 3 3 2" xfId="4938" xr:uid="{00000000-0005-0000-0000-000066130000}"/>
    <cellStyle name="Обычный 8 3 3 2 3 3_База" xfId="4939" xr:uid="{00000000-0005-0000-0000-000067130000}"/>
    <cellStyle name="Обычный 8 3 3 2 3 4" xfId="4940" xr:uid="{00000000-0005-0000-0000-000068130000}"/>
    <cellStyle name="Обычный 8 3 3 2 3_База" xfId="4941" xr:uid="{00000000-0005-0000-0000-000069130000}"/>
    <cellStyle name="Обычный 8 3 3 2 4" xfId="4942" xr:uid="{00000000-0005-0000-0000-00006A130000}"/>
    <cellStyle name="Обычный 8 3 3 2 4 2" xfId="4943" xr:uid="{00000000-0005-0000-0000-00006B130000}"/>
    <cellStyle name="Обычный 8 3 3 2 4 2 2" xfId="4944" xr:uid="{00000000-0005-0000-0000-00006C130000}"/>
    <cellStyle name="Обычный 8 3 3 2 4 2_База" xfId="4945" xr:uid="{00000000-0005-0000-0000-00006D130000}"/>
    <cellStyle name="Обычный 8 3 3 2 4 3" xfId="4946" xr:uid="{00000000-0005-0000-0000-00006E130000}"/>
    <cellStyle name="Обычный 8 3 3 2 4_База" xfId="4947" xr:uid="{00000000-0005-0000-0000-00006F130000}"/>
    <cellStyle name="Обычный 8 3 3 2 5" xfId="4948" xr:uid="{00000000-0005-0000-0000-000070130000}"/>
    <cellStyle name="Обычный 8 3 3 2 5 2" xfId="4949" xr:uid="{00000000-0005-0000-0000-000071130000}"/>
    <cellStyle name="Обычный 8 3 3 2 5_База" xfId="4950" xr:uid="{00000000-0005-0000-0000-000072130000}"/>
    <cellStyle name="Обычный 8 3 3 2 6" xfId="4951" xr:uid="{00000000-0005-0000-0000-000073130000}"/>
    <cellStyle name="Обычный 8 3 3 2_База" xfId="4952" xr:uid="{00000000-0005-0000-0000-000074130000}"/>
    <cellStyle name="Обычный 8 3 3 3" xfId="4953" xr:uid="{00000000-0005-0000-0000-000075130000}"/>
    <cellStyle name="Обычный 8 3 3 3 2" xfId="4954" xr:uid="{00000000-0005-0000-0000-000076130000}"/>
    <cellStyle name="Обычный 8 3 3 3 2 2" xfId="4955" xr:uid="{00000000-0005-0000-0000-000077130000}"/>
    <cellStyle name="Обычный 8 3 3 3 2 2 2" xfId="4956" xr:uid="{00000000-0005-0000-0000-000078130000}"/>
    <cellStyle name="Обычный 8 3 3 3 2 2 2 2" xfId="4957" xr:uid="{00000000-0005-0000-0000-000079130000}"/>
    <cellStyle name="Обычный 8 3 3 3 2 2 2_База" xfId="4958" xr:uid="{00000000-0005-0000-0000-00007A130000}"/>
    <cellStyle name="Обычный 8 3 3 3 2 2 3" xfId="4959" xr:uid="{00000000-0005-0000-0000-00007B130000}"/>
    <cellStyle name="Обычный 8 3 3 3 2 2_База" xfId="4960" xr:uid="{00000000-0005-0000-0000-00007C130000}"/>
    <cellStyle name="Обычный 8 3 3 3 2 3" xfId="4961" xr:uid="{00000000-0005-0000-0000-00007D130000}"/>
    <cellStyle name="Обычный 8 3 3 3 2 3 2" xfId="4962" xr:uid="{00000000-0005-0000-0000-00007E130000}"/>
    <cellStyle name="Обычный 8 3 3 3 2 3_База" xfId="4963" xr:uid="{00000000-0005-0000-0000-00007F130000}"/>
    <cellStyle name="Обычный 8 3 3 3 2 4" xfId="4964" xr:uid="{00000000-0005-0000-0000-000080130000}"/>
    <cellStyle name="Обычный 8 3 3 3 2_База" xfId="4965" xr:uid="{00000000-0005-0000-0000-000081130000}"/>
    <cellStyle name="Обычный 8 3 3 3 3" xfId="4966" xr:uid="{00000000-0005-0000-0000-000082130000}"/>
    <cellStyle name="Обычный 8 3 3 3 3 2" xfId="4967" xr:uid="{00000000-0005-0000-0000-000083130000}"/>
    <cellStyle name="Обычный 8 3 3 3 3 2 2" xfId="4968" xr:uid="{00000000-0005-0000-0000-000084130000}"/>
    <cellStyle name="Обычный 8 3 3 3 3 2 2 2" xfId="4969" xr:uid="{00000000-0005-0000-0000-000085130000}"/>
    <cellStyle name="Обычный 8 3 3 3 3 2 2_База" xfId="4970" xr:uid="{00000000-0005-0000-0000-000086130000}"/>
    <cellStyle name="Обычный 8 3 3 3 3 2 3" xfId="4971" xr:uid="{00000000-0005-0000-0000-000087130000}"/>
    <cellStyle name="Обычный 8 3 3 3 3 2_База" xfId="4972" xr:uid="{00000000-0005-0000-0000-000088130000}"/>
    <cellStyle name="Обычный 8 3 3 3 3 3" xfId="4973" xr:uid="{00000000-0005-0000-0000-000089130000}"/>
    <cellStyle name="Обычный 8 3 3 3 3 3 2" xfId="4974" xr:uid="{00000000-0005-0000-0000-00008A130000}"/>
    <cellStyle name="Обычный 8 3 3 3 3 3_База" xfId="4975" xr:uid="{00000000-0005-0000-0000-00008B130000}"/>
    <cellStyle name="Обычный 8 3 3 3 3 4" xfId="4976" xr:uid="{00000000-0005-0000-0000-00008C130000}"/>
    <cellStyle name="Обычный 8 3 3 3 3_База" xfId="4977" xr:uid="{00000000-0005-0000-0000-00008D130000}"/>
    <cellStyle name="Обычный 8 3 3 3 4" xfId="4978" xr:uid="{00000000-0005-0000-0000-00008E130000}"/>
    <cellStyle name="Обычный 8 3 3 3 4 2" xfId="4979" xr:uid="{00000000-0005-0000-0000-00008F130000}"/>
    <cellStyle name="Обычный 8 3 3 3 4 2 2" xfId="4980" xr:uid="{00000000-0005-0000-0000-000090130000}"/>
    <cellStyle name="Обычный 8 3 3 3 4 2_База" xfId="4981" xr:uid="{00000000-0005-0000-0000-000091130000}"/>
    <cellStyle name="Обычный 8 3 3 3 4 3" xfId="4982" xr:uid="{00000000-0005-0000-0000-000092130000}"/>
    <cellStyle name="Обычный 8 3 3 3 4_База" xfId="4983" xr:uid="{00000000-0005-0000-0000-000093130000}"/>
    <cellStyle name="Обычный 8 3 3 3 5" xfId="4984" xr:uid="{00000000-0005-0000-0000-000094130000}"/>
    <cellStyle name="Обычный 8 3 3 3 5 2" xfId="4985" xr:uid="{00000000-0005-0000-0000-000095130000}"/>
    <cellStyle name="Обычный 8 3 3 3 5_База" xfId="4986" xr:uid="{00000000-0005-0000-0000-000096130000}"/>
    <cellStyle name="Обычный 8 3 3 3 6" xfId="4987" xr:uid="{00000000-0005-0000-0000-000097130000}"/>
    <cellStyle name="Обычный 8 3 3 3_База" xfId="4988" xr:uid="{00000000-0005-0000-0000-000098130000}"/>
    <cellStyle name="Обычный 8 3 3 4" xfId="4989" xr:uid="{00000000-0005-0000-0000-000099130000}"/>
    <cellStyle name="Обычный 8 3 3 4 2" xfId="4990" xr:uid="{00000000-0005-0000-0000-00009A130000}"/>
    <cellStyle name="Обычный 8 3 3 4 2 2" xfId="4991" xr:uid="{00000000-0005-0000-0000-00009B130000}"/>
    <cellStyle name="Обычный 8 3 3 4 2 2 2" xfId="4992" xr:uid="{00000000-0005-0000-0000-00009C130000}"/>
    <cellStyle name="Обычный 8 3 3 4 2 2_База" xfId="4993" xr:uid="{00000000-0005-0000-0000-00009D130000}"/>
    <cellStyle name="Обычный 8 3 3 4 2 3" xfId="4994" xr:uid="{00000000-0005-0000-0000-00009E130000}"/>
    <cellStyle name="Обычный 8 3 3 4 2_База" xfId="4995" xr:uid="{00000000-0005-0000-0000-00009F130000}"/>
    <cellStyle name="Обычный 8 3 3 4 3" xfId="4996" xr:uid="{00000000-0005-0000-0000-0000A0130000}"/>
    <cellStyle name="Обычный 8 3 3 4 3 2" xfId="4997" xr:uid="{00000000-0005-0000-0000-0000A1130000}"/>
    <cellStyle name="Обычный 8 3 3 4 3_База" xfId="4998" xr:uid="{00000000-0005-0000-0000-0000A2130000}"/>
    <cellStyle name="Обычный 8 3 3 4 4" xfId="4999" xr:uid="{00000000-0005-0000-0000-0000A3130000}"/>
    <cellStyle name="Обычный 8 3 3 4_База" xfId="5000" xr:uid="{00000000-0005-0000-0000-0000A4130000}"/>
    <cellStyle name="Обычный 8 3 3 5" xfId="5001" xr:uid="{00000000-0005-0000-0000-0000A5130000}"/>
    <cellStyle name="Обычный 8 3 3 5 2" xfId="5002" xr:uid="{00000000-0005-0000-0000-0000A6130000}"/>
    <cellStyle name="Обычный 8 3 3 5 2 2" xfId="5003" xr:uid="{00000000-0005-0000-0000-0000A7130000}"/>
    <cellStyle name="Обычный 8 3 3 5 2 2 2" xfId="5004" xr:uid="{00000000-0005-0000-0000-0000A8130000}"/>
    <cellStyle name="Обычный 8 3 3 5 2 2_База" xfId="5005" xr:uid="{00000000-0005-0000-0000-0000A9130000}"/>
    <cellStyle name="Обычный 8 3 3 5 2 3" xfId="5006" xr:uid="{00000000-0005-0000-0000-0000AA130000}"/>
    <cellStyle name="Обычный 8 3 3 5 2_База" xfId="5007" xr:uid="{00000000-0005-0000-0000-0000AB130000}"/>
    <cellStyle name="Обычный 8 3 3 5 3" xfId="5008" xr:uid="{00000000-0005-0000-0000-0000AC130000}"/>
    <cellStyle name="Обычный 8 3 3 5 3 2" xfId="5009" xr:uid="{00000000-0005-0000-0000-0000AD130000}"/>
    <cellStyle name="Обычный 8 3 3 5 3_База" xfId="5010" xr:uid="{00000000-0005-0000-0000-0000AE130000}"/>
    <cellStyle name="Обычный 8 3 3 5 4" xfId="5011" xr:uid="{00000000-0005-0000-0000-0000AF130000}"/>
    <cellStyle name="Обычный 8 3 3 5_База" xfId="5012" xr:uid="{00000000-0005-0000-0000-0000B0130000}"/>
    <cellStyle name="Обычный 8 3 3 6" xfId="5013" xr:uid="{00000000-0005-0000-0000-0000B1130000}"/>
    <cellStyle name="Обычный 8 3 3 6 2" xfId="5014" xr:uid="{00000000-0005-0000-0000-0000B2130000}"/>
    <cellStyle name="Обычный 8 3 3 6 2 2" xfId="5015" xr:uid="{00000000-0005-0000-0000-0000B3130000}"/>
    <cellStyle name="Обычный 8 3 3 6 2_База" xfId="5016" xr:uid="{00000000-0005-0000-0000-0000B4130000}"/>
    <cellStyle name="Обычный 8 3 3 6 3" xfId="5017" xr:uid="{00000000-0005-0000-0000-0000B5130000}"/>
    <cellStyle name="Обычный 8 3 3 6_База" xfId="5018" xr:uid="{00000000-0005-0000-0000-0000B6130000}"/>
    <cellStyle name="Обычный 8 3 3 7" xfId="5019" xr:uid="{00000000-0005-0000-0000-0000B7130000}"/>
    <cellStyle name="Обычный 8 3 3 7 2" xfId="5020" xr:uid="{00000000-0005-0000-0000-0000B8130000}"/>
    <cellStyle name="Обычный 8 3 3 7_База" xfId="5021" xr:uid="{00000000-0005-0000-0000-0000B9130000}"/>
    <cellStyle name="Обычный 8 3 3 8" xfId="5022" xr:uid="{00000000-0005-0000-0000-0000BA130000}"/>
    <cellStyle name="Обычный 8 3 3_База" xfId="5023" xr:uid="{00000000-0005-0000-0000-0000BB130000}"/>
    <cellStyle name="Обычный 8 3 4" xfId="5024" xr:uid="{00000000-0005-0000-0000-0000BC130000}"/>
    <cellStyle name="Обычный 8 3 4 2" xfId="5025" xr:uid="{00000000-0005-0000-0000-0000BD130000}"/>
    <cellStyle name="Обычный 8 3 4 2 2" xfId="5026" xr:uid="{00000000-0005-0000-0000-0000BE130000}"/>
    <cellStyle name="Обычный 8 3 4 2 2 2" xfId="5027" xr:uid="{00000000-0005-0000-0000-0000BF130000}"/>
    <cellStyle name="Обычный 8 3 4 2 2 2 2" xfId="5028" xr:uid="{00000000-0005-0000-0000-0000C0130000}"/>
    <cellStyle name="Обычный 8 3 4 2 2 2_База" xfId="5029" xr:uid="{00000000-0005-0000-0000-0000C1130000}"/>
    <cellStyle name="Обычный 8 3 4 2 2 3" xfId="5030" xr:uid="{00000000-0005-0000-0000-0000C2130000}"/>
    <cellStyle name="Обычный 8 3 4 2 2_База" xfId="5031" xr:uid="{00000000-0005-0000-0000-0000C3130000}"/>
    <cellStyle name="Обычный 8 3 4 2 3" xfId="5032" xr:uid="{00000000-0005-0000-0000-0000C4130000}"/>
    <cellStyle name="Обычный 8 3 4 2 3 2" xfId="5033" xr:uid="{00000000-0005-0000-0000-0000C5130000}"/>
    <cellStyle name="Обычный 8 3 4 2 3_База" xfId="5034" xr:uid="{00000000-0005-0000-0000-0000C6130000}"/>
    <cellStyle name="Обычный 8 3 4 2 4" xfId="5035" xr:uid="{00000000-0005-0000-0000-0000C7130000}"/>
    <cellStyle name="Обычный 8 3 4 2_База" xfId="5036" xr:uid="{00000000-0005-0000-0000-0000C8130000}"/>
    <cellStyle name="Обычный 8 3 4 3" xfId="5037" xr:uid="{00000000-0005-0000-0000-0000C9130000}"/>
    <cellStyle name="Обычный 8 3 4 3 2" xfId="5038" xr:uid="{00000000-0005-0000-0000-0000CA130000}"/>
    <cellStyle name="Обычный 8 3 4 3 2 2" xfId="5039" xr:uid="{00000000-0005-0000-0000-0000CB130000}"/>
    <cellStyle name="Обычный 8 3 4 3 2 2 2" xfId="5040" xr:uid="{00000000-0005-0000-0000-0000CC130000}"/>
    <cellStyle name="Обычный 8 3 4 3 2 2_База" xfId="5041" xr:uid="{00000000-0005-0000-0000-0000CD130000}"/>
    <cellStyle name="Обычный 8 3 4 3 2 3" xfId="5042" xr:uid="{00000000-0005-0000-0000-0000CE130000}"/>
    <cellStyle name="Обычный 8 3 4 3 2_База" xfId="5043" xr:uid="{00000000-0005-0000-0000-0000CF130000}"/>
    <cellStyle name="Обычный 8 3 4 3 3" xfId="5044" xr:uid="{00000000-0005-0000-0000-0000D0130000}"/>
    <cellStyle name="Обычный 8 3 4 3 3 2" xfId="5045" xr:uid="{00000000-0005-0000-0000-0000D1130000}"/>
    <cellStyle name="Обычный 8 3 4 3 3_База" xfId="5046" xr:uid="{00000000-0005-0000-0000-0000D2130000}"/>
    <cellStyle name="Обычный 8 3 4 3 4" xfId="5047" xr:uid="{00000000-0005-0000-0000-0000D3130000}"/>
    <cellStyle name="Обычный 8 3 4 3_База" xfId="5048" xr:uid="{00000000-0005-0000-0000-0000D4130000}"/>
    <cellStyle name="Обычный 8 3 4 4" xfId="5049" xr:uid="{00000000-0005-0000-0000-0000D5130000}"/>
    <cellStyle name="Обычный 8 3 4 4 2" xfId="5050" xr:uid="{00000000-0005-0000-0000-0000D6130000}"/>
    <cellStyle name="Обычный 8 3 4 4 2 2" xfId="5051" xr:uid="{00000000-0005-0000-0000-0000D7130000}"/>
    <cellStyle name="Обычный 8 3 4 4 2_База" xfId="5052" xr:uid="{00000000-0005-0000-0000-0000D8130000}"/>
    <cellStyle name="Обычный 8 3 4 4 3" xfId="5053" xr:uid="{00000000-0005-0000-0000-0000D9130000}"/>
    <cellStyle name="Обычный 8 3 4 4_База" xfId="5054" xr:uid="{00000000-0005-0000-0000-0000DA130000}"/>
    <cellStyle name="Обычный 8 3 4 5" xfId="5055" xr:uid="{00000000-0005-0000-0000-0000DB130000}"/>
    <cellStyle name="Обычный 8 3 4 5 2" xfId="5056" xr:uid="{00000000-0005-0000-0000-0000DC130000}"/>
    <cellStyle name="Обычный 8 3 4 5_База" xfId="5057" xr:uid="{00000000-0005-0000-0000-0000DD130000}"/>
    <cellStyle name="Обычный 8 3 4 6" xfId="5058" xr:uid="{00000000-0005-0000-0000-0000DE130000}"/>
    <cellStyle name="Обычный 8 3 4_База" xfId="5059" xr:uid="{00000000-0005-0000-0000-0000DF130000}"/>
    <cellStyle name="Обычный 8 3 5" xfId="5060" xr:uid="{00000000-0005-0000-0000-0000E0130000}"/>
    <cellStyle name="Обычный 8 3 5 2" xfId="5061" xr:uid="{00000000-0005-0000-0000-0000E1130000}"/>
    <cellStyle name="Обычный 8 3 5 2 2" xfId="5062" xr:uid="{00000000-0005-0000-0000-0000E2130000}"/>
    <cellStyle name="Обычный 8 3 5 2 2 2" xfId="5063" xr:uid="{00000000-0005-0000-0000-0000E3130000}"/>
    <cellStyle name="Обычный 8 3 5 2 2 2 2" xfId="5064" xr:uid="{00000000-0005-0000-0000-0000E4130000}"/>
    <cellStyle name="Обычный 8 3 5 2 2 2_База" xfId="5065" xr:uid="{00000000-0005-0000-0000-0000E5130000}"/>
    <cellStyle name="Обычный 8 3 5 2 2 3" xfId="5066" xr:uid="{00000000-0005-0000-0000-0000E6130000}"/>
    <cellStyle name="Обычный 8 3 5 2 2_База" xfId="5067" xr:uid="{00000000-0005-0000-0000-0000E7130000}"/>
    <cellStyle name="Обычный 8 3 5 2 3" xfId="5068" xr:uid="{00000000-0005-0000-0000-0000E8130000}"/>
    <cellStyle name="Обычный 8 3 5 2 3 2" xfId="5069" xr:uid="{00000000-0005-0000-0000-0000E9130000}"/>
    <cellStyle name="Обычный 8 3 5 2 3_База" xfId="5070" xr:uid="{00000000-0005-0000-0000-0000EA130000}"/>
    <cellStyle name="Обычный 8 3 5 2 4" xfId="5071" xr:uid="{00000000-0005-0000-0000-0000EB130000}"/>
    <cellStyle name="Обычный 8 3 5 2_База" xfId="5072" xr:uid="{00000000-0005-0000-0000-0000EC130000}"/>
    <cellStyle name="Обычный 8 3 5 3" xfId="5073" xr:uid="{00000000-0005-0000-0000-0000ED130000}"/>
    <cellStyle name="Обычный 8 3 5 3 2" xfId="5074" xr:uid="{00000000-0005-0000-0000-0000EE130000}"/>
    <cellStyle name="Обычный 8 3 5 3 2 2" xfId="5075" xr:uid="{00000000-0005-0000-0000-0000EF130000}"/>
    <cellStyle name="Обычный 8 3 5 3 2 2 2" xfId="5076" xr:uid="{00000000-0005-0000-0000-0000F0130000}"/>
    <cellStyle name="Обычный 8 3 5 3 2 2_База" xfId="5077" xr:uid="{00000000-0005-0000-0000-0000F1130000}"/>
    <cellStyle name="Обычный 8 3 5 3 2 3" xfId="5078" xr:uid="{00000000-0005-0000-0000-0000F2130000}"/>
    <cellStyle name="Обычный 8 3 5 3 2_База" xfId="5079" xr:uid="{00000000-0005-0000-0000-0000F3130000}"/>
    <cellStyle name="Обычный 8 3 5 3 3" xfId="5080" xr:uid="{00000000-0005-0000-0000-0000F4130000}"/>
    <cellStyle name="Обычный 8 3 5 3 3 2" xfId="5081" xr:uid="{00000000-0005-0000-0000-0000F5130000}"/>
    <cellStyle name="Обычный 8 3 5 3 3_База" xfId="5082" xr:uid="{00000000-0005-0000-0000-0000F6130000}"/>
    <cellStyle name="Обычный 8 3 5 3 4" xfId="5083" xr:uid="{00000000-0005-0000-0000-0000F7130000}"/>
    <cellStyle name="Обычный 8 3 5 3_База" xfId="5084" xr:uid="{00000000-0005-0000-0000-0000F8130000}"/>
    <cellStyle name="Обычный 8 3 5 4" xfId="5085" xr:uid="{00000000-0005-0000-0000-0000F9130000}"/>
    <cellStyle name="Обычный 8 3 5 4 2" xfId="5086" xr:uid="{00000000-0005-0000-0000-0000FA130000}"/>
    <cellStyle name="Обычный 8 3 5 4 2 2" xfId="5087" xr:uid="{00000000-0005-0000-0000-0000FB130000}"/>
    <cellStyle name="Обычный 8 3 5 4 2_База" xfId="5088" xr:uid="{00000000-0005-0000-0000-0000FC130000}"/>
    <cellStyle name="Обычный 8 3 5 4 3" xfId="5089" xr:uid="{00000000-0005-0000-0000-0000FD130000}"/>
    <cellStyle name="Обычный 8 3 5 4_База" xfId="5090" xr:uid="{00000000-0005-0000-0000-0000FE130000}"/>
    <cellStyle name="Обычный 8 3 5 5" xfId="5091" xr:uid="{00000000-0005-0000-0000-0000FF130000}"/>
    <cellStyle name="Обычный 8 3 5 5 2" xfId="5092" xr:uid="{00000000-0005-0000-0000-000000140000}"/>
    <cellStyle name="Обычный 8 3 5 5_База" xfId="5093" xr:uid="{00000000-0005-0000-0000-000001140000}"/>
    <cellStyle name="Обычный 8 3 5 6" xfId="5094" xr:uid="{00000000-0005-0000-0000-000002140000}"/>
    <cellStyle name="Обычный 8 3 5_База" xfId="5095" xr:uid="{00000000-0005-0000-0000-000003140000}"/>
    <cellStyle name="Обычный 8 3 6" xfId="5096" xr:uid="{00000000-0005-0000-0000-000004140000}"/>
    <cellStyle name="Обычный 8 3 6 2" xfId="5097" xr:uid="{00000000-0005-0000-0000-000005140000}"/>
    <cellStyle name="Обычный 8 3 6 2 2" xfId="5098" xr:uid="{00000000-0005-0000-0000-000006140000}"/>
    <cellStyle name="Обычный 8 3 6 2 2 2" xfId="5099" xr:uid="{00000000-0005-0000-0000-000007140000}"/>
    <cellStyle name="Обычный 8 3 6 2 2 2 2" xfId="5100" xr:uid="{00000000-0005-0000-0000-000008140000}"/>
    <cellStyle name="Обычный 8 3 6 2 2 2_База" xfId="5101" xr:uid="{00000000-0005-0000-0000-000009140000}"/>
    <cellStyle name="Обычный 8 3 6 2 2 3" xfId="5102" xr:uid="{00000000-0005-0000-0000-00000A140000}"/>
    <cellStyle name="Обычный 8 3 6 2 2_База" xfId="5103" xr:uid="{00000000-0005-0000-0000-00000B140000}"/>
    <cellStyle name="Обычный 8 3 6 2 3" xfId="5104" xr:uid="{00000000-0005-0000-0000-00000C140000}"/>
    <cellStyle name="Обычный 8 3 6 2 3 2" xfId="5105" xr:uid="{00000000-0005-0000-0000-00000D140000}"/>
    <cellStyle name="Обычный 8 3 6 2 3_База" xfId="5106" xr:uid="{00000000-0005-0000-0000-00000E140000}"/>
    <cellStyle name="Обычный 8 3 6 2 4" xfId="5107" xr:uid="{00000000-0005-0000-0000-00000F140000}"/>
    <cellStyle name="Обычный 8 3 6 2_База" xfId="5108" xr:uid="{00000000-0005-0000-0000-000010140000}"/>
    <cellStyle name="Обычный 8 3 6 3" xfId="5109" xr:uid="{00000000-0005-0000-0000-000011140000}"/>
    <cellStyle name="Обычный 8 3 6 3 2" xfId="5110" xr:uid="{00000000-0005-0000-0000-000012140000}"/>
    <cellStyle name="Обычный 8 3 6 3 2 2" xfId="5111" xr:uid="{00000000-0005-0000-0000-000013140000}"/>
    <cellStyle name="Обычный 8 3 6 3 2_База" xfId="5112" xr:uid="{00000000-0005-0000-0000-000014140000}"/>
    <cellStyle name="Обычный 8 3 6 3 3" xfId="5113" xr:uid="{00000000-0005-0000-0000-000015140000}"/>
    <cellStyle name="Обычный 8 3 6 3_База" xfId="5114" xr:uid="{00000000-0005-0000-0000-000016140000}"/>
    <cellStyle name="Обычный 8 3 6 4" xfId="5115" xr:uid="{00000000-0005-0000-0000-000017140000}"/>
    <cellStyle name="Обычный 8 3 6 4 2" xfId="5116" xr:uid="{00000000-0005-0000-0000-000018140000}"/>
    <cellStyle name="Обычный 8 3 6 4_База" xfId="5117" xr:uid="{00000000-0005-0000-0000-000019140000}"/>
    <cellStyle name="Обычный 8 3 6 5" xfId="5118" xr:uid="{00000000-0005-0000-0000-00001A140000}"/>
    <cellStyle name="Обычный 8 3 6_База" xfId="5119" xr:uid="{00000000-0005-0000-0000-00001B140000}"/>
    <cellStyle name="Обычный 8 3 7" xfId="5120" xr:uid="{00000000-0005-0000-0000-00001C140000}"/>
    <cellStyle name="Обычный 8 3 7 2" xfId="5121" xr:uid="{00000000-0005-0000-0000-00001D140000}"/>
    <cellStyle name="Обычный 8 3 7 2 2" xfId="5122" xr:uid="{00000000-0005-0000-0000-00001E140000}"/>
    <cellStyle name="Обычный 8 3 7 2 2 2" xfId="5123" xr:uid="{00000000-0005-0000-0000-00001F140000}"/>
    <cellStyle name="Обычный 8 3 7 2 2_База" xfId="5124" xr:uid="{00000000-0005-0000-0000-000020140000}"/>
    <cellStyle name="Обычный 8 3 7 2 3" xfId="5125" xr:uid="{00000000-0005-0000-0000-000021140000}"/>
    <cellStyle name="Обычный 8 3 7 2_База" xfId="5126" xr:uid="{00000000-0005-0000-0000-000022140000}"/>
    <cellStyle name="Обычный 8 3 7 3" xfId="5127" xr:uid="{00000000-0005-0000-0000-000023140000}"/>
    <cellStyle name="Обычный 8 3 7 3 2" xfId="5128" xr:uid="{00000000-0005-0000-0000-000024140000}"/>
    <cellStyle name="Обычный 8 3 7 3_База" xfId="5129" xr:uid="{00000000-0005-0000-0000-000025140000}"/>
    <cellStyle name="Обычный 8 3 7 4" xfId="5130" xr:uid="{00000000-0005-0000-0000-000026140000}"/>
    <cellStyle name="Обычный 8 3 7_База" xfId="5131" xr:uid="{00000000-0005-0000-0000-000027140000}"/>
    <cellStyle name="Обычный 8 3 8" xfId="5132" xr:uid="{00000000-0005-0000-0000-000028140000}"/>
    <cellStyle name="Обычный 8 3 8 2" xfId="5133" xr:uid="{00000000-0005-0000-0000-000029140000}"/>
    <cellStyle name="Обычный 8 3 8 2 2" xfId="5134" xr:uid="{00000000-0005-0000-0000-00002A140000}"/>
    <cellStyle name="Обычный 8 3 8 2 2 2" xfId="5135" xr:uid="{00000000-0005-0000-0000-00002B140000}"/>
    <cellStyle name="Обычный 8 3 8 2 2_База" xfId="5136" xr:uid="{00000000-0005-0000-0000-00002C140000}"/>
    <cellStyle name="Обычный 8 3 8 2 3" xfId="5137" xr:uid="{00000000-0005-0000-0000-00002D140000}"/>
    <cellStyle name="Обычный 8 3 8 2_База" xfId="5138" xr:uid="{00000000-0005-0000-0000-00002E140000}"/>
    <cellStyle name="Обычный 8 3 8 3" xfId="5139" xr:uid="{00000000-0005-0000-0000-00002F140000}"/>
    <cellStyle name="Обычный 8 3 8 3 2" xfId="5140" xr:uid="{00000000-0005-0000-0000-000030140000}"/>
    <cellStyle name="Обычный 8 3 8 3_База" xfId="5141" xr:uid="{00000000-0005-0000-0000-000031140000}"/>
    <cellStyle name="Обычный 8 3 8 4" xfId="5142" xr:uid="{00000000-0005-0000-0000-000032140000}"/>
    <cellStyle name="Обычный 8 3 8_База" xfId="5143" xr:uid="{00000000-0005-0000-0000-000033140000}"/>
    <cellStyle name="Обычный 8 3 9" xfId="5144" xr:uid="{00000000-0005-0000-0000-000034140000}"/>
    <cellStyle name="Обычный 8 3 9 2" xfId="5145" xr:uid="{00000000-0005-0000-0000-000035140000}"/>
    <cellStyle name="Обычный 8 3 9 2 2" xfId="5146" xr:uid="{00000000-0005-0000-0000-000036140000}"/>
    <cellStyle name="Обычный 8 3 9 2_База" xfId="5147" xr:uid="{00000000-0005-0000-0000-000037140000}"/>
    <cellStyle name="Обычный 8 3 9 3" xfId="5148" xr:uid="{00000000-0005-0000-0000-000038140000}"/>
    <cellStyle name="Обычный 8 3 9_База" xfId="5149" xr:uid="{00000000-0005-0000-0000-000039140000}"/>
    <cellStyle name="Обычный 8 3_База" xfId="5150" xr:uid="{00000000-0005-0000-0000-00003A140000}"/>
    <cellStyle name="Обычный 8 4" xfId="5151" xr:uid="{00000000-0005-0000-0000-00003B140000}"/>
    <cellStyle name="Обычный 8 4 2" xfId="5152" xr:uid="{00000000-0005-0000-0000-00003C140000}"/>
    <cellStyle name="Обычный 8 4 2 2" xfId="5153" xr:uid="{00000000-0005-0000-0000-00003D140000}"/>
    <cellStyle name="Обычный 8 4 3" xfId="5154" xr:uid="{00000000-0005-0000-0000-00003E140000}"/>
    <cellStyle name="Обычный 8 4 3 2" xfId="5155" xr:uid="{00000000-0005-0000-0000-00003F140000}"/>
    <cellStyle name="Обычный 8 4 4" xfId="5156" xr:uid="{00000000-0005-0000-0000-000040140000}"/>
    <cellStyle name="Обычный 8 4 5" xfId="5157" xr:uid="{00000000-0005-0000-0000-000041140000}"/>
    <cellStyle name="Обычный 8 5" xfId="5158" xr:uid="{00000000-0005-0000-0000-000042140000}"/>
    <cellStyle name="Обычный 8 6" xfId="5159" xr:uid="{00000000-0005-0000-0000-000043140000}"/>
    <cellStyle name="Обычный 8_Бюджет Аркада 2013_июнь" xfId="5160" xr:uid="{00000000-0005-0000-0000-000044140000}"/>
    <cellStyle name="Обычный 9" xfId="5161" xr:uid="{00000000-0005-0000-0000-000045140000}"/>
    <cellStyle name="Обычный 9 2" xfId="5162" xr:uid="{00000000-0005-0000-0000-000046140000}"/>
    <cellStyle name="Обычный 9 3" xfId="5163" xr:uid="{00000000-0005-0000-0000-000047140000}"/>
    <cellStyle name="Обычный 9 3 2" xfId="5164" xr:uid="{00000000-0005-0000-0000-000048140000}"/>
    <cellStyle name="Обычный 9 3 2 2" xfId="5165" xr:uid="{00000000-0005-0000-0000-000049140000}"/>
    <cellStyle name="Обычный 9 3 3" xfId="5166" xr:uid="{00000000-0005-0000-0000-00004A140000}"/>
    <cellStyle name="Обычный 9 3 3 2" xfId="5167" xr:uid="{00000000-0005-0000-0000-00004B140000}"/>
    <cellStyle name="Обычный 9 3 4" xfId="5168" xr:uid="{00000000-0005-0000-0000-00004C140000}"/>
    <cellStyle name="Обычный 9_Книга1" xfId="5169" xr:uid="{00000000-0005-0000-0000-00004D140000}"/>
    <cellStyle name="Обычный_Баланс 2" xfId="5398" xr:uid="{00000000-0005-0000-0000-00004E140000}"/>
    <cellStyle name="Обычный_ДДС-П" xfId="5410" xr:uid="{927E0B6A-E8F3-4EA0-94C6-9206768B1894}"/>
    <cellStyle name="Обычный_доходы" xfId="5391" xr:uid="{00000000-0005-0000-0000-00004F140000}"/>
    <cellStyle name="Обычный_Доходы 2-22" xfId="5402" xr:uid="{00000000-0005-0000-0000-000050140000}"/>
    <cellStyle name="Обычный_Доходы 2-23" xfId="5401" xr:uid="{00000000-0005-0000-0000-000051140000}"/>
    <cellStyle name="Обычный_Доходы 23" xfId="5408" xr:uid="{73C6D87F-4F54-487A-A6A9-36F53FF51C46}"/>
    <cellStyle name="Обычный_Доходы 3-22" xfId="5407" xr:uid="{00000000-0005-0000-0000-000052140000}"/>
    <cellStyle name="Обычный_ОПУ" xfId="5412" xr:uid="{B2754650-0B22-4DBF-97EB-9F153C930ED6}"/>
    <cellStyle name="Обычный_ОСВ 1.2024 АП" xfId="5411" xr:uid="{EE34A9F5-9663-4DD3-A047-F3A8BBE69443}"/>
    <cellStyle name="Обычный_ОСВ 23" xfId="5406" xr:uid="{00000000-0005-0000-0000-000054140000}"/>
    <cellStyle name="Обычный_ОСВ общ" xfId="5399" xr:uid="{00000000-0005-0000-0000-000055140000}"/>
    <cellStyle name="Обычный_расходы" xfId="5392" xr:uid="{00000000-0005-0000-0000-000056140000}"/>
    <cellStyle name="Обычный_Расходы 2-22" xfId="5404" xr:uid="{00000000-0005-0000-0000-000057140000}"/>
    <cellStyle name="Обычный_Расходы 2-23" xfId="5403" xr:uid="{00000000-0005-0000-0000-000058140000}"/>
    <cellStyle name="Обычный_Расходы 23" xfId="5409" xr:uid="{D94A9AB4-CD40-4EE4-80F8-9F69E91148BE}"/>
    <cellStyle name="Плохой 2" xfId="5170" xr:uid="{00000000-0005-0000-0000-00005A140000}"/>
    <cellStyle name="Плохой 3" xfId="5171" xr:uid="{00000000-0005-0000-0000-00005B140000}"/>
    <cellStyle name="Плохой 3 2" xfId="5172" xr:uid="{00000000-0005-0000-0000-00005C140000}"/>
    <cellStyle name="Плохой 4" xfId="5173" xr:uid="{00000000-0005-0000-0000-00005D140000}"/>
    <cellStyle name="Плохой 4 2" xfId="5174" xr:uid="{00000000-0005-0000-0000-00005E140000}"/>
    <cellStyle name="Плохой 5" xfId="5175" xr:uid="{00000000-0005-0000-0000-00005F140000}"/>
    <cellStyle name="Пояснение 2" xfId="5176" xr:uid="{00000000-0005-0000-0000-000060140000}"/>
    <cellStyle name="Пояснение 3" xfId="5177" xr:uid="{00000000-0005-0000-0000-000061140000}"/>
    <cellStyle name="Пояснение 4" xfId="5178" xr:uid="{00000000-0005-0000-0000-000062140000}"/>
    <cellStyle name="Пояснение 5" xfId="5179" xr:uid="{00000000-0005-0000-0000-000063140000}"/>
    <cellStyle name="Примечание 2" xfId="5180" xr:uid="{00000000-0005-0000-0000-000064140000}"/>
    <cellStyle name="Примечание 2 2" xfId="5181" xr:uid="{00000000-0005-0000-0000-000065140000}"/>
    <cellStyle name="Примечание 3" xfId="5182" xr:uid="{00000000-0005-0000-0000-000066140000}"/>
    <cellStyle name="Примечание 3 2" xfId="5183" xr:uid="{00000000-0005-0000-0000-000067140000}"/>
    <cellStyle name="Примечание 4" xfId="5184" xr:uid="{00000000-0005-0000-0000-000068140000}"/>
    <cellStyle name="Примечание 4 2" xfId="5185" xr:uid="{00000000-0005-0000-0000-000069140000}"/>
    <cellStyle name="Примечание 5" xfId="5186" xr:uid="{00000000-0005-0000-0000-00006A140000}"/>
    <cellStyle name="Процентный 10" xfId="5187" xr:uid="{00000000-0005-0000-0000-00006B140000}"/>
    <cellStyle name="Процентный 10 2" xfId="5188" xr:uid="{00000000-0005-0000-0000-00006C140000}"/>
    <cellStyle name="Процентный 11" xfId="5189" xr:uid="{00000000-0005-0000-0000-00006D140000}"/>
    <cellStyle name="Процентный 11 2" xfId="5190" xr:uid="{00000000-0005-0000-0000-00006E140000}"/>
    <cellStyle name="Процентный 12" xfId="5191" xr:uid="{00000000-0005-0000-0000-00006F140000}"/>
    <cellStyle name="Процентный 12 2" xfId="5192" xr:uid="{00000000-0005-0000-0000-000070140000}"/>
    <cellStyle name="Процентный 13" xfId="5193" xr:uid="{00000000-0005-0000-0000-000071140000}"/>
    <cellStyle name="Процентный 14" xfId="5194" xr:uid="{00000000-0005-0000-0000-000072140000}"/>
    <cellStyle name="Процентный 15" xfId="5195" xr:uid="{00000000-0005-0000-0000-000073140000}"/>
    <cellStyle name="Процентный 16" xfId="5196" xr:uid="{00000000-0005-0000-0000-000074140000}"/>
    <cellStyle name="Процентный 17" xfId="5197" xr:uid="{00000000-0005-0000-0000-000075140000}"/>
    <cellStyle name="Процентный 18" xfId="5198" xr:uid="{00000000-0005-0000-0000-000076140000}"/>
    <cellStyle name="Процентный 2" xfId="5199" xr:uid="{00000000-0005-0000-0000-000077140000}"/>
    <cellStyle name="Процентный 2 2" xfId="5200" xr:uid="{00000000-0005-0000-0000-000078140000}"/>
    <cellStyle name="Процентный 2 2 2" xfId="5201" xr:uid="{00000000-0005-0000-0000-000079140000}"/>
    <cellStyle name="Процентный 2 2 2 2" xfId="5202" xr:uid="{00000000-0005-0000-0000-00007A140000}"/>
    <cellStyle name="Процентный 2 2 2_Налоговый прогноз ТОО ЦУМ_2015   08.12.14 Куандыкова А." xfId="5203" xr:uid="{00000000-0005-0000-0000-00007B140000}"/>
    <cellStyle name="Процентный 2 2 3" xfId="5204" xr:uid="{00000000-0005-0000-0000-00007C140000}"/>
    <cellStyle name="Процентный 2 2 3 2" xfId="5205" xr:uid="{00000000-0005-0000-0000-00007D140000}"/>
    <cellStyle name="Процентный 2 2 4" xfId="5206" xr:uid="{00000000-0005-0000-0000-00007E140000}"/>
    <cellStyle name="Процентный 2 2_Кап. затраты  на 2015 год 14.11.2014 окончательно" xfId="5207" xr:uid="{00000000-0005-0000-0000-00007F140000}"/>
    <cellStyle name="Процентный 2 3" xfId="5208" xr:uid="{00000000-0005-0000-0000-000080140000}"/>
    <cellStyle name="Процентный 2 3 2" xfId="5209" xr:uid="{00000000-0005-0000-0000-000081140000}"/>
    <cellStyle name="Процентный 2 4" xfId="5210" xr:uid="{00000000-0005-0000-0000-000082140000}"/>
    <cellStyle name="Процентный 2 4 2" xfId="5211" xr:uid="{00000000-0005-0000-0000-000083140000}"/>
    <cellStyle name="Процентный 2 5" xfId="5212" xr:uid="{00000000-0005-0000-0000-000084140000}"/>
    <cellStyle name="Процентный 2 6" xfId="5213" xr:uid="{00000000-0005-0000-0000-000085140000}"/>
    <cellStyle name="Процентный 2_Аркада Поступление денег от Космонавта 2014" xfId="5214" xr:uid="{00000000-0005-0000-0000-000086140000}"/>
    <cellStyle name="Процентный 3" xfId="5215" xr:uid="{00000000-0005-0000-0000-000087140000}"/>
    <cellStyle name="Процентный 3 2" xfId="5216" xr:uid="{00000000-0005-0000-0000-000088140000}"/>
    <cellStyle name="Процентный 3 2 2" xfId="5217" xr:uid="{00000000-0005-0000-0000-000089140000}"/>
    <cellStyle name="Процентный 3 2 3" xfId="5218" xr:uid="{00000000-0005-0000-0000-00008A140000}"/>
    <cellStyle name="Процентный 3 2_Налоговый прогноз ТОО ЦУМ_2015   08.12.14 Куандыкова А." xfId="5219" xr:uid="{00000000-0005-0000-0000-00008B140000}"/>
    <cellStyle name="Процентный 3 3" xfId="5220" xr:uid="{00000000-0005-0000-0000-00008C140000}"/>
    <cellStyle name="Процентный 3 3 2" xfId="5221" xr:uid="{00000000-0005-0000-0000-00008D140000}"/>
    <cellStyle name="Процентный 3 4" xfId="5222" xr:uid="{00000000-0005-0000-0000-00008E140000}"/>
    <cellStyle name="Процентный 3 5" xfId="5223" xr:uid="{00000000-0005-0000-0000-00008F140000}"/>
    <cellStyle name="Процентный 3 5 2" xfId="5224" xr:uid="{00000000-0005-0000-0000-000090140000}"/>
    <cellStyle name="Процентный 3 6" xfId="5225" xr:uid="{00000000-0005-0000-0000-000091140000}"/>
    <cellStyle name="Процентный 3_Аркада Поступление денег от Космонавта 2014" xfId="5226" xr:uid="{00000000-0005-0000-0000-000092140000}"/>
    <cellStyle name="Процентный 4" xfId="5227" xr:uid="{00000000-0005-0000-0000-000093140000}"/>
    <cellStyle name="Процентный 4 2" xfId="5228" xr:uid="{00000000-0005-0000-0000-000094140000}"/>
    <cellStyle name="Процентный 4 3" xfId="5229" xr:uid="{00000000-0005-0000-0000-000095140000}"/>
    <cellStyle name="Процентный 4 4" xfId="5230" xr:uid="{00000000-0005-0000-0000-000096140000}"/>
    <cellStyle name="Процентный 4 5" xfId="5231" xr:uid="{00000000-0005-0000-0000-000097140000}"/>
    <cellStyle name="Процентный 4 6" xfId="5232" xr:uid="{00000000-0005-0000-0000-000098140000}"/>
    <cellStyle name="Процентный 4_Бюджет по доходам УК ЦУМ Караганда 2015 от 06 11 14" xfId="5233" xr:uid="{00000000-0005-0000-0000-000099140000}"/>
    <cellStyle name="Процентный 5" xfId="5234" xr:uid="{00000000-0005-0000-0000-00009A140000}"/>
    <cellStyle name="Процентный 5 2" xfId="5235" xr:uid="{00000000-0005-0000-0000-00009B140000}"/>
    <cellStyle name="Процентный 5 2 2" xfId="5236" xr:uid="{00000000-0005-0000-0000-00009C140000}"/>
    <cellStyle name="Процентный 5 3" xfId="5237" xr:uid="{00000000-0005-0000-0000-00009D140000}"/>
    <cellStyle name="Процентный 6" xfId="5238" xr:uid="{00000000-0005-0000-0000-00009E140000}"/>
    <cellStyle name="Процентный 6 2" xfId="5239" xr:uid="{00000000-0005-0000-0000-00009F140000}"/>
    <cellStyle name="Процентный 6 2 2" xfId="5240" xr:uid="{00000000-0005-0000-0000-0000A0140000}"/>
    <cellStyle name="Процентный 6 3" xfId="5241" xr:uid="{00000000-0005-0000-0000-0000A1140000}"/>
    <cellStyle name="Процентный 6 3 2" xfId="5242" xr:uid="{00000000-0005-0000-0000-0000A2140000}"/>
    <cellStyle name="Процентный 6 4" xfId="5243" xr:uid="{00000000-0005-0000-0000-0000A3140000}"/>
    <cellStyle name="Процентный 6 5" xfId="5244" xr:uid="{00000000-0005-0000-0000-0000A4140000}"/>
    <cellStyle name="Процентный 7" xfId="5245" xr:uid="{00000000-0005-0000-0000-0000A5140000}"/>
    <cellStyle name="Процентный 7 2" xfId="5246" xr:uid="{00000000-0005-0000-0000-0000A6140000}"/>
    <cellStyle name="Процентный 7_Налоговый прогноз ТОО ЦУМ_2015   08.12.14 Куандыкова А." xfId="5247" xr:uid="{00000000-0005-0000-0000-0000A7140000}"/>
    <cellStyle name="Процентный 8" xfId="5248" xr:uid="{00000000-0005-0000-0000-0000A8140000}"/>
    <cellStyle name="Процентный 9" xfId="5249" xr:uid="{00000000-0005-0000-0000-0000A9140000}"/>
    <cellStyle name="Процентный 9 2" xfId="5250" xr:uid="{00000000-0005-0000-0000-0000AA140000}"/>
    <cellStyle name="Процентный 9 2 2" xfId="5251" xr:uid="{00000000-0005-0000-0000-0000AB140000}"/>
    <cellStyle name="Процентный 9 3" xfId="5252" xr:uid="{00000000-0005-0000-0000-0000AC140000}"/>
    <cellStyle name="Процентный 9 4" xfId="5253" xr:uid="{00000000-0005-0000-0000-0000AD140000}"/>
    <cellStyle name="Связанная ячейка 2" xfId="5254" xr:uid="{00000000-0005-0000-0000-0000AE140000}"/>
    <cellStyle name="Связанная ячейка 3" xfId="5255" xr:uid="{00000000-0005-0000-0000-0000AF140000}"/>
    <cellStyle name="Связанная ячейка 4" xfId="5256" xr:uid="{00000000-0005-0000-0000-0000B0140000}"/>
    <cellStyle name="Связанная ячейка 5" xfId="5257" xr:uid="{00000000-0005-0000-0000-0000B1140000}"/>
    <cellStyle name="Стиль 1" xfId="5258" xr:uid="{00000000-0005-0000-0000-0000B2140000}"/>
    <cellStyle name="Стиль 1 2" xfId="5259" xr:uid="{00000000-0005-0000-0000-0000B3140000}"/>
    <cellStyle name="Стиль 1 3" xfId="5260" xr:uid="{00000000-0005-0000-0000-0000B4140000}"/>
    <cellStyle name="Стиль 1_АВАНСЫ в ДЕКАБРЕ арендаторы Костаная" xfId="5261" xr:uid="{00000000-0005-0000-0000-0000B5140000}"/>
    <cellStyle name="Текст предупреждения 2" xfId="5262" xr:uid="{00000000-0005-0000-0000-0000B6140000}"/>
    <cellStyle name="Текст предупреждения 3" xfId="5263" xr:uid="{00000000-0005-0000-0000-0000B7140000}"/>
    <cellStyle name="Текст предупреждения 4" xfId="5264" xr:uid="{00000000-0005-0000-0000-0000B8140000}"/>
    <cellStyle name="Текст предупреждения 5" xfId="5265" xr:uid="{00000000-0005-0000-0000-0000B9140000}"/>
    <cellStyle name="УровеньСтолб_1 2" xfId="5266" xr:uid="{00000000-0005-0000-0000-0000BA140000}"/>
    <cellStyle name="Финансовый" xfId="5405" builtinId="3"/>
    <cellStyle name="Финансовый 10" xfId="5267" xr:uid="{00000000-0005-0000-0000-0000BC140000}"/>
    <cellStyle name="Финансовый 10 2" xfId="5268" xr:uid="{00000000-0005-0000-0000-0000BD140000}"/>
    <cellStyle name="Финансовый 10 3" xfId="5269" xr:uid="{00000000-0005-0000-0000-0000BE140000}"/>
    <cellStyle name="Финансовый 11" xfId="5270" xr:uid="{00000000-0005-0000-0000-0000BF140000}"/>
    <cellStyle name="Финансовый 12" xfId="5271" xr:uid="{00000000-0005-0000-0000-0000C0140000}"/>
    <cellStyle name="Финансовый 13" xfId="5272" xr:uid="{00000000-0005-0000-0000-0000C1140000}"/>
    <cellStyle name="Финансовый 14" xfId="5273" xr:uid="{00000000-0005-0000-0000-0000C2140000}"/>
    <cellStyle name="Финансовый 15" xfId="5274" xr:uid="{00000000-0005-0000-0000-0000C3140000}"/>
    <cellStyle name="Финансовый 16" xfId="5275" xr:uid="{00000000-0005-0000-0000-0000C4140000}"/>
    <cellStyle name="Финансовый 17" xfId="5276" xr:uid="{00000000-0005-0000-0000-0000C5140000}"/>
    <cellStyle name="Финансовый 18" xfId="5277" xr:uid="{00000000-0005-0000-0000-0000C6140000}"/>
    <cellStyle name="Финансовый 19" xfId="5278" xr:uid="{00000000-0005-0000-0000-0000C7140000}"/>
    <cellStyle name="Финансовый 2" xfId="5279" xr:uid="{00000000-0005-0000-0000-0000C8140000}"/>
    <cellStyle name="Финансовый 2 10" xfId="5280" xr:uid="{00000000-0005-0000-0000-0000C9140000}"/>
    <cellStyle name="Финансовый 2 2" xfId="5281" xr:uid="{00000000-0005-0000-0000-0000CA140000}"/>
    <cellStyle name="Финансовый 2 2 2" xfId="5282" xr:uid="{00000000-0005-0000-0000-0000CB140000}"/>
    <cellStyle name="Финансовый 2 2_Налоговый прогноз ТОО ЦУМ_2015   08.12.14 Куандыкова А." xfId="5283" xr:uid="{00000000-0005-0000-0000-0000CC140000}"/>
    <cellStyle name="Финансовый 2 3" xfId="5284" xr:uid="{00000000-0005-0000-0000-0000CD140000}"/>
    <cellStyle name="Финансовый 2 3 2" xfId="5285" xr:uid="{00000000-0005-0000-0000-0000CE140000}"/>
    <cellStyle name="Финансовый 2 3 3" xfId="5286" xr:uid="{00000000-0005-0000-0000-0000CF140000}"/>
    <cellStyle name="Финансовый 2 4" xfId="5287" xr:uid="{00000000-0005-0000-0000-0000D0140000}"/>
    <cellStyle name="Финансовый 2 4 2" xfId="5288" xr:uid="{00000000-0005-0000-0000-0000D1140000}"/>
    <cellStyle name="Финансовый 2 4 3" xfId="5289" xr:uid="{00000000-0005-0000-0000-0000D2140000}"/>
    <cellStyle name="Финансовый 2 4_Бюджет 2016 УК Рынок по м-плану14-07-02" xfId="5290" xr:uid="{00000000-0005-0000-0000-0000D3140000}"/>
    <cellStyle name="Финансовый 2 5" xfId="5291" xr:uid="{00000000-0005-0000-0000-0000D4140000}"/>
    <cellStyle name="Финансовый 2 6" xfId="5292" xr:uid="{00000000-0005-0000-0000-0000D5140000}"/>
    <cellStyle name="Финансовый 2 7" xfId="5293" xr:uid="{00000000-0005-0000-0000-0000D6140000}"/>
    <cellStyle name="Финансовый 2 8" xfId="5294" xr:uid="{00000000-0005-0000-0000-0000D7140000}"/>
    <cellStyle name="Финансовый 2 9" xfId="5295" xr:uid="{00000000-0005-0000-0000-0000D8140000}"/>
    <cellStyle name="Финансовый 2_АВАНСЫ в ДЕКАБРЕ арендаторы Костаная" xfId="5296" xr:uid="{00000000-0005-0000-0000-0000D9140000}"/>
    <cellStyle name="Финансовый 20" xfId="5297" xr:uid="{00000000-0005-0000-0000-0000DA140000}"/>
    <cellStyle name="Финансовый 21" xfId="5345" xr:uid="{00000000-0005-0000-0000-0000DB140000}"/>
    <cellStyle name="Финансовый 22" xfId="5347" xr:uid="{00000000-0005-0000-0000-0000DC140000}"/>
    <cellStyle name="Финансовый 23" xfId="5349" xr:uid="{00000000-0005-0000-0000-0000DD140000}"/>
    <cellStyle name="Финансовый 24" xfId="5351" xr:uid="{00000000-0005-0000-0000-0000DE140000}"/>
    <cellStyle name="Финансовый 25" xfId="5353" xr:uid="{00000000-0005-0000-0000-0000DF140000}"/>
    <cellStyle name="Финансовый 26" xfId="5355" xr:uid="{00000000-0005-0000-0000-0000E0140000}"/>
    <cellStyle name="Финансовый 26 10" xfId="5388" xr:uid="{00000000-0005-0000-0000-0000E1140000}"/>
    <cellStyle name="Финансовый 26 2" xfId="5358" xr:uid="{00000000-0005-0000-0000-0000E2140000}"/>
    <cellStyle name="Финансовый 26 3" xfId="5362" xr:uid="{00000000-0005-0000-0000-0000E3140000}"/>
    <cellStyle name="Финансовый 26 4" xfId="5366" xr:uid="{00000000-0005-0000-0000-0000E4140000}"/>
    <cellStyle name="Финансовый 26 5" xfId="5370" xr:uid="{00000000-0005-0000-0000-0000E5140000}"/>
    <cellStyle name="Финансовый 26 6" xfId="5374" xr:uid="{00000000-0005-0000-0000-0000E6140000}"/>
    <cellStyle name="Финансовый 26 7" xfId="5378" xr:uid="{00000000-0005-0000-0000-0000E7140000}"/>
    <cellStyle name="Финансовый 26 8" xfId="5382" xr:uid="{00000000-0005-0000-0000-0000E8140000}"/>
    <cellStyle name="Финансовый 26 9" xfId="5385" xr:uid="{00000000-0005-0000-0000-0000E9140000}"/>
    <cellStyle name="Финансовый 27" xfId="5357" xr:uid="{00000000-0005-0000-0000-0000EA140000}"/>
    <cellStyle name="Финансовый 28" xfId="5361" xr:uid="{00000000-0005-0000-0000-0000EB140000}"/>
    <cellStyle name="Финансовый 29" xfId="5365" xr:uid="{00000000-0005-0000-0000-0000EC140000}"/>
    <cellStyle name="Финансовый 3" xfId="5298" xr:uid="{00000000-0005-0000-0000-0000ED140000}"/>
    <cellStyle name="Финансовый 3 2" xfId="5299" xr:uid="{00000000-0005-0000-0000-0000EE140000}"/>
    <cellStyle name="Финансовый 3 3" xfId="5300" xr:uid="{00000000-0005-0000-0000-0000EF140000}"/>
    <cellStyle name="Финансовый 3 3 2" xfId="5301" xr:uid="{00000000-0005-0000-0000-0000F0140000}"/>
    <cellStyle name="Финансовый 3 4" xfId="5302" xr:uid="{00000000-0005-0000-0000-0000F1140000}"/>
    <cellStyle name="Финансовый 3 5" xfId="5303" xr:uid="{00000000-0005-0000-0000-0000F2140000}"/>
    <cellStyle name="Финансовый 3_Бюджет по доходам УК ЦУМ Караганда 2015 от 06 11 14" xfId="5304" xr:uid="{00000000-0005-0000-0000-0000F3140000}"/>
    <cellStyle name="Финансовый 30" xfId="5369" xr:uid="{00000000-0005-0000-0000-0000F4140000}"/>
    <cellStyle name="Финансовый 31" xfId="5373" xr:uid="{00000000-0005-0000-0000-0000F5140000}"/>
    <cellStyle name="Финансовый 32" xfId="5377" xr:uid="{00000000-0005-0000-0000-0000F6140000}"/>
    <cellStyle name="Финансовый 33" xfId="5381" xr:uid="{00000000-0005-0000-0000-0000F7140000}"/>
    <cellStyle name="Финансовый 34" xfId="5384" xr:uid="{00000000-0005-0000-0000-0000F8140000}"/>
    <cellStyle name="Финансовый 35" xfId="5387" xr:uid="{00000000-0005-0000-0000-0000F9140000}"/>
    <cellStyle name="Финансовый 36" xfId="5390" xr:uid="{00000000-0005-0000-0000-0000FA140000}"/>
    <cellStyle name="Финансовый 37" xfId="5396" xr:uid="{00000000-0005-0000-0000-0000FB140000}"/>
    <cellStyle name="Финансовый 4" xfId="5305" xr:uid="{00000000-0005-0000-0000-0000FC140000}"/>
    <cellStyle name="Финансовый 4 2" xfId="5306" xr:uid="{00000000-0005-0000-0000-0000FD140000}"/>
    <cellStyle name="Финансовый 4 2 2" xfId="5307" xr:uid="{00000000-0005-0000-0000-0000FE140000}"/>
    <cellStyle name="Финансовый 4 2 3" xfId="5308" xr:uid="{00000000-0005-0000-0000-0000FF140000}"/>
    <cellStyle name="Финансовый 4 3" xfId="5309" xr:uid="{00000000-0005-0000-0000-000000150000}"/>
    <cellStyle name="Финансовый 4 3 2" xfId="5310" xr:uid="{00000000-0005-0000-0000-000001150000}"/>
    <cellStyle name="Финансовый 4 4" xfId="5311" xr:uid="{00000000-0005-0000-0000-000002150000}"/>
    <cellStyle name="Финансовый 4_Мотивация 2012-100% с 01.08" xfId="5312" xr:uid="{00000000-0005-0000-0000-000003150000}"/>
    <cellStyle name="Финансовый 47" xfId="5394" xr:uid="{00000000-0005-0000-0000-000004150000}"/>
    <cellStyle name="Финансовый 5" xfId="5313" xr:uid="{00000000-0005-0000-0000-000005150000}"/>
    <cellStyle name="Финансовый 5 2" xfId="5314" xr:uid="{00000000-0005-0000-0000-000006150000}"/>
    <cellStyle name="Финансовый 5 3" xfId="5315" xr:uid="{00000000-0005-0000-0000-000007150000}"/>
    <cellStyle name="Финансовый 5 4" xfId="5316" xr:uid="{00000000-0005-0000-0000-000008150000}"/>
    <cellStyle name="Финансовый 5 5" xfId="5317" xr:uid="{00000000-0005-0000-0000-000009150000}"/>
    <cellStyle name="Финансовый 5_Мотивация 2012-100% с 01.08" xfId="5318" xr:uid="{00000000-0005-0000-0000-00000A150000}"/>
    <cellStyle name="Финансовый 6" xfId="5319" xr:uid="{00000000-0005-0000-0000-00000B150000}"/>
    <cellStyle name="Финансовый 6 2" xfId="5320" xr:uid="{00000000-0005-0000-0000-00000C150000}"/>
    <cellStyle name="Финансовый 6_Аркада Поступление денег от Космонавта 2014" xfId="5321" xr:uid="{00000000-0005-0000-0000-00000D150000}"/>
    <cellStyle name="Финансовый 7" xfId="5322" xr:uid="{00000000-0005-0000-0000-00000E150000}"/>
    <cellStyle name="Финансовый 7 2" xfId="5323" xr:uid="{00000000-0005-0000-0000-00000F150000}"/>
    <cellStyle name="Финансовый 7 3" xfId="5324" xr:uid="{00000000-0005-0000-0000-000010150000}"/>
    <cellStyle name="Финансовый 7_Налоговый прогноз ТОО ЦУМ_2015   08.12.14 Куандыкова А." xfId="5325" xr:uid="{00000000-0005-0000-0000-000011150000}"/>
    <cellStyle name="Финансовый 8" xfId="5326" xr:uid="{00000000-0005-0000-0000-000012150000}"/>
    <cellStyle name="Финансовый 8 2" xfId="5327" xr:uid="{00000000-0005-0000-0000-000013150000}"/>
    <cellStyle name="Финансовый 8_Налоговый прогноз ТОО ЦУМ_2015   08.12.14 Куандыкова А." xfId="5328" xr:uid="{00000000-0005-0000-0000-000014150000}"/>
    <cellStyle name="Финансовый 9" xfId="5329" xr:uid="{00000000-0005-0000-0000-000015150000}"/>
    <cellStyle name="Финансовый 9 2" xfId="5330" xr:uid="{00000000-0005-0000-0000-000016150000}"/>
    <cellStyle name="Финансовый 9 2 2" xfId="5331" xr:uid="{00000000-0005-0000-0000-000017150000}"/>
    <cellStyle name="Финансовый 9 2 3" xfId="5332" xr:uid="{00000000-0005-0000-0000-000018150000}"/>
    <cellStyle name="Финансовый 9 3" xfId="5333" xr:uid="{00000000-0005-0000-0000-000019150000}"/>
    <cellStyle name="Финансовый 9 3 2" xfId="5334" xr:uid="{00000000-0005-0000-0000-00001A150000}"/>
    <cellStyle name="Хороший 2" xfId="5335" xr:uid="{00000000-0005-0000-0000-00001B150000}"/>
    <cellStyle name="Хороший 3" xfId="5336" xr:uid="{00000000-0005-0000-0000-00001C150000}"/>
    <cellStyle name="Хороший 3 2" xfId="5337" xr:uid="{00000000-0005-0000-0000-00001D150000}"/>
    <cellStyle name="Хороший 4" xfId="5338" xr:uid="{00000000-0005-0000-0000-00001E150000}"/>
    <cellStyle name="Хороший 4 2" xfId="5339" xr:uid="{00000000-0005-0000-0000-00001F150000}"/>
    <cellStyle name="Хороший 5" xfId="5340" xr:uid="{00000000-0005-0000-0000-000020150000}"/>
    <cellStyle name="標準_609-ME-BoQ_0" xfId="5341" xr:uid="{00000000-0005-0000-0000-000021150000}"/>
  </cellStyles>
  <dxfs count="0"/>
  <tableStyles count="0" defaultTableStyle="TableStyleMedium9" defaultPivotStyle="PivotStyleLight16"/>
  <colors>
    <mruColors>
      <color rgb="FF0033CC"/>
      <color rgb="FF0000CC"/>
      <color rgb="FFD6A300"/>
      <color rgb="FF9900CC"/>
      <color rgb="FF3366FF"/>
      <color rgb="FFFF33CC"/>
      <color rgb="FF00FF00"/>
      <color rgb="FF66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56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oy.harrison\My%20Documents\Savant\Medue\Tenders\Main%20Contract\Returned%20tenders\Zafer\02%20PRICE%20BREAKDOW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Vesi%20prime%20cost%20vers%201%20from%201701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TUDIO~1\AppData\Local\Temp\Rar$DI00.851\Akbulak%200202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anibekzhumagulov\Documents\T:\Diversified\2001\CHC%20Helicopter\Price%20Perf.%20Char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anibekzhumagulov\Documents\T:\Diversified\2001\CHC%20Helicopter\Graph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&#1044;&#1086;&#1082;&#1091;&#1084;&#1077;&#1085;&#1090;&#1099;%20&#1057;&#1083;&#1072;&#1074;&#1072;\&#1055;&#1088;&#1086;&#1077;&#1082;&#1090;&#1099;\Contract%20HP\MVD%20(radio)%20price%20proposal%20vers3%20from%200807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192.168.0.1\SharedDocs\Documents%20and%20Settings\ageyze\My%20Documents\Projects\KMG\additional_da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Users\kozhabergenov.EASTCOM\AppData\Local\Microsoft\Windows\Temporary%20Internet%20Files\Content.Outlook\OT54WN7P\Mod_MasterDon110505-31.01.2007-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RVN%2042%20ASTANA\RVN%2042%20Astana%202005%20price%20proposal%20vers10%20from%201601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633D84\RVN%2025%20Karaganda%20(video)%20prime%20cost%20vers9%20from%20111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projekt\07SM%20CCTV%20prime%20cost%20vers3%20from%202212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~1\1\LOCALS~1\Temp\Rar$DI00.421\&#1058;&#1077;&#1083;&#1077;&#1092;&#1086;&#1085;&#1080;&#1079;&#1072;&#1094;&#1080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Irina.Beznoshenko\Local%20Settings\Temporary%20Internet%20Files\OLK12C\&#1058;&#1077;&#1083;&#1077;&#1092;&#1086;&#1085;&#1080;&#1079;&#1072;&#1094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Ovn1\&#1050;&#1091;&#1095;&#1072;\Documents%20and%20Settings\Sartina\Local%20Settings\Temporary%20Internet%20Files\OLK3\&#1058;&#1077;&#1083;&#1077;&#1092;&#1086;&#1085;&#1080;&#1079;&#1072;&#1094;&#1080;&#110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Valikhan\comers06\projects%2006\CREATE%2006\TELEFONIZACIA\TELEFONIZACIYA%20prime%20cost%20vers1%20from%202102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RS%20(A&amp;A)%20SM07%20%20prime%20cost%20vers1%20from%203108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OVN%20SM07%20prime%20cost%20vers1%20from%203108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Breeze%20SM07%20prime%20cost%20vers1%20from%203108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&#1041;&#1080;&#1079;&#1085;&#1077;&#1089;-&#1087;&#1083;&#1072;&#1085;&#1099;\&#1056;&#1072;&#1089;&#1095;&#1077;&#1090;&#1099;%202006%20&#1075;&#1086;&#1076;&#1072;\&#1041;&#1080;&#1079;&#1085;&#1077;&#1089;-&#1087;&#1083;&#1072;&#1085;&#1099;%20&#1085;&#1072;%20&#1087;&#1077;&#1088;&#1089;&#1087;&#1077;&#1082;&#1090;&#1080;&#1074;&#1091;\&#1060;&#1086;&#1088;&#1084;&#1099;%20&#1080;%20&#1096;&#1072;&#1073;&#1083;&#1086;&#1085;&#1099;\&#1060;&#1080;&#1085;&#1072;&#1085;&#1089;&#1086;&#1074;&#1099;&#1081;%20&#1072;&#1085;&#1072;&#1083;&#1080;&#107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80;&#1079;&#1085;&#1077;&#1089;_&#1087;&#1083;&#1072;&#1085;&#1080;&#1088;&#1086;&#1074;&#1072;&#1085;&#1080;&#1077;\AP\&#1041;&#1055;%20ASIA%20PARK%202013_23.03.13_&#1074;&#1077;&#1088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Documents%20and%20Settings\npavlova\Local%20Settings\Temporary%20Internet%20Files\Content.IE5\QMH62WUR\Documents%20and%20Settings\okuzmenko\Local%20Settings\Temporary%20Internet%20Files\OLK63\okuzmenko\Local%20Set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FINANCE\Gord&amp;Datta\EXCEL\Monthend\2001\September\HHL%20Group%20September\SHNOS\GAAPTB-Septemb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ZH-SAM~1\LOCALS~1\Temp\C.Lotus.Notes.Data\57_1NKs%20&#1087;&#1083;&#1102;&#1089;%20&#1040;&#1040;_&#10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KYZNOV1\VOL1\FINANCE\Financial%20Reporting\Lyazzat\Monthend\2000\12\Report%20for%20Glen&amp;Alex\HKM%20FS's%20and%20account%20analyses%20%20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Documents%20and%20Settings\Sorokin\Local%20Settings\Temporary%20Internet%20Files\Content.IE5\E958BD7J\Commentary%20-%20ShNOS%20input%20for%20FS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anibekzhumagulov\Documents\D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Royalty%20-%20Final%20Analytical%20Review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Master%20Consolidated%20HHL%20January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yeuvashev\Desktop\&#1053;&#1086;&#1074;&#1072;&#1103;%20&#1087;&#1072;&#1087;&#1082;&#1072;%20(4)\&#1041;&#1102;&#1076;&#1078;&#1077;&#1090;&#1099;%20&#1076;&#1083;&#1103;%20&#1060;&#1069;&#1055;\2013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anibekzhumagulov\Documents\F:\Documents%20and%20Settings\mcclure\Local%20Settings\Temporary%20Internet%20Files\OLK10E\M&amp;A\McQueen\PROJECTS\CVG\ROYAL\VALU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A1CD15\&#1044;&#1041;&#1057;&#1055;_02_%2020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ken\Document\&#1050;&#1072;&#1088;&#1073;&#1080;&#1076;\&#1047;&#1087;_&#1087;&#1077;&#1088;&#1089;&#1086;&#1085;&#1072;&#1083;\&#1064;&#1090;_&#1088;&#1072;&#1089;&#1087;\ZAVOD-T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A-Abilov\Local%20Settings\Temporary%20Internet%20Files\OLK12E\&#1060;&#1086;&#1088;&#1084;&#1072;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Gtmain\GT%20Documents\Documents%20and%20Settings\Us&#1077;r\Local%20Settings\Temporary%20Internet%20Files\OLK23\&#1058;&#1072;&#1073;&#1083;&#1080;&#1094;&#1072;%20&#1094;&#1077;&#1085;%20%2005.04.20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\&#1052;&#1076;\&#1041;&#1102;&#1076;&#1078;&#1077;&#1090;\&#1058;&#1054;&#1054;%20&#1040;&#1079;&#1080;&#1103;%20&#1055;&#1072;&#1088;&#1082;\&#1055;&#1086;&#1082;&#1091;&#1087;&#1082;&#1072;%20&#1082;&#1091;&#1087;&#1086;&#1085;&#1085;&#1099;&#1093;%20&#1086;&#1073;&#1083;&#1080;&#1075;&#1072;&#1094;&#1080;&#1081;\&#1060;&#1054;%20&#1074;%20&#1050;&#1060;&#1041;\2023-04-AsiaPark-&#1060;&#1054;-&#1044;&#1060;&#105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1;&#1102;&#1076;&#1084;&#1080;&#1083;&#1072;\&#1052;&#1086;&#1080;%20&#1076;&#1086;&#1082;&#1091;&#1084;&#1077;&#1085;&#1090;&#1099;\&#1041;&#1080;&#1079;&#1085;&#1077;&#1089;-&#1087;&#1083;&#1072;&#1085;\&#1040;&#1041;&#1057;\&#1041;&#1080;&#1079;&#1085;&#1077;&#1089;-&#1087;&#1083;&#1072;&#1085;%20&#1045;&#1085;&#1073;&#1077;&#1082;&#1096;&#1080;-2\&#1062;&#1077;&#1085;&#1099;-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oy.harrison\My%20Documents\Savant\Medue\Tenders\Main%20Contract\Returned%20tenders\Zafer\02%20PRICE%20BREAKDO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"/>
      <sheetName val="Cost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elling Area"/>
      <sheetName val="Price Excv"/>
      <sheetName val="Price RC"/>
      <sheetName val="Cost Selling Area (2)"/>
      <sheetName val="Cost Selling Area (3)"/>
      <sheetName val="Sheet3"/>
      <sheetName val="Cost_Selling_Area"/>
      <sheetName val="Price_Excv"/>
      <sheetName val="Price_RC"/>
      <sheetName val="Cost_Selling_Area_(2)"/>
      <sheetName val="Cost_Selling_Area_(3)"/>
    </sheetNames>
    <sheetDataSet>
      <sheetData sheetId="0"/>
      <sheetData sheetId="1"/>
      <sheetData sheetId="2"/>
      <sheetData sheetId="3">
        <row r="8">
          <cell r="F8">
            <v>71601</v>
          </cell>
        </row>
        <row r="14">
          <cell r="F14">
            <v>125071.52325335583</v>
          </cell>
        </row>
      </sheetData>
      <sheetData sheetId="4">
        <row r="7">
          <cell r="F7">
            <v>85675</v>
          </cell>
        </row>
      </sheetData>
      <sheetData sheetId="5"/>
      <sheetData sheetId="6"/>
      <sheetData sheetId="7"/>
      <sheetData sheetId="8"/>
      <sheetData sheetId="9">
        <row r="8">
          <cell r="F8">
            <v>71601</v>
          </cell>
        </row>
      </sheetData>
      <sheetData sheetId="10">
        <row r="7">
          <cell r="F7">
            <v>85675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 Peers"/>
      <sheetName val="CAN Peers"/>
      <sheetName val="Index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лужебный лист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"/>
      <sheetName val="Exh_CAPMvaluation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п  Приложение "/>
      <sheetName val="Слайд 1"/>
      <sheetName val="Слайд 2"/>
      <sheetName val="Слайд 3"/>
      <sheetName val="Слайд 4.1."/>
      <sheetName val="Слайд 5"/>
      <sheetName val="Слайд 4.1_new"/>
      <sheetName val="Слайд 4.2_new"/>
      <sheetName val="Слайд 4.1"/>
      <sheetName val="Слайд 4.2"/>
      <sheetName val="Слайд 4.3_new"/>
      <sheetName val="Слайд 4.4_new"/>
      <sheetName val="Слайд 5_new"/>
      <sheetName val="Слайд 6"/>
      <sheetName val="Продажа_ТРЦ_для_А.П."/>
      <sheetName val="Слайд 6.1._old"/>
      <sheetName val="Слайд 7.2"/>
      <sheetName val="Слайд 4 ВТБ"/>
      <sheetName val="Слайд 6_new"/>
      <sheetName val="Структ_фин_я"/>
      <sheetName val="Консолид бюджет"/>
      <sheetName val="Бюджет MEGA кредит"/>
      <sheetName val="Бюджет REM кредит"/>
      <sheetName val="Финпомощь_2012"/>
      <sheetName val="Справка"/>
      <sheetName val="Займ_НДС"/>
      <sheetName val="Строительство "/>
      <sheetName val="Доходы"/>
      <sheetName val="Штатное распис-е"/>
      <sheetName val="Соц политика с 01-5-10"/>
      <sheetName val="Соц политика с 01-11-10"/>
      <sheetName val="Амортизация ОС"/>
      <sheetName val="Штатное_распис."/>
      <sheetName val="Админ расходы_2011 "/>
      <sheetName val="Админ расходы "/>
      <sheetName val="Экспл расходы_2011"/>
      <sheetName val="Экспл расходы"/>
      <sheetName val="Комм расходы"/>
      <sheetName val="Комм_расх_2011"/>
      <sheetName val="Штатное_распис._01.06"/>
      <sheetName val="Штатное_распис._01.08"/>
      <sheetName val="Износ"/>
      <sheetName val="Налоги и сборы"/>
      <sheetName val="Реклама "/>
      <sheetName val="Кредит"/>
      <sheetName val="начисление август"/>
      <sheetName val="Лист2"/>
      <sheetName val="Кредит_план_БЦК"/>
      <sheetName val="Кредит_БЦК"/>
      <sheetName val="Кредит_ВТБ"/>
      <sheetName val="Фин.помощь ARCADA"/>
      <sheetName val="Фин.помощь PUMA"/>
      <sheetName val="Строительство"/>
      <sheetName val="категории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штатное расписание"/>
      <sheetName val="ОбщИнформ"/>
      <sheetName val="Доход"/>
      <sheetName val="ПДС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GAAP TB 30.09.01  detail p&amp;l"/>
      <sheetName val="Lead"/>
      <sheetName val="Tickmarks"/>
      <sheetName val="Balance"/>
    </sheetNames>
    <sheetDataSet>
      <sheetData sheetId="0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NK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 IS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Цены"/>
      <sheetName val="#REF"/>
      <sheetName val="PYTB"/>
      <sheetName val="AnP3-prod"/>
      <sheetName val="AnP4-oil"/>
      <sheetName val="Выбор"/>
      <sheetName val="GAAP TB 31.12.01  detail p&amp;l"/>
      <sheetName val="2001 Detail"/>
      <sheetName val="name"/>
    </sheetNames>
    <sheetDataSet>
      <sheetData sheetId="0" refreshError="1"/>
      <sheetData sheetId="1" refreshError="1"/>
      <sheetData sheetId="2" refreshError="1">
        <row r="260">
          <cell r="E260">
            <v>124967</v>
          </cell>
        </row>
      </sheetData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yalty"/>
      <sheetName val="GAAP TB 30.09.01  detail p&amp;l"/>
      <sheetName val="Royalty_Supporting"/>
      <sheetName val="Tickmarks"/>
    </sheetNames>
    <sheetDataSet>
      <sheetData sheetId="0" refreshError="1">
        <row r="23">
          <cell r="C23">
            <v>33685750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2.2 ОтклОТМ"/>
      <sheetName val="1.3.2 ОТМ"/>
      <sheetName val="Предпр"/>
      <sheetName val="ЦентрЗатр"/>
      <sheetName val="ЕдИзм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Данные"/>
      <sheetName val="00"/>
      <sheetName val="InputTD"/>
      <sheetName val="Depr"/>
      <sheetName val="Kas FA Movement"/>
      <sheetName val="2_Loans to customers"/>
      <sheetName val="Inventory Count Sheet"/>
      <sheetName val="July_03_Pg8"/>
      <sheetName val="C 25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  <sheetName val="Форма1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иТБ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з сем"/>
      <sheetName val="из_сем"/>
    </sheetNames>
    <sheetDataSet>
      <sheetData sheetId="0" refreshError="1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уководители"/>
      <sheetName val="Рабочие"/>
      <sheetName val="Численность апп. упр."/>
    </sheetNames>
    <sheetDataSet>
      <sheetData sheetId="0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ставка сравн13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ССЫЛКА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p _2_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Б-2023"/>
      <sheetName val="ОПиУ-2023"/>
      <sheetName val="ББ"/>
      <sheetName val="ОПУ"/>
      <sheetName val="ОСВ 23 "/>
      <sheetName val=" Доходы 23"/>
      <sheetName val=" Расходы 23"/>
      <sheetName val=" Доходы 22"/>
      <sheetName val=" Расходы 22"/>
    </sheetNames>
    <sheetDataSet>
      <sheetData sheetId="0" refreshError="1"/>
      <sheetData sheetId="1" refreshError="1"/>
      <sheetData sheetId="2" refreshError="1"/>
      <sheetData sheetId="3">
        <row r="16">
          <cell r="C16">
            <v>1613591931</v>
          </cell>
        </row>
        <row r="46">
          <cell r="C46">
            <v>406710478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5393-30A4-459A-AB7F-DD9863476EBA}">
  <sheetPr>
    <tabColor rgb="FFFF33CC"/>
    <pageSetUpPr fitToPage="1"/>
  </sheetPr>
  <dimension ref="A1:I140"/>
  <sheetViews>
    <sheetView tabSelected="1" topLeftCell="B16" zoomScale="90" zoomScaleNormal="90" workbookViewId="0">
      <pane xSplit="3" ySplit="32" topLeftCell="E48" activePane="bottomRight" state="frozen"/>
      <selection activeCell="B16" sqref="B16"/>
      <selection pane="topRight" activeCell="E16" sqref="E16"/>
      <selection pane="bottomLeft" activeCell="B44" sqref="B44"/>
      <selection pane="bottomRight" activeCell="B51" sqref="B51:C51"/>
    </sheetView>
  </sheetViews>
  <sheetFormatPr defaultRowHeight="15" outlineLevelCol="1"/>
  <cols>
    <col min="1" max="1" width="3.33203125" style="4" hidden="1" customWidth="1"/>
    <col min="2" max="2" width="31.33203125" style="4" customWidth="1"/>
    <col min="3" max="3" width="35.5" style="4" customWidth="1"/>
    <col min="4" max="4" width="13.83203125" style="4" customWidth="1"/>
    <col min="5" max="5" width="18.6640625" style="4" customWidth="1"/>
    <col min="6" max="6" width="18.83203125" style="4" customWidth="1"/>
    <col min="7" max="7" width="9.33203125" style="4"/>
    <col min="8" max="8" width="13" style="4" hidden="1" customWidth="1" outlineLevel="1"/>
    <col min="9" max="9" width="9.33203125" style="4" collapsed="1"/>
    <col min="10" max="248" width="9.33203125" style="4"/>
    <col min="249" max="249" width="0" style="4" hidden="1" customWidth="1"/>
    <col min="250" max="250" width="31.33203125" style="4" customWidth="1"/>
    <col min="251" max="251" width="35.5" style="4" customWidth="1"/>
    <col min="252" max="252" width="11.5" style="4" customWidth="1"/>
    <col min="253" max="253" width="18.6640625" style="4" customWidth="1"/>
    <col min="254" max="254" width="18.83203125" style="4" customWidth="1"/>
    <col min="255" max="255" width="3.6640625" style="4" customWidth="1"/>
    <col min="256" max="256" width="11.33203125" style="4" bestFit="1" customWidth="1"/>
    <col min="257" max="504" width="9.33203125" style="4"/>
    <col min="505" max="505" width="0" style="4" hidden="1" customWidth="1"/>
    <col min="506" max="506" width="31.33203125" style="4" customWidth="1"/>
    <col min="507" max="507" width="35.5" style="4" customWidth="1"/>
    <col min="508" max="508" width="11.5" style="4" customWidth="1"/>
    <col min="509" max="509" width="18.6640625" style="4" customWidth="1"/>
    <col min="510" max="510" width="18.83203125" style="4" customWidth="1"/>
    <col min="511" max="511" width="3.6640625" style="4" customWidth="1"/>
    <col min="512" max="512" width="11.33203125" style="4" bestFit="1" customWidth="1"/>
    <col min="513" max="760" width="9.33203125" style="4"/>
    <col min="761" max="761" width="0" style="4" hidden="1" customWidth="1"/>
    <col min="762" max="762" width="31.33203125" style="4" customWidth="1"/>
    <col min="763" max="763" width="35.5" style="4" customWidth="1"/>
    <col min="764" max="764" width="11.5" style="4" customWidth="1"/>
    <col min="765" max="765" width="18.6640625" style="4" customWidth="1"/>
    <col min="766" max="766" width="18.83203125" style="4" customWidth="1"/>
    <col min="767" max="767" width="3.6640625" style="4" customWidth="1"/>
    <col min="768" max="768" width="11.33203125" style="4" bestFit="1" customWidth="1"/>
    <col min="769" max="1016" width="9.33203125" style="4"/>
    <col min="1017" max="1017" width="0" style="4" hidden="1" customWidth="1"/>
    <col min="1018" max="1018" width="31.33203125" style="4" customWidth="1"/>
    <col min="1019" max="1019" width="35.5" style="4" customWidth="1"/>
    <col min="1020" max="1020" width="11.5" style="4" customWidth="1"/>
    <col min="1021" max="1021" width="18.6640625" style="4" customWidth="1"/>
    <col min="1022" max="1022" width="18.83203125" style="4" customWidth="1"/>
    <col min="1023" max="1023" width="3.6640625" style="4" customWidth="1"/>
    <col min="1024" max="1024" width="11.33203125" style="4" bestFit="1" customWidth="1"/>
    <col min="1025" max="1272" width="9.33203125" style="4"/>
    <col min="1273" max="1273" width="0" style="4" hidden="1" customWidth="1"/>
    <col min="1274" max="1274" width="31.33203125" style="4" customWidth="1"/>
    <col min="1275" max="1275" width="35.5" style="4" customWidth="1"/>
    <col min="1276" max="1276" width="11.5" style="4" customWidth="1"/>
    <col min="1277" max="1277" width="18.6640625" style="4" customWidth="1"/>
    <col min="1278" max="1278" width="18.83203125" style="4" customWidth="1"/>
    <col min="1279" max="1279" width="3.6640625" style="4" customWidth="1"/>
    <col min="1280" max="1280" width="11.33203125" style="4" bestFit="1" customWidth="1"/>
    <col min="1281" max="1528" width="9.33203125" style="4"/>
    <col min="1529" max="1529" width="0" style="4" hidden="1" customWidth="1"/>
    <col min="1530" max="1530" width="31.33203125" style="4" customWidth="1"/>
    <col min="1531" max="1531" width="35.5" style="4" customWidth="1"/>
    <col min="1532" max="1532" width="11.5" style="4" customWidth="1"/>
    <col min="1533" max="1533" width="18.6640625" style="4" customWidth="1"/>
    <col min="1534" max="1534" width="18.83203125" style="4" customWidth="1"/>
    <col min="1535" max="1535" width="3.6640625" style="4" customWidth="1"/>
    <col min="1536" max="1536" width="11.33203125" style="4" bestFit="1" customWidth="1"/>
    <col min="1537" max="1784" width="9.33203125" style="4"/>
    <col min="1785" max="1785" width="0" style="4" hidden="1" customWidth="1"/>
    <col min="1786" max="1786" width="31.33203125" style="4" customWidth="1"/>
    <col min="1787" max="1787" width="35.5" style="4" customWidth="1"/>
    <col min="1788" max="1788" width="11.5" style="4" customWidth="1"/>
    <col min="1789" max="1789" width="18.6640625" style="4" customWidth="1"/>
    <col min="1790" max="1790" width="18.83203125" style="4" customWidth="1"/>
    <col min="1791" max="1791" width="3.6640625" style="4" customWidth="1"/>
    <col min="1792" max="1792" width="11.33203125" style="4" bestFit="1" customWidth="1"/>
    <col min="1793" max="2040" width="9.33203125" style="4"/>
    <col min="2041" max="2041" width="0" style="4" hidden="1" customWidth="1"/>
    <col min="2042" max="2042" width="31.33203125" style="4" customWidth="1"/>
    <col min="2043" max="2043" width="35.5" style="4" customWidth="1"/>
    <col min="2044" max="2044" width="11.5" style="4" customWidth="1"/>
    <col min="2045" max="2045" width="18.6640625" style="4" customWidth="1"/>
    <col min="2046" max="2046" width="18.83203125" style="4" customWidth="1"/>
    <col min="2047" max="2047" width="3.6640625" style="4" customWidth="1"/>
    <col min="2048" max="2048" width="11.33203125" style="4" bestFit="1" customWidth="1"/>
    <col min="2049" max="2296" width="9.33203125" style="4"/>
    <col min="2297" max="2297" width="0" style="4" hidden="1" customWidth="1"/>
    <col min="2298" max="2298" width="31.33203125" style="4" customWidth="1"/>
    <col min="2299" max="2299" width="35.5" style="4" customWidth="1"/>
    <col min="2300" max="2300" width="11.5" style="4" customWidth="1"/>
    <col min="2301" max="2301" width="18.6640625" style="4" customWidth="1"/>
    <col min="2302" max="2302" width="18.83203125" style="4" customWidth="1"/>
    <col min="2303" max="2303" width="3.6640625" style="4" customWidth="1"/>
    <col min="2304" max="2304" width="11.33203125" style="4" bestFit="1" customWidth="1"/>
    <col min="2305" max="2552" width="9.33203125" style="4"/>
    <col min="2553" max="2553" width="0" style="4" hidden="1" customWidth="1"/>
    <col min="2554" max="2554" width="31.33203125" style="4" customWidth="1"/>
    <col min="2555" max="2555" width="35.5" style="4" customWidth="1"/>
    <col min="2556" max="2556" width="11.5" style="4" customWidth="1"/>
    <col min="2557" max="2557" width="18.6640625" style="4" customWidth="1"/>
    <col min="2558" max="2558" width="18.83203125" style="4" customWidth="1"/>
    <col min="2559" max="2559" width="3.6640625" style="4" customWidth="1"/>
    <col min="2560" max="2560" width="11.33203125" style="4" bestFit="1" customWidth="1"/>
    <col min="2561" max="2808" width="9.33203125" style="4"/>
    <col min="2809" max="2809" width="0" style="4" hidden="1" customWidth="1"/>
    <col min="2810" max="2810" width="31.33203125" style="4" customWidth="1"/>
    <col min="2811" max="2811" width="35.5" style="4" customWidth="1"/>
    <col min="2812" max="2812" width="11.5" style="4" customWidth="1"/>
    <col min="2813" max="2813" width="18.6640625" style="4" customWidth="1"/>
    <col min="2814" max="2814" width="18.83203125" style="4" customWidth="1"/>
    <col min="2815" max="2815" width="3.6640625" style="4" customWidth="1"/>
    <col min="2816" max="2816" width="11.33203125" style="4" bestFit="1" customWidth="1"/>
    <col min="2817" max="3064" width="9.33203125" style="4"/>
    <col min="3065" max="3065" width="0" style="4" hidden="1" customWidth="1"/>
    <col min="3066" max="3066" width="31.33203125" style="4" customWidth="1"/>
    <col min="3067" max="3067" width="35.5" style="4" customWidth="1"/>
    <col min="3068" max="3068" width="11.5" style="4" customWidth="1"/>
    <col min="3069" max="3069" width="18.6640625" style="4" customWidth="1"/>
    <col min="3070" max="3070" width="18.83203125" style="4" customWidth="1"/>
    <col min="3071" max="3071" width="3.6640625" style="4" customWidth="1"/>
    <col min="3072" max="3072" width="11.33203125" style="4" bestFit="1" customWidth="1"/>
    <col min="3073" max="3320" width="9.33203125" style="4"/>
    <col min="3321" max="3321" width="0" style="4" hidden="1" customWidth="1"/>
    <col min="3322" max="3322" width="31.33203125" style="4" customWidth="1"/>
    <col min="3323" max="3323" width="35.5" style="4" customWidth="1"/>
    <col min="3324" max="3324" width="11.5" style="4" customWidth="1"/>
    <col min="3325" max="3325" width="18.6640625" style="4" customWidth="1"/>
    <col min="3326" max="3326" width="18.83203125" style="4" customWidth="1"/>
    <col min="3327" max="3327" width="3.6640625" style="4" customWidth="1"/>
    <col min="3328" max="3328" width="11.33203125" style="4" bestFit="1" customWidth="1"/>
    <col min="3329" max="3576" width="9.33203125" style="4"/>
    <col min="3577" max="3577" width="0" style="4" hidden="1" customWidth="1"/>
    <col min="3578" max="3578" width="31.33203125" style="4" customWidth="1"/>
    <col min="3579" max="3579" width="35.5" style="4" customWidth="1"/>
    <col min="3580" max="3580" width="11.5" style="4" customWidth="1"/>
    <col min="3581" max="3581" width="18.6640625" style="4" customWidth="1"/>
    <col min="3582" max="3582" width="18.83203125" style="4" customWidth="1"/>
    <col min="3583" max="3583" width="3.6640625" style="4" customWidth="1"/>
    <col min="3584" max="3584" width="11.33203125" style="4" bestFit="1" customWidth="1"/>
    <col min="3585" max="3832" width="9.33203125" style="4"/>
    <col min="3833" max="3833" width="0" style="4" hidden="1" customWidth="1"/>
    <col min="3834" max="3834" width="31.33203125" style="4" customWidth="1"/>
    <col min="3835" max="3835" width="35.5" style="4" customWidth="1"/>
    <col min="3836" max="3836" width="11.5" style="4" customWidth="1"/>
    <col min="3837" max="3837" width="18.6640625" style="4" customWidth="1"/>
    <col min="3838" max="3838" width="18.83203125" style="4" customWidth="1"/>
    <col min="3839" max="3839" width="3.6640625" style="4" customWidth="1"/>
    <col min="3840" max="3840" width="11.33203125" style="4" bestFit="1" customWidth="1"/>
    <col min="3841" max="4088" width="9.33203125" style="4"/>
    <col min="4089" max="4089" width="0" style="4" hidden="1" customWidth="1"/>
    <col min="4090" max="4090" width="31.33203125" style="4" customWidth="1"/>
    <col min="4091" max="4091" width="35.5" style="4" customWidth="1"/>
    <col min="4092" max="4092" width="11.5" style="4" customWidth="1"/>
    <col min="4093" max="4093" width="18.6640625" style="4" customWidth="1"/>
    <col min="4094" max="4094" width="18.83203125" style="4" customWidth="1"/>
    <col min="4095" max="4095" width="3.6640625" style="4" customWidth="1"/>
    <col min="4096" max="4096" width="11.33203125" style="4" bestFit="1" customWidth="1"/>
    <col min="4097" max="4344" width="9.33203125" style="4"/>
    <col min="4345" max="4345" width="0" style="4" hidden="1" customWidth="1"/>
    <col min="4346" max="4346" width="31.33203125" style="4" customWidth="1"/>
    <col min="4347" max="4347" width="35.5" style="4" customWidth="1"/>
    <col min="4348" max="4348" width="11.5" style="4" customWidth="1"/>
    <col min="4349" max="4349" width="18.6640625" style="4" customWidth="1"/>
    <col min="4350" max="4350" width="18.83203125" style="4" customWidth="1"/>
    <col min="4351" max="4351" width="3.6640625" style="4" customWidth="1"/>
    <col min="4352" max="4352" width="11.33203125" style="4" bestFit="1" customWidth="1"/>
    <col min="4353" max="4600" width="9.33203125" style="4"/>
    <col min="4601" max="4601" width="0" style="4" hidden="1" customWidth="1"/>
    <col min="4602" max="4602" width="31.33203125" style="4" customWidth="1"/>
    <col min="4603" max="4603" width="35.5" style="4" customWidth="1"/>
    <col min="4604" max="4604" width="11.5" style="4" customWidth="1"/>
    <col min="4605" max="4605" width="18.6640625" style="4" customWidth="1"/>
    <col min="4606" max="4606" width="18.83203125" style="4" customWidth="1"/>
    <col min="4607" max="4607" width="3.6640625" style="4" customWidth="1"/>
    <col min="4608" max="4608" width="11.33203125" style="4" bestFit="1" customWidth="1"/>
    <col min="4609" max="4856" width="9.33203125" style="4"/>
    <col min="4857" max="4857" width="0" style="4" hidden="1" customWidth="1"/>
    <col min="4858" max="4858" width="31.33203125" style="4" customWidth="1"/>
    <col min="4859" max="4859" width="35.5" style="4" customWidth="1"/>
    <col min="4860" max="4860" width="11.5" style="4" customWidth="1"/>
    <col min="4861" max="4861" width="18.6640625" style="4" customWidth="1"/>
    <col min="4862" max="4862" width="18.83203125" style="4" customWidth="1"/>
    <col min="4863" max="4863" width="3.6640625" style="4" customWidth="1"/>
    <col min="4864" max="4864" width="11.33203125" style="4" bestFit="1" customWidth="1"/>
    <col min="4865" max="5112" width="9.33203125" style="4"/>
    <col min="5113" max="5113" width="0" style="4" hidden="1" customWidth="1"/>
    <col min="5114" max="5114" width="31.33203125" style="4" customWidth="1"/>
    <col min="5115" max="5115" width="35.5" style="4" customWidth="1"/>
    <col min="5116" max="5116" width="11.5" style="4" customWidth="1"/>
    <col min="5117" max="5117" width="18.6640625" style="4" customWidth="1"/>
    <col min="5118" max="5118" width="18.83203125" style="4" customWidth="1"/>
    <col min="5119" max="5119" width="3.6640625" style="4" customWidth="1"/>
    <col min="5120" max="5120" width="11.33203125" style="4" bestFit="1" customWidth="1"/>
    <col min="5121" max="5368" width="9.33203125" style="4"/>
    <col min="5369" max="5369" width="0" style="4" hidden="1" customWidth="1"/>
    <col min="5370" max="5370" width="31.33203125" style="4" customWidth="1"/>
    <col min="5371" max="5371" width="35.5" style="4" customWidth="1"/>
    <col min="5372" max="5372" width="11.5" style="4" customWidth="1"/>
    <col min="5373" max="5373" width="18.6640625" style="4" customWidth="1"/>
    <col min="5374" max="5374" width="18.83203125" style="4" customWidth="1"/>
    <col min="5375" max="5375" width="3.6640625" style="4" customWidth="1"/>
    <col min="5376" max="5376" width="11.33203125" style="4" bestFit="1" customWidth="1"/>
    <col min="5377" max="5624" width="9.33203125" style="4"/>
    <col min="5625" max="5625" width="0" style="4" hidden="1" customWidth="1"/>
    <col min="5626" max="5626" width="31.33203125" style="4" customWidth="1"/>
    <col min="5627" max="5627" width="35.5" style="4" customWidth="1"/>
    <col min="5628" max="5628" width="11.5" style="4" customWidth="1"/>
    <col min="5629" max="5629" width="18.6640625" style="4" customWidth="1"/>
    <col min="5630" max="5630" width="18.83203125" style="4" customWidth="1"/>
    <col min="5631" max="5631" width="3.6640625" style="4" customWidth="1"/>
    <col min="5632" max="5632" width="11.33203125" style="4" bestFit="1" customWidth="1"/>
    <col min="5633" max="5880" width="9.33203125" style="4"/>
    <col min="5881" max="5881" width="0" style="4" hidden="1" customWidth="1"/>
    <col min="5882" max="5882" width="31.33203125" style="4" customWidth="1"/>
    <col min="5883" max="5883" width="35.5" style="4" customWidth="1"/>
    <col min="5884" max="5884" width="11.5" style="4" customWidth="1"/>
    <col min="5885" max="5885" width="18.6640625" style="4" customWidth="1"/>
    <col min="5886" max="5886" width="18.83203125" style="4" customWidth="1"/>
    <col min="5887" max="5887" width="3.6640625" style="4" customWidth="1"/>
    <col min="5888" max="5888" width="11.33203125" style="4" bestFit="1" customWidth="1"/>
    <col min="5889" max="6136" width="9.33203125" style="4"/>
    <col min="6137" max="6137" width="0" style="4" hidden="1" customWidth="1"/>
    <col min="6138" max="6138" width="31.33203125" style="4" customWidth="1"/>
    <col min="6139" max="6139" width="35.5" style="4" customWidth="1"/>
    <col min="6140" max="6140" width="11.5" style="4" customWidth="1"/>
    <col min="6141" max="6141" width="18.6640625" style="4" customWidth="1"/>
    <col min="6142" max="6142" width="18.83203125" style="4" customWidth="1"/>
    <col min="6143" max="6143" width="3.6640625" style="4" customWidth="1"/>
    <col min="6144" max="6144" width="11.33203125" style="4" bestFit="1" customWidth="1"/>
    <col min="6145" max="6392" width="9.33203125" style="4"/>
    <col min="6393" max="6393" width="0" style="4" hidden="1" customWidth="1"/>
    <col min="6394" max="6394" width="31.33203125" style="4" customWidth="1"/>
    <col min="6395" max="6395" width="35.5" style="4" customWidth="1"/>
    <col min="6396" max="6396" width="11.5" style="4" customWidth="1"/>
    <col min="6397" max="6397" width="18.6640625" style="4" customWidth="1"/>
    <col min="6398" max="6398" width="18.83203125" style="4" customWidth="1"/>
    <col min="6399" max="6399" width="3.6640625" style="4" customWidth="1"/>
    <col min="6400" max="6400" width="11.33203125" style="4" bestFit="1" customWidth="1"/>
    <col min="6401" max="6648" width="9.33203125" style="4"/>
    <col min="6649" max="6649" width="0" style="4" hidden="1" customWidth="1"/>
    <col min="6650" max="6650" width="31.33203125" style="4" customWidth="1"/>
    <col min="6651" max="6651" width="35.5" style="4" customWidth="1"/>
    <col min="6652" max="6652" width="11.5" style="4" customWidth="1"/>
    <col min="6653" max="6653" width="18.6640625" style="4" customWidth="1"/>
    <col min="6654" max="6654" width="18.83203125" style="4" customWidth="1"/>
    <col min="6655" max="6655" width="3.6640625" style="4" customWidth="1"/>
    <col min="6656" max="6656" width="11.33203125" style="4" bestFit="1" customWidth="1"/>
    <col min="6657" max="6904" width="9.33203125" style="4"/>
    <col min="6905" max="6905" width="0" style="4" hidden="1" customWidth="1"/>
    <col min="6906" max="6906" width="31.33203125" style="4" customWidth="1"/>
    <col min="6907" max="6907" width="35.5" style="4" customWidth="1"/>
    <col min="6908" max="6908" width="11.5" style="4" customWidth="1"/>
    <col min="6909" max="6909" width="18.6640625" style="4" customWidth="1"/>
    <col min="6910" max="6910" width="18.83203125" style="4" customWidth="1"/>
    <col min="6911" max="6911" width="3.6640625" style="4" customWidth="1"/>
    <col min="6912" max="6912" width="11.33203125" style="4" bestFit="1" customWidth="1"/>
    <col min="6913" max="7160" width="9.33203125" style="4"/>
    <col min="7161" max="7161" width="0" style="4" hidden="1" customWidth="1"/>
    <col min="7162" max="7162" width="31.33203125" style="4" customWidth="1"/>
    <col min="7163" max="7163" width="35.5" style="4" customWidth="1"/>
    <col min="7164" max="7164" width="11.5" style="4" customWidth="1"/>
    <col min="7165" max="7165" width="18.6640625" style="4" customWidth="1"/>
    <col min="7166" max="7166" width="18.83203125" style="4" customWidth="1"/>
    <col min="7167" max="7167" width="3.6640625" style="4" customWidth="1"/>
    <col min="7168" max="7168" width="11.33203125" style="4" bestFit="1" customWidth="1"/>
    <col min="7169" max="7416" width="9.33203125" style="4"/>
    <col min="7417" max="7417" width="0" style="4" hidden="1" customWidth="1"/>
    <col min="7418" max="7418" width="31.33203125" style="4" customWidth="1"/>
    <col min="7419" max="7419" width="35.5" style="4" customWidth="1"/>
    <col min="7420" max="7420" width="11.5" style="4" customWidth="1"/>
    <col min="7421" max="7421" width="18.6640625" style="4" customWidth="1"/>
    <col min="7422" max="7422" width="18.83203125" style="4" customWidth="1"/>
    <col min="7423" max="7423" width="3.6640625" style="4" customWidth="1"/>
    <col min="7424" max="7424" width="11.33203125" style="4" bestFit="1" customWidth="1"/>
    <col min="7425" max="7672" width="9.33203125" style="4"/>
    <col min="7673" max="7673" width="0" style="4" hidden="1" customWidth="1"/>
    <col min="7674" max="7674" width="31.33203125" style="4" customWidth="1"/>
    <col min="7675" max="7675" width="35.5" style="4" customWidth="1"/>
    <col min="7676" max="7676" width="11.5" style="4" customWidth="1"/>
    <col min="7677" max="7677" width="18.6640625" style="4" customWidth="1"/>
    <col min="7678" max="7678" width="18.83203125" style="4" customWidth="1"/>
    <col min="7679" max="7679" width="3.6640625" style="4" customWidth="1"/>
    <col min="7680" max="7680" width="11.33203125" style="4" bestFit="1" customWidth="1"/>
    <col min="7681" max="7928" width="9.33203125" style="4"/>
    <col min="7929" max="7929" width="0" style="4" hidden="1" customWidth="1"/>
    <col min="7930" max="7930" width="31.33203125" style="4" customWidth="1"/>
    <col min="7931" max="7931" width="35.5" style="4" customWidth="1"/>
    <col min="7932" max="7932" width="11.5" style="4" customWidth="1"/>
    <col min="7933" max="7933" width="18.6640625" style="4" customWidth="1"/>
    <col min="7934" max="7934" width="18.83203125" style="4" customWidth="1"/>
    <col min="7935" max="7935" width="3.6640625" style="4" customWidth="1"/>
    <col min="7936" max="7936" width="11.33203125" style="4" bestFit="1" customWidth="1"/>
    <col min="7937" max="8184" width="9.33203125" style="4"/>
    <col min="8185" max="8185" width="0" style="4" hidden="1" customWidth="1"/>
    <col min="8186" max="8186" width="31.33203125" style="4" customWidth="1"/>
    <col min="8187" max="8187" width="35.5" style="4" customWidth="1"/>
    <col min="8188" max="8188" width="11.5" style="4" customWidth="1"/>
    <col min="8189" max="8189" width="18.6640625" style="4" customWidth="1"/>
    <col min="8190" max="8190" width="18.83203125" style="4" customWidth="1"/>
    <col min="8191" max="8191" width="3.6640625" style="4" customWidth="1"/>
    <col min="8192" max="8192" width="11.33203125" style="4" bestFit="1" customWidth="1"/>
    <col min="8193" max="8440" width="9.33203125" style="4"/>
    <col min="8441" max="8441" width="0" style="4" hidden="1" customWidth="1"/>
    <col min="8442" max="8442" width="31.33203125" style="4" customWidth="1"/>
    <col min="8443" max="8443" width="35.5" style="4" customWidth="1"/>
    <col min="8444" max="8444" width="11.5" style="4" customWidth="1"/>
    <col min="8445" max="8445" width="18.6640625" style="4" customWidth="1"/>
    <col min="8446" max="8446" width="18.83203125" style="4" customWidth="1"/>
    <col min="8447" max="8447" width="3.6640625" style="4" customWidth="1"/>
    <col min="8448" max="8448" width="11.33203125" style="4" bestFit="1" customWidth="1"/>
    <col min="8449" max="8696" width="9.33203125" style="4"/>
    <col min="8697" max="8697" width="0" style="4" hidden="1" customWidth="1"/>
    <col min="8698" max="8698" width="31.33203125" style="4" customWidth="1"/>
    <col min="8699" max="8699" width="35.5" style="4" customWidth="1"/>
    <col min="8700" max="8700" width="11.5" style="4" customWidth="1"/>
    <col min="8701" max="8701" width="18.6640625" style="4" customWidth="1"/>
    <col min="8702" max="8702" width="18.83203125" style="4" customWidth="1"/>
    <col min="8703" max="8703" width="3.6640625" style="4" customWidth="1"/>
    <col min="8704" max="8704" width="11.33203125" style="4" bestFit="1" customWidth="1"/>
    <col min="8705" max="8952" width="9.33203125" style="4"/>
    <col min="8953" max="8953" width="0" style="4" hidden="1" customWidth="1"/>
    <col min="8954" max="8954" width="31.33203125" style="4" customWidth="1"/>
    <col min="8955" max="8955" width="35.5" style="4" customWidth="1"/>
    <col min="8956" max="8956" width="11.5" style="4" customWidth="1"/>
    <col min="8957" max="8957" width="18.6640625" style="4" customWidth="1"/>
    <col min="8958" max="8958" width="18.83203125" style="4" customWidth="1"/>
    <col min="8959" max="8959" width="3.6640625" style="4" customWidth="1"/>
    <col min="8960" max="8960" width="11.33203125" style="4" bestFit="1" customWidth="1"/>
    <col min="8961" max="9208" width="9.33203125" style="4"/>
    <col min="9209" max="9209" width="0" style="4" hidden="1" customWidth="1"/>
    <col min="9210" max="9210" width="31.33203125" style="4" customWidth="1"/>
    <col min="9211" max="9211" width="35.5" style="4" customWidth="1"/>
    <col min="9212" max="9212" width="11.5" style="4" customWidth="1"/>
    <col min="9213" max="9213" width="18.6640625" style="4" customWidth="1"/>
    <col min="9214" max="9214" width="18.83203125" style="4" customWidth="1"/>
    <col min="9215" max="9215" width="3.6640625" style="4" customWidth="1"/>
    <col min="9216" max="9216" width="11.33203125" style="4" bestFit="1" customWidth="1"/>
    <col min="9217" max="9464" width="9.33203125" style="4"/>
    <col min="9465" max="9465" width="0" style="4" hidden="1" customWidth="1"/>
    <col min="9466" max="9466" width="31.33203125" style="4" customWidth="1"/>
    <col min="9467" max="9467" width="35.5" style="4" customWidth="1"/>
    <col min="9468" max="9468" width="11.5" style="4" customWidth="1"/>
    <col min="9469" max="9469" width="18.6640625" style="4" customWidth="1"/>
    <col min="9470" max="9470" width="18.83203125" style="4" customWidth="1"/>
    <col min="9471" max="9471" width="3.6640625" style="4" customWidth="1"/>
    <col min="9472" max="9472" width="11.33203125" style="4" bestFit="1" customWidth="1"/>
    <col min="9473" max="9720" width="9.33203125" style="4"/>
    <col min="9721" max="9721" width="0" style="4" hidden="1" customWidth="1"/>
    <col min="9722" max="9722" width="31.33203125" style="4" customWidth="1"/>
    <col min="9723" max="9723" width="35.5" style="4" customWidth="1"/>
    <col min="9724" max="9724" width="11.5" style="4" customWidth="1"/>
    <col min="9725" max="9725" width="18.6640625" style="4" customWidth="1"/>
    <col min="9726" max="9726" width="18.83203125" style="4" customWidth="1"/>
    <col min="9727" max="9727" width="3.6640625" style="4" customWidth="1"/>
    <col min="9728" max="9728" width="11.33203125" style="4" bestFit="1" customWidth="1"/>
    <col min="9729" max="9976" width="9.33203125" style="4"/>
    <col min="9977" max="9977" width="0" style="4" hidden="1" customWidth="1"/>
    <col min="9978" max="9978" width="31.33203125" style="4" customWidth="1"/>
    <col min="9979" max="9979" width="35.5" style="4" customWidth="1"/>
    <col min="9980" max="9980" width="11.5" style="4" customWidth="1"/>
    <col min="9981" max="9981" width="18.6640625" style="4" customWidth="1"/>
    <col min="9982" max="9982" width="18.83203125" style="4" customWidth="1"/>
    <col min="9983" max="9983" width="3.6640625" style="4" customWidth="1"/>
    <col min="9984" max="9984" width="11.33203125" style="4" bestFit="1" customWidth="1"/>
    <col min="9985" max="10232" width="9.33203125" style="4"/>
    <col min="10233" max="10233" width="0" style="4" hidden="1" customWidth="1"/>
    <col min="10234" max="10234" width="31.33203125" style="4" customWidth="1"/>
    <col min="10235" max="10235" width="35.5" style="4" customWidth="1"/>
    <col min="10236" max="10236" width="11.5" style="4" customWidth="1"/>
    <col min="10237" max="10237" width="18.6640625" style="4" customWidth="1"/>
    <col min="10238" max="10238" width="18.83203125" style="4" customWidth="1"/>
    <col min="10239" max="10239" width="3.6640625" style="4" customWidth="1"/>
    <col min="10240" max="10240" width="11.33203125" style="4" bestFit="1" customWidth="1"/>
    <col min="10241" max="10488" width="9.33203125" style="4"/>
    <col min="10489" max="10489" width="0" style="4" hidden="1" customWidth="1"/>
    <col min="10490" max="10490" width="31.33203125" style="4" customWidth="1"/>
    <col min="10491" max="10491" width="35.5" style="4" customWidth="1"/>
    <col min="10492" max="10492" width="11.5" style="4" customWidth="1"/>
    <col min="10493" max="10493" width="18.6640625" style="4" customWidth="1"/>
    <col min="10494" max="10494" width="18.83203125" style="4" customWidth="1"/>
    <col min="10495" max="10495" width="3.6640625" style="4" customWidth="1"/>
    <col min="10496" max="10496" width="11.33203125" style="4" bestFit="1" customWidth="1"/>
    <col min="10497" max="10744" width="9.33203125" style="4"/>
    <col min="10745" max="10745" width="0" style="4" hidden="1" customWidth="1"/>
    <col min="10746" max="10746" width="31.33203125" style="4" customWidth="1"/>
    <col min="10747" max="10747" width="35.5" style="4" customWidth="1"/>
    <col min="10748" max="10748" width="11.5" style="4" customWidth="1"/>
    <col min="10749" max="10749" width="18.6640625" style="4" customWidth="1"/>
    <col min="10750" max="10750" width="18.83203125" style="4" customWidth="1"/>
    <col min="10751" max="10751" width="3.6640625" style="4" customWidth="1"/>
    <col min="10752" max="10752" width="11.33203125" style="4" bestFit="1" customWidth="1"/>
    <col min="10753" max="11000" width="9.33203125" style="4"/>
    <col min="11001" max="11001" width="0" style="4" hidden="1" customWidth="1"/>
    <col min="11002" max="11002" width="31.33203125" style="4" customWidth="1"/>
    <col min="11003" max="11003" width="35.5" style="4" customWidth="1"/>
    <col min="11004" max="11004" width="11.5" style="4" customWidth="1"/>
    <col min="11005" max="11005" width="18.6640625" style="4" customWidth="1"/>
    <col min="11006" max="11006" width="18.83203125" style="4" customWidth="1"/>
    <col min="11007" max="11007" width="3.6640625" style="4" customWidth="1"/>
    <col min="11008" max="11008" width="11.33203125" style="4" bestFit="1" customWidth="1"/>
    <col min="11009" max="11256" width="9.33203125" style="4"/>
    <col min="11257" max="11257" width="0" style="4" hidden="1" customWidth="1"/>
    <col min="11258" max="11258" width="31.33203125" style="4" customWidth="1"/>
    <col min="11259" max="11259" width="35.5" style="4" customWidth="1"/>
    <col min="11260" max="11260" width="11.5" style="4" customWidth="1"/>
    <col min="11261" max="11261" width="18.6640625" style="4" customWidth="1"/>
    <col min="11262" max="11262" width="18.83203125" style="4" customWidth="1"/>
    <col min="11263" max="11263" width="3.6640625" style="4" customWidth="1"/>
    <col min="11264" max="11264" width="11.33203125" style="4" bestFit="1" customWidth="1"/>
    <col min="11265" max="11512" width="9.33203125" style="4"/>
    <col min="11513" max="11513" width="0" style="4" hidden="1" customWidth="1"/>
    <col min="11514" max="11514" width="31.33203125" style="4" customWidth="1"/>
    <col min="11515" max="11515" width="35.5" style="4" customWidth="1"/>
    <col min="11516" max="11516" width="11.5" style="4" customWidth="1"/>
    <col min="11517" max="11517" width="18.6640625" style="4" customWidth="1"/>
    <col min="11518" max="11518" width="18.83203125" style="4" customWidth="1"/>
    <col min="11519" max="11519" width="3.6640625" style="4" customWidth="1"/>
    <col min="11520" max="11520" width="11.33203125" style="4" bestFit="1" customWidth="1"/>
    <col min="11521" max="11768" width="9.33203125" style="4"/>
    <col min="11769" max="11769" width="0" style="4" hidden="1" customWidth="1"/>
    <col min="11770" max="11770" width="31.33203125" style="4" customWidth="1"/>
    <col min="11771" max="11771" width="35.5" style="4" customWidth="1"/>
    <col min="11772" max="11772" width="11.5" style="4" customWidth="1"/>
    <col min="11773" max="11773" width="18.6640625" style="4" customWidth="1"/>
    <col min="11774" max="11774" width="18.83203125" style="4" customWidth="1"/>
    <col min="11775" max="11775" width="3.6640625" style="4" customWidth="1"/>
    <col min="11776" max="11776" width="11.33203125" style="4" bestFit="1" customWidth="1"/>
    <col min="11777" max="12024" width="9.33203125" style="4"/>
    <col min="12025" max="12025" width="0" style="4" hidden="1" customWidth="1"/>
    <col min="12026" max="12026" width="31.33203125" style="4" customWidth="1"/>
    <col min="12027" max="12027" width="35.5" style="4" customWidth="1"/>
    <col min="12028" max="12028" width="11.5" style="4" customWidth="1"/>
    <col min="12029" max="12029" width="18.6640625" style="4" customWidth="1"/>
    <col min="12030" max="12030" width="18.83203125" style="4" customWidth="1"/>
    <col min="12031" max="12031" width="3.6640625" style="4" customWidth="1"/>
    <col min="12032" max="12032" width="11.33203125" style="4" bestFit="1" customWidth="1"/>
    <col min="12033" max="12280" width="9.33203125" style="4"/>
    <col min="12281" max="12281" width="0" style="4" hidden="1" customWidth="1"/>
    <col min="12282" max="12282" width="31.33203125" style="4" customWidth="1"/>
    <col min="12283" max="12283" width="35.5" style="4" customWidth="1"/>
    <col min="12284" max="12284" width="11.5" style="4" customWidth="1"/>
    <col min="12285" max="12285" width="18.6640625" style="4" customWidth="1"/>
    <col min="12286" max="12286" width="18.83203125" style="4" customWidth="1"/>
    <col min="12287" max="12287" width="3.6640625" style="4" customWidth="1"/>
    <col min="12288" max="12288" width="11.33203125" style="4" bestFit="1" customWidth="1"/>
    <col min="12289" max="12536" width="9.33203125" style="4"/>
    <col min="12537" max="12537" width="0" style="4" hidden="1" customWidth="1"/>
    <col min="12538" max="12538" width="31.33203125" style="4" customWidth="1"/>
    <col min="12539" max="12539" width="35.5" style="4" customWidth="1"/>
    <col min="12540" max="12540" width="11.5" style="4" customWidth="1"/>
    <col min="12541" max="12541" width="18.6640625" style="4" customWidth="1"/>
    <col min="12542" max="12542" width="18.83203125" style="4" customWidth="1"/>
    <col min="12543" max="12543" width="3.6640625" style="4" customWidth="1"/>
    <col min="12544" max="12544" width="11.33203125" style="4" bestFit="1" customWidth="1"/>
    <col min="12545" max="12792" width="9.33203125" style="4"/>
    <col min="12793" max="12793" width="0" style="4" hidden="1" customWidth="1"/>
    <col min="12794" max="12794" width="31.33203125" style="4" customWidth="1"/>
    <col min="12795" max="12795" width="35.5" style="4" customWidth="1"/>
    <col min="12796" max="12796" width="11.5" style="4" customWidth="1"/>
    <col min="12797" max="12797" width="18.6640625" style="4" customWidth="1"/>
    <col min="12798" max="12798" width="18.83203125" style="4" customWidth="1"/>
    <col min="12799" max="12799" width="3.6640625" style="4" customWidth="1"/>
    <col min="12800" max="12800" width="11.33203125" style="4" bestFit="1" customWidth="1"/>
    <col min="12801" max="13048" width="9.33203125" style="4"/>
    <col min="13049" max="13049" width="0" style="4" hidden="1" customWidth="1"/>
    <col min="13050" max="13050" width="31.33203125" style="4" customWidth="1"/>
    <col min="13051" max="13051" width="35.5" style="4" customWidth="1"/>
    <col min="13052" max="13052" width="11.5" style="4" customWidth="1"/>
    <col min="13053" max="13053" width="18.6640625" style="4" customWidth="1"/>
    <col min="13054" max="13054" width="18.83203125" style="4" customWidth="1"/>
    <col min="13055" max="13055" width="3.6640625" style="4" customWidth="1"/>
    <col min="13056" max="13056" width="11.33203125" style="4" bestFit="1" customWidth="1"/>
    <col min="13057" max="13304" width="9.33203125" style="4"/>
    <col min="13305" max="13305" width="0" style="4" hidden="1" customWidth="1"/>
    <col min="13306" max="13306" width="31.33203125" style="4" customWidth="1"/>
    <col min="13307" max="13307" width="35.5" style="4" customWidth="1"/>
    <col min="13308" max="13308" width="11.5" style="4" customWidth="1"/>
    <col min="13309" max="13309" width="18.6640625" style="4" customWidth="1"/>
    <col min="13310" max="13310" width="18.83203125" style="4" customWidth="1"/>
    <col min="13311" max="13311" width="3.6640625" style="4" customWidth="1"/>
    <col min="13312" max="13312" width="11.33203125" style="4" bestFit="1" customWidth="1"/>
    <col min="13313" max="13560" width="9.33203125" style="4"/>
    <col min="13561" max="13561" width="0" style="4" hidden="1" customWidth="1"/>
    <col min="13562" max="13562" width="31.33203125" style="4" customWidth="1"/>
    <col min="13563" max="13563" width="35.5" style="4" customWidth="1"/>
    <col min="13564" max="13564" width="11.5" style="4" customWidth="1"/>
    <col min="13565" max="13565" width="18.6640625" style="4" customWidth="1"/>
    <col min="13566" max="13566" width="18.83203125" style="4" customWidth="1"/>
    <col min="13567" max="13567" width="3.6640625" style="4" customWidth="1"/>
    <col min="13568" max="13568" width="11.33203125" style="4" bestFit="1" customWidth="1"/>
    <col min="13569" max="13816" width="9.33203125" style="4"/>
    <col min="13817" max="13817" width="0" style="4" hidden="1" customWidth="1"/>
    <col min="13818" max="13818" width="31.33203125" style="4" customWidth="1"/>
    <col min="13819" max="13819" width="35.5" style="4" customWidth="1"/>
    <col min="13820" max="13820" width="11.5" style="4" customWidth="1"/>
    <col min="13821" max="13821" width="18.6640625" style="4" customWidth="1"/>
    <col min="13822" max="13822" width="18.83203125" style="4" customWidth="1"/>
    <col min="13823" max="13823" width="3.6640625" style="4" customWidth="1"/>
    <col min="13824" max="13824" width="11.33203125" style="4" bestFit="1" customWidth="1"/>
    <col min="13825" max="14072" width="9.33203125" style="4"/>
    <col min="14073" max="14073" width="0" style="4" hidden="1" customWidth="1"/>
    <col min="14074" max="14074" width="31.33203125" style="4" customWidth="1"/>
    <col min="14075" max="14075" width="35.5" style="4" customWidth="1"/>
    <col min="14076" max="14076" width="11.5" style="4" customWidth="1"/>
    <col min="14077" max="14077" width="18.6640625" style="4" customWidth="1"/>
    <col min="14078" max="14078" width="18.83203125" style="4" customWidth="1"/>
    <col min="14079" max="14079" width="3.6640625" style="4" customWidth="1"/>
    <col min="14080" max="14080" width="11.33203125" style="4" bestFit="1" customWidth="1"/>
    <col min="14081" max="14328" width="9.33203125" style="4"/>
    <col min="14329" max="14329" width="0" style="4" hidden="1" customWidth="1"/>
    <col min="14330" max="14330" width="31.33203125" style="4" customWidth="1"/>
    <col min="14331" max="14331" width="35.5" style="4" customWidth="1"/>
    <col min="14332" max="14332" width="11.5" style="4" customWidth="1"/>
    <col min="14333" max="14333" width="18.6640625" style="4" customWidth="1"/>
    <col min="14334" max="14334" width="18.83203125" style="4" customWidth="1"/>
    <col min="14335" max="14335" width="3.6640625" style="4" customWidth="1"/>
    <col min="14336" max="14336" width="11.33203125" style="4" bestFit="1" customWidth="1"/>
    <col min="14337" max="14584" width="9.33203125" style="4"/>
    <col min="14585" max="14585" width="0" style="4" hidden="1" customWidth="1"/>
    <col min="14586" max="14586" width="31.33203125" style="4" customWidth="1"/>
    <col min="14587" max="14587" width="35.5" style="4" customWidth="1"/>
    <col min="14588" max="14588" width="11.5" style="4" customWidth="1"/>
    <col min="14589" max="14589" width="18.6640625" style="4" customWidth="1"/>
    <col min="14590" max="14590" width="18.83203125" style="4" customWidth="1"/>
    <col min="14591" max="14591" width="3.6640625" style="4" customWidth="1"/>
    <col min="14592" max="14592" width="11.33203125" style="4" bestFit="1" customWidth="1"/>
    <col min="14593" max="14840" width="9.33203125" style="4"/>
    <col min="14841" max="14841" width="0" style="4" hidden="1" customWidth="1"/>
    <col min="14842" max="14842" width="31.33203125" style="4" customWidth="1"/>
    <col min="14843" max="14843" width="35.5" style="4" customWidth="1"/>
    <col min="14844" max="14844" width="11.5" style="4" customWidth="1"/>
    <col min="14845" max="14845" width="18.6640625" style="4" customWidth="1"/>
    <col min="14846" max="14846" width="18.83203125" style="4" customWidth="1"/>
    <col min="14847" max="14847" width="3.6640625" style="4" customWidth="1"/>
    <col min="14848" max="14848" width="11.33203125" style="4" bestFit="1" customWidth="1"/>
    <col min="14849" max="15096" width="9.33203125" style="4"/>
    <col min="15097" max="15097" width="0" style="4" hidden="1" customWidth="1"/>
    <col min="15098" max="15098" width="31.33203125" style="4" customWidth="1"/>
    <col min="15099" max="15099" width="35.5" style="4" customWidth="1"/>
    <col min="15100" max="15100" width="11.5" style="4" customWidth="1"/>
    <col min="15101" max="15101" width="18.6640625" style="4" customWidth="1"/>
    <col min="15102" max="15102" width="18.83203125" style="4" customWidth="1"/>
    <col min="15103" max="15103" width="3.6640625" style="4" customWidth="1"/>
    <col min="15104" max="15104" width="11.33203125" style="4" bestFit="1" customWidth="1"/>
    <col min="15105" max="15352" width="9.33203125" style="4"/>
    <col min="15353" max="15353" width="0" style="4" hidden="1" customWidth="1"/>
    <col min="15354" max="15354" width="31.33203125" style="4" customWidth="1"/>
    <col min="15355" max="15355" width="35.5" style="4" customWidth="1"/>
    <col min="15356" max="15356" width="11.5" style="4" customWidth="1"/>
    <col min="15357" max="15357" width="18.6640625" style="4" customWidth="1"/>
    <col min="15358" max="15358" width="18.83203125" style="4" customWidth="1"/>
    <col min="15359" max="15359" width="3.6640625" style="4" customWidth="1"/>
    <col min="15360" max="15360" width="11.33203125" style="4" bestFit="1" customWidth="1"/>
    <col min="15361" max="15608" width="9.33203125" style="4"/>
    <col min="15609" max="15609" width="0" style="4" hidden="1" customWidth="1"/>
    <col min="15610" max="15610" width="31.33203125" style="4" customWidth="1"/>
    <col min="15611" max="15611" width="35.5" style="4" customWidth="1"/>
    <col min="15612" max="15612" width="11.5" style="4" customWidth="1"/>
    <col min="15613" max="15613" width="18.6640625" style="4" customWidth="1"/>
    <col min="15614" max="15614" width="18.83203125" style="4" customWidth="1"/>
    <col min="15615" max="15615" width="3.6640625" style="4" customWidth="1"/>
    <col min="15616" max="15616" width="11.33203125" style="4" bestFit="1" customWidth="1"/>
    <col min="15617" max="15864" width="9.33203125" style="4"/>
    <col min="15865" max="15865" width="0" style="4" hidden="1" customWidth="1"/>
    <col min="15866" max="15866" width="31.33203125" style="4" customWidth="1"/>
    <col min="15867" max="15867" width="35.5" style="4" customWidth="1"/>
    <col min="15868" max="15868" width="11.5" style="4" customWidth="1"/>
    <col min="15869" max="15869" width="18.6640625" style="4" customWidth="1"/>
    <col min="15870" max="15870" width="18.83203125" style="4" customWidth="1"/>
    <col min="15871" max="15871" width="3.6640625" style="4" customWidth="1"/>
    <col min="15872" max="15872" width="11.33203125" style="4" bestFit="1" customWidth="1"/>
    <col min="15873" max="16120" width="9.33203125" style="4"/>
    <col min="16121" max="16121" width="0" style="4" hidden="1" customWidth="1"/>
    <col min="16122" max="16122" width="31.33203125" style="4" customWidth="1"/>
    <col min="16123" max="16123" width="35.5" style="4" customWidth="1"/>
    <col min="16124" max="16124" width="11.5" style="4" customWidth="1"/>
    <col min="16125" max="16125" width="18.6640625" style="4" customWidth="1"/>
    <col min="16126" max="16126" width="18.83203125" style="4" customWidth="1"/>
    <col min="16127" max="16127" width="3.6640625" style="4" customWidth="1"/>
    <col min="16128" max="16128" width="11.33203125" style="4" bestFit="1" customWidth="1"/>
    <col min="16129" max="16384" width="9.33203125" style="4"/>
  </cols>
  <sheetData>
    <row r="1" spans="1:6" ht="12" customHeight="1">
      <c r="A1" s="2" t="s">
        <v>276</v>
      </c>
      <c r="B1" s="400" t="s">
        <v>88</v>
      </c>
      <c r="C1" s="400"/>
      <c r="D1" s="400"/>
      <c r="E1" s="400"/>
      <c r="F1" s="400"/>
    </row>
    <row r="2" spans="1:6" ht="12" customHeight="1">
      <c r="A2" s="2" t="s">
        <v>276</v>
      </c>
      <c r="B2" s="400" t="s">
        <v>143</v>
      </c>
      <c r="C2" s="400"/>
      <c r="D2" s="400"/>
      <c r="E2" s="400"/>
      <c r="F2" s="400"/>
    </row>
    <row r="3" spans="1:6" ht="12" customHeight="1">
      <c r="A3" s="2" t="s">
        <v>276</v>
      </c>
      <c r="B3" s="400" t="s">
        <v>89</v>
      </c>
      <c r="C3" s="400"/>
      <c r="D3" s="400"/>
      <c r="E3" s="400"/>
      <c r="F3" s="400"/>
    </row>
    <row r="4" spans="1:6" ht="12" customHeight="1">
      <c r="A4" s="2" t="s">
        <v>276</v>
      </c>
      <c r="B4" s="400" t="s">
        <v>277</v>
      </c>
      <c r="C4" s="400"/>
      <c r="D4" s="400"/>
      <c r="E4" s="400"/>
      <c r="F4" s="400"/>
    </row>
    <row r="5" spans="1:6" ht="12" customHeight="1">
      <c r="A5" s="2" t="s">
        <v>276</v>
      </c>
      <c r="B5" s="388" t="s">
        <v>276</v>
      </c>
      <c r="C5" s="388"/>
      <c r="D5" s="388"/>
      <c r="E5" s="388"/>
      <c r="F5" s="388"/>
    </row>
    <row r="6" spans="1:6" ht="12" customHeight="1">
      <c r="A6" s="2" t="s">
        <v>276</v>
      </c>
      <c r="B6" s="400" t="s">
        <v>278</v>
      </c>
      <c r="C6" s="400"/>
      <c r="D6" s="400"/>
      <c r="E6" s="400"/>
      <c r="F6" s="400"/>
    </row>
    <row r="7" spans="1:6" ht="12" customHeight="1">
      <c r="A7" s="2" t="s">
        <v>276</v>
      </c>
      <c r="B7" s="388" t="s">
        <v>279</v>
      </c>
      <c r="C7" s="388"/>
      <c r="D7" s="388"/>
      <c r="E7" s="388"/>
      <c r="F7" s="388"/>
    </row>
    <row r="8" spans="1:6" ht="12" customHeight="1">
      <c r="A8" s="2" t="s">
        <v>276</v>
      </c>
      <c r="B8" s="5" t="s">
        <v>276</v>
      </c>
      <c r="C8" s="5" t="s">
        <v>276</v>
      </c>
      <c r="D8" s="5" t="s">
        <v>276</v>
      </c>
      <c r="E8" s="5" t="s">
        <v>276</v>
      </c>
      <c r="F8" s="5" t="s">
        <v>276</v>
      </c>
    </row>
    <row r="9" spans="1:6" ht="12" customHeight="1">
      <c r="A9" s="2" t="s">
        <v>276</v>
      </c>
      <c r="B9" s="388" t="s">
        <v>280</v>
      </c>
      <c r="C9" s="388"/>
      <c r="D9" s="388"/>
      <c r="E9" s="388"/>
      <c r="F9" s="388"/>
    </row>
    <row r="10" spans="1:6" ht="12" customHeight="1">
      <c r="A10" s="2" t="s">
        <v>276</v>
      </c>
      <c r="B10" s="388" t="s">
        <v>281</v>
      </c>
      <c r="C10" s="388"/>
      <c r="D10" s="388"/>
      <c r="E10" s="388"/>
      <c r="F10" s="388"/>
    </row>
    <row r="11" spans="1:6" ht="12" customHeight="1">
      <c r="A11" s="2" t="s">
        <v>276</v>
      </c>
      <c r="B11" s="388" t="s">
        <v>282</v>
      </c>
      <c r="C11" s="388"/>
      <c r="D11" s="388"/>
      <c r="E11" s="388"/>
      <c r="F11" s="388"/>
    </row>
    <row r="12" spans="1:6" ht="12" customHeight="1">
      <c r="A12" s="2" t="s">
        <v>276</v>
      </c>
      <c r="B12" s="388" t="s">
        <v>283</v>
      </c>
      <c r="C12" s="388"/>
      <c r="D12" s="388"/>
      <c r="E12" s="388"/>
      <c r="F12" s="388"/>
    </row>
    <row r="13" spans="1:6" ht="12" customHeight="1">
      <c r="A13" s="2" t="s">
        <v>276</v>
      </c>
      <c r="B13" s="399" t="s">
        <v>470</v>
      </c>
      <c r="C13" s="388"/>
      <c r="D13" s="388"/>
      <c r="E13" s="388"/>
      <c r="F13" s="388"/>
    </row>
    <row r="14" spans="1:6" ht="12" customHeight="1">
      <c r="A14" s="2" t="s">
        <v>276</v>
      </c>
      <c r="B14" s="388" t="s">
        <v>284</v>
      </c>
      <c r="C14" s="388"/>
      <c r="D14" s="388"/>
      <c r="E14" s="388"/>
      <c r="F14" s="388"/>
    </row>
    <row r="15" spans="1:6" ht="36" customHeight="1">
      <c r="A15" s="2" t="s">
        <v>276</v>
      </c>
      <c r="B15" s="6" t="s">
        <v>285</v>
      </c>
      <c r="C15" s="401" t="s">
        <v>389</v>
      </c>
      <c r="D15" s="402"/>
      <c r="E15" s="402"/>
      <c r="F15" s="402"/>
    </row>
    <row r="16" spans="1:6">
      <c r="A16" s="2"/>
      <c r="B16" s="443"/>
      <c r="C16" s="444"/>
      <c r="D16" s="445"/>
      <c r="E16" s="446"/>
      <c r="F16" s="446" t="s">
        <v>637</v>
      </c>
    </row>
    <row r="17" spans="1:6">
      <c r="A17" s="2"/>
      <c r="B17" s="29"/>
      <c r="C17" s="29"/>
      <c r="D17" s="29"/>
      <c r="E17" s="29"/>
      <c r="F17" s="6"/>
    </row>
    <row r="18" spans="1:6">
      <c r="A18" s="2"/>
      <c r="B18" s="29" t="s">
        <v>172</v>
      </c>
      <c r="C18" s="447" t="s">
        <v>636</v>
      </c>
      <c r="D18" s="447"/>
      <c r="E18" s="447"/>
      <c r="F18" s="447"/>
    </row>
    <row r="19" spans="1:6">
      <c r="A19" s="2"/>
      <c r="B19" s="6"/>
      <c r="C19" s="379"/>
      <c r="D19" s="6"/>
      <c r="E19" s="6"/>
      <c r="F19" s="6"/>
    </row>
    <row r="20" spans="1:6" ht="12" customHeight="1">
      <c r="A20" s="2" t="s">
        <v>276</v>
      </c>
      <c r="B20" s="8" t="s">
        <v>276</v>
      </c>
      <c r="C20" s="8" t="s">
        <v>276</v>
      </c>
      <c r="D20" s="5" t="s">
        <v>276</v>
      </c>
      <c r="E20" s="5" t="s">
        <v>276</v>
      </c>
      <c r="F20" s="7" t="s">
        <v>276</v>
      </c>
    </row>
    <row r="21" spans="1:6" ht="14.25" customHeight="1">
      <c r="A21" s="2" t="s">
        <v>276</v>
      </c>
      <c r="B21" s="403" t="s">
        <v>469</v>
      </c>
      <c r="C21" s="403"/>
      <c r="D21" s="403"/>
      <c r="E21" s="403"/>
      <c r="F21" s="403"/>
    </row>
    <row r="22" spans="1:6" ht="12" customHeight="1">
      <c r="A22" s="2" t="s">
        <v>276</v>
      </c>
      <c r="B22" s="395" t="s">
        <v>439</v>
      </c>
      <c r="C22" s="396"/>
      <c r="D22" s="396"/>
      <c r="E22" s="396"/>
      <c r="F22" s="396"/>
    </row>
    <row r="23" spans="1:6" ht="12" customHeight="1">
      <c r="A23" s="2" t="s">
        <v>276</v>
      </c>
      <c r="B23" s="9" t="s">
        <v>276</v>
      </c>
      <c r="C23" s="9" t="s">
        <v>276</v>
      </c>
      <c r="D23" s="5" t="s">
        <v>276</v>
      </c>
      <c r="E23" s="5" t="s">
        <v>276</v>
      </c>
      <c r="F23" s="5" t="s">
        <v>276</v>
      </c>
    </row>
    <row r="24" spans="1:6" ht="12" customHeight="1">
      <c r="A24" s="2" t="s">
        <v>276</v>
      </c>
      <c r="B24" s="5" t="s">
        <v>276</v>
      </c>
      <c r="C24" s="5" t="s">
        <v>276</v>
      </c>
      <c r="D24" s="5" t="s">
        <v>276</v>
      </c>
      <c r="E24" s="5" t="s">
        <v>276</v>
      </c>
      <c r="F24" s="7" t="s">
        <v>286</v>
      </c>
    </row>
    <row r="25" spans="1:6" hidden="1"/>
    <row r="26" spans="1:6" hidden="1"/>
    <row r="27" spans="1:6" hidden="1"/>
    <row r="28" spans="1:6" hidden="1"/>
    <row r="29" spans="1:6" hidden="1"/>
    <row r="30" spans="1:6" hidden="1"/>
    <row r="31" spans="1:6" hidden="1"/>
    <row r="32" spans="1:6" hidden="1"/>
    <row r="33" spans="1:6" hidden="1"/>
    <row r="34" spans="1:6" hidden="1"/>
    <row r="35" spans="1:6" hidden="1"/>
    <row r="36" spans="1:6" hidden="1"/>
    <row r="37" spans="1:6" hidden="1"/>
    <row r="38" spans="1:6" hidden="1"/>
    <row r="39" spans="1:6" hidden="1"/>
    <row r="40" spans="1:6" hidden="1"/>
    <row r="41" spans="1:6" hidden="1"/>
    <row r="42" spans="1:6" hidden="1"/>
    <row r="43" spans="1:6" hidden="1"/>
    <row r="44" spans="1:6" hidden="1"/>
    <row r="45" spans="1:6" ht="48.75" customHeight="1">
      <c r="A45" s="10" t="s">
        <v>276</v>
      </c>
      <c r="B45" s="397" t="s">
        <v>287</v>
      </c>
      <c r="C45" s="398"/>
      <c r="D45" s="11" t="s">
        <v>638</v>
      </c>
      <c r="E45" s="11" t="s">
        <v>534</v>
      </c>
      <c r="F45" s="11" t="s">
        <v>535</v>
      </c>
    </row>
    <row r="46" spans="1:6" hidden="1"/>
    <row r="47" spans="1:6" ht="12" customHeight="1">
      <c r="A47" s="10" t="s">
        <v>276</v>
      </c>
      <c r="B47" s="391" t="s">
        <v>92</v>
      </c>
      <c r="C47" s="392"/>
      <c r="D47" s="392"/>
      <c r="E47" s="392"/>
      <c r="F47" s="393"/>
    </row>
    <row r="48" spans="1:6" ht="12" customHeight="1">
      <c r="A48" s="10" t="s">
        <v>276</v>
      </c>
      <c r="B48" s="383" t="s">
        <v>94</v>
      </c>
      <c r="C48" s="384"/>
      <c r="D48" s="12" t="s">
        <v>276</v>
      </c>
      <c r="E48" s="13" t="s">
        <v>276</v>
      </c>
      <c r="F48" s="13" t="s">
        <v>276</v>
      </c>
    </row>
    <row r="49" spans="1:6" ht="12" customHeight="1">
      <c r="A49" s="10" t="s">
        <v>276</v>
      </c>
      <c r="B49" s="389" t="s">
        <v>95</v>
      </c>
      <c r="C49" s="390"/>
      <c r="D49" s="347" t="s">
        <v>542</v>
      </c>
      <c r="E49" s="181">
        <f>ROUND(ББ!C31/1000,0)+'ОСВ 1.2024 ФФ'!F8/1000</f>
        <v>7774.4230100000004</v>
      </c>
      <c r="F49" s="181">
        <f>ROUND(ББ!D31/1000,0)+'ОСВ 1.2024 ФФ'!B8/1000</f>
        <v>32716.636760000001</v>
      </c>
    </row>
    <row r="50" spans="1:6" ht="24" customHeight="1">
      <c r="A50" s="10" t="s">
        <v>276</v>
      </c>
      <c r="B50" s="389" t="s">
        <v>205</v>
      </c>
      <c r="C50" s="390"/>
      <c r="D50" s="14"/>
      <c r="E50" s="181">
        <f>ROUND(ББ!C32/1000,0)</f>
        <v>0</v>
      </c>
      <c r="F50" s="181">
        <f>ROUND(ББ!D32/1000,0)</f>
        <v>0</v>
      </c>
    </row>
    <row r="51" spans="1:6" ht="24" customHeight="1">
      <c r="A51" s="10" t="s">
        <v>276</v>
      </c>
      <c r="B51" s="389" t="s">
        <v>206</v>
      </c>
      <c r="C51" s="390"/>
      <c r="D51" s="14"/>
      <c r="E51" s="181">
        <f>ROUND(ББ!C33/1000,0)</f>
        <v>0</v>
      </c>
      <c r="F51" s="181">
        <f>ROUND(ББ!D33/1000,0)</f>
        <v>0</v>
      </c>
    </row>
    <row r="52" spans="1:6" ht="24" customHeight="1">
      <c r="A52" s="10" t="s">
        <v>276</v>
      </c>
      <c r="B52" s="389" t="s">
        <v>288</v>
      </c>
      <c r="C52" s="390"/>
      <c r="D52" s="14"/>
      <c r="E52" s="181">
        <f>ROUND(ББ!C34/1000,0)</f>
        <v>0</v>
      </c>
      <c r="F52" s="181">
        <f>ROUND(ББ!D34/1000,0)</f>
        <v>0</v>
      </c>
    </row>
    <row r="53" spans="1:6" ht="12" customHeight="1">
      <c r="A53" s="10" t="s">
        <v>276</v>
      </c>
      <c r="B53" s="389" t="s">
        <v>212</v>
      </c>
      <c r="C53" s="390"/>
      <c r="D53" s="14"/>
      <c r="E53" s="181">
        <f>ROUND(ББ!C35/1000,0)</f>
        <v>0</v>
      </c>
      <c r="F53" s="181">
        <f>ROUND(ББ!D35/1000,0)</f>
        <v>0</v>
      </c>
    </row>
    <row r="54" spans="1:6" ht="12" customHeight="1">
      <c r="A54" s="10" t="s">
        <v>276</v>
      </c>
      <c r="B54" s="389" t="s">
        <v>101</v>
      </c>
      <c r="C54" s="390"/>
      <c r="D54" s="14"/>
      <c r="E54" s="181">
        <f>ROUND(ББ!C36/1000,0)</f>
        <v>0</v>
      </c>
      <c r="F54" s="181">
        <f>ROUND(ББ!D36/1000,0)</f>
        <v>0</v>
      </c>
    </row>
    <row r="55" spans="1:6" ht="12" customHeight="1">
      <c r="A55" s="10" t="s">
        <v>276</v>
      </c>
      <c r="B55" s="389" t="s">
        <v>103</v>
      </c>
      <c r="C55" s="390"/>
      <c r="D55" s="347" t="s">
        <v>543</v>
      </c>
      <c r="E55" s="181">
        <f>ROUND(ББ!C37/1000,0)+'ОСВ 1.2024 ФФ'!F22/1000</f>
        <v>99245.557069999995</v>
      </c>
      <c r="F55" s="181">
        <f>ROUND(ББ!D37/1000,0)+'ОСВ 1.2024 ФФ'!B22/1000</f>
        <v>78001.557069999995</v>
      </c>
    </row>
    <row r="56" spans="1:6" ht="12" customHeight="1">
      <c r="A56" s="10" t="s">
        <v>276</v>
      </c>
      <c r="B56" s="389" t="s">
        <v>207</v>
      </c>
      <c r="C56" s="390"/>
      <c r="D56" s="14"/>
      <c r="E56" s="181">
        <f>ROUND(ББ!C38/1000,0)</f>
        <v>0</v>
      </c>
      <c r="F56" s="181">
        <f>ROUND(ББ!D38/1000,0)</f>
        <v>0</v>
      </c>
    </row>
    <row r="57" spans="1:6" ht="12" customHeight="1">
      <c r="A57" s="10" t="s">
        <v>276</v>
      </c>
      <c r="B57" s="389" t="s">
        <v>208</v>
      </c>
      <c r="C57" s="390"/>
      <c r="D57" s="14"/>
      <c r="E57" s="181">
        <f>ROUND(ББ!C39/1000,0)</f>
        <v>0</v>
      </c>
      <c r="F57" s="181">
        <f>ROUND(ББ!D39/1000,0)</f>
        <v>0</v>
      </c>
    </row>
    <row r="58" spans="1:6" ht="12" customHeight="1">
      <c r="A58" s="10" t="s">
        <v>276</v>
      </c>
      <c r="B58" s="389" t="s">
        <v>105</v>
      </c>
      <c r="C58" s="390"/>
      <c r="D58" s="347" t="s">
        <v>544</v>
      </c>
      <c r="E58" s="181">
        <f>ROUND(ББ!C40/1000,0)</f>
        <v>11889</v>
      </c>
      <c r="F58" s="181">
        <f>ROUND(ББ!D40/1000,0)</f>
        <v>11648</v>
      </c>
    </row>
    <row r="59" spans="1:6" ht="12" customHeight="1">
      <c r="A59" s="10" t="s">
        <v>276</v>
      </c>
      <c r="B59" s="389" t="s">
        <v>107</v>
      </c>
      <c r="C59" s="390"/>
      <c r="D59" s="14"/>
      <c r="E59" s="181">
        <f>ROUND(ББ!C41/1000,0)+'ОСВ 1.2024 ФФ'!F26/1000</f>
        <v>93779.88291</v>
      </c>
      <c r="F59" s="181">
        <f>ROUND(ББ!D41/1000,0)+'ОСВ 1.2024 ФФ'!B26/1000</f>
        <v>37739.88291</v>
      </c>
    </row>
    <row r="60" spans="1:6" ht="12" customHeight="1">
      <c r="A60" s="10" t="s">
        <v>276</v>
      </c>
      <c r="B60" s="389" t="s">
        <v>117</v>
      </c>
      <c r="C60" s="390"/>
      <c r="D60" s="14"/>
      <c r="E60" s="181">
        <f>ROUND(ББ!C42/1000,0)</f>
        <v>0</v>
      </c>
      <c r="F60" s="181">
        <f>ROUND(ББ!D42/1000,0)</f>
        <v>0</v>
      </c>
    </row>
    <row r="61" spans="1:6" ht="12" customHeight="1">
      <c r="A61" s="10" t="s">
        <v>276</v>
      </c>
      <c r="B61" s="389" t="s">
        <v>109</v>
      </c>
      <c r="C61" s="390"/>
      <c r="D61" s="347" t="s">
        <v>545</v>
      </c>
      <c r="E61" s="181">
        <f>ROUNDUP(ББ!C43/1000,0)+('ОСВ 1.2024 ФФ'!F29+'ОСВ 1.2024 ФФ'!F34)/1000</f>
        <v>352290.18388999999</v>
      </c>
      <c r="F61" s="181">
        <f>ROUND(ББ!D43/1000,0)+('ОСВ 1.2024 ФФ'!B34+'ОСВ 1.2024 ФФ'!B29)/1000</f>
        <v>123841.00348</v>
      </c>
    </row>
    <row r="62" spans="1:6" ht="24.75" customHeight="1">
      <c r="A62" s="10" t="s">
        <v>276</v>
      </c>
      <c r="B62" s="383" t="s">
        <v>218</v>
      </c>
      <c r="C62" s="384"/>
      <c r="D62" s="15"/>
      <c r="E62" s="182">
        <f>SUM(E49:E61)</f>
        <v>564979.04688000004</v>
      </c>
      <c r="F62" s="182">
        <f>SUM(F49:F61)</f>
        <v>283947.08022</v>
      </c>
    </row>
    <row r="63" spans="1:6" ht="12" customHeight="1">
      <c r="A63" s="10" t="s">
        <v>276</v>
      </c>
      <c r="B63" s="389" t="s">
        <v>111</v>
      </c>
      <c r="C63" s="390"/>
      <c r="D63" s="12"/>
      <c r="E63" s="181"/>
      <c r="F63" s="183"/>
    </row>
    <row r="64" spans="1:6" ht="12" customHeight="1">
      <c r="A64" s="10" t="s">
        <v>276</v>
      </c>
      <c r="B64" s="383" t="s">
        <v>32</v>
      </c>
      <c r="C64" s="384"/>
      <c r="D64" s="15"/>
      <c r="E64" s="182" t="s">
        <v>276</v>
      </c>
      <c r="F64" s="182" t="s">
        <v>276</v>
      </c>
    </row>
    <row r="65" spans="1:6" ht="24" customHeight="1">
      <c r="A65" s="10" t="s">
        <v>276</v>
      </c>
      <c r="B65" s="389" t="s">
        <v>209</v>
      </c>
      <c r="C65" s="390"/>
      <c r="D65" s="12"/>
      <c r="E65" s="181">
        <f>ROUND(ББ!C47/1000,0)</f>
        <v>0</v>
      </c>
      <c r="F65" s="181">
        <f>ROUND(ББ!D47/1000,0)</f>
        <v>0</v>
      </c>
    </row>
    <row r="66" spans="1:6" ht="24" customHeight="1">
      <c r="A66" s="10" t="s">
        <v>276</v>
      </c>
      <c r="B66" s="389" t="s">
        <v>210</v>
      </c>
      <c r="C66" s="390"/>
      <c r="D66" s="12"/>
      <c r="E66" s="181">
        <f>ROUND(ББ!C48/1000,0)</f>
        <v>0</v>
      </c>
      <c r="F66" s="181">
        <f>ROUND(ББ!D48/1000,0)</f>
        <v>0</v>
      </c>
    </row>
    <row r="67" spans="1:6" ht="24" customHeight="1">
      <c r="A67" s="10" t="s">
        <v>276</v>
      </c>
      <c r="B67" s="389" t="s">
        <v>289</v>
      </c>
      <c r="C67" s="390"/>
      <c r="D67" s="12"/>
      <c r="E67" s="181">
        <f>ROUND(ББ!C49/1000,0)</f>
        <v>0</v>
      </c>
      <c r="F67" s="181">
        <f>ROUND(ББ!D49/1000,0)</f>
        <v>0</v>
      </c>
    </row>
    <row r="68" spans="1:6" ht="12" customHeight="1">
      <c r="A68" s="10" t="s">
        <v>276</v>
      </c>
      <c r="B68" s="389" t="s">
        <v>211</v>
      </c>
      <c r="C68" s="390"/>
      <c r="D68" s="12"/>
      <c r="E68" s="181">
        <f>ROUND(ББ!C50/1000,0)</f>
        <v>0</v>
      </c>
      <c r="F68" s="181">
        <f>ROUND(ББ!D50/1000,0)</f>
        <v>0</v>
      </c>
    </row>
    <row r="69" spans="1:6" ht="12" customHeight="1">
      <c r="A69" s="10" t="s">
        <v>276</v>
      </c>
      <c r="B69" s="389" t="s">
        <v>213</v>
      </c>
      <c r="C69" s="390"/>
      <c r="D69" s="12"/>
      <c r="E69" s="181">
        <f>ROUND(ББ!C51/1000,0)</f>
        <v>0</v>
      </c>
      <c r="F69" s="181">
        <f>ROUND(ББ!D51/1000,0)</f>
        <v>0</v>
      </c>
    </row>
    <row r="70" spans="1:6" ht="12" customHeight="1">
      <c r="A70" s="10" t="s">
        <v>276</v>
      </c>
      <c r="B70" s="389" t="s">
        <v>114</v>
      </c>
      <c r="C70" s="390"/>
      <c r="D70" s="12">
        <v>9</v>
      </c>
      <c r="E70" s="181">
        <f>ROUND(ББ!C52/1000,0)</f>
        <v>82630</v>
      </c>
      <c r="F70" s="181">
        <f>ROUND(ББ!D52/1000,0)</f>
        <v>82630</v>
      </c>
    </row>
    <row r="71" spans="1:6" ht="12" customHeight="1">
      <c r="A71" s="10" t="s">
        <v>276</v>
      </c>
      <c r="B71" s="389" t="s">
        <v>112</v>
      </c>
      <c r="C71" s="390"/>
      <c r="D71" s="12"/>
      <c r="E71" s="181">
        <f>ROUND(ББ!C53/1000,0)</f>
        <v>0</v>
      </c>
      <c r="F71" s="181">
        <f>ROUND(ББ!D53/1000,0)</f>
        <v>0</v>
      </c>
    </row>
    <row r="72" spans="1:6" ht="12" customHeight="1">
      <c r="A72" s="10" t="s">
        <v>276</v>
      </c>
      <c r="B72" s="389" t="s">
        <v>113</v>
      </c>
      <c r="C72" s="390"/>
      <c r="D72" s="12"/>
      <c r="E72" s="181">
        <f>ROUND(ББ!C54/1000,0)</f>
        <v>0</v>
      </c>
      <c r="F72" s="181">
        <f>ROUND(ББ!D54/1000,0)</f>
        <v>0</v>
      </c>
    </row>
    <row r="73" spans="1:6" ht="12" customHeight="1">
      <c r="A73" s="10" t="s">
        <v>276</v>
      </c>
      <c r="B73" s="389" t="s">
        <v>214</v>
      </c>
      <c r="C73" s="390"/>
      <c r="D73" s="12"/>
      <c r="E73" s="181">
        <f>ROUND(ББ!C55/1000,0)</f>
        <v>0</v>
      </c>
      <c r="F73" s="181">
        <f>ROUND(ББ!D55/1000,0)</f>
        <v>0</v>
      </c>
    </row>
    <row r="74" spans="1:6" ht="12" customHeight="1">
      <c r="A74" s="10" t="s">
        <v>276</v>
      </c>
      <c r="B74" s="389" t="s">
        <v>215</v>
      </c>
      <c r="C74" s="390"/>
      <c r="D74" s="12"/>
      <c r="E74" s="181">
        <f>ROUND(ББ!C56/1000,0)</f>
        <v>0</v>
      </c>
      <c r="F74" s="181">
        <f>ROUND(ББ!D56/1000,0)</f>
        <v>0</v>
      </c>
    </row>
    <row r="75" spans="1:6" ht="12" customHeight="1">
      <c r="A75" s="10" t="s">
        <v>276</v>
      </c>
      <c r="B75" s="389" t="s">
        <v>115</v>
      </c>
      <c r="C75" s="390"/>
      <c r="D75" s="12">
        <v>10</v>
      </c>
      <c r="E75" s="181">
        <f>ROUND('ОСВ 1.2024 АП'!F52/1000,0)</f>
        <v>7400122</v>
      </c>
      <c r="F75" s="181">
        <f>ROUND('ОСВ 1.2024 АП'!B52/1000,0)</f>
        <v>7400122</v>
      </c>
    </row>
    <row r="76" spans="1:6" ht="12" customHeight="1">
      <c r="A76" s="10" t="s">
        <v>276</v>
      </c>
      <c r="B76" s="389" t="s">
        <v>116</v>
      </c>
      <c r="C76" s="390"/>
      <c r="D76" s="12">
        <v>11</v>
      </c>
      <c r="E76" s="181">
        <f>ROUND('ОСВ 1.2024 АП'!F54/1000,0)</f>
        <v>625994</v>
      </c>
      <c r="F76" s="181">
        <f>ROUND('ОСВ 1.2024 АП'!B54/1000,0)</f>
        <v>620538</v>
      </c>
    </row>
    <row r="77" spans="1:6" ht="12" customHeight="1">
      <c r="A77" s="10" t="s">
        <v>276</v>
      </c>
      <c r="B77" s="389" t="s">
        <v>216</v>
      </c>
      <c r="C77" s="390"/>
      <c r="D77" s="12"/>
      <c r="E77" s="181">
        <f>ROUND(ББ!C59/1000,0)</f>
        <v>0</v>
      </c>
      <c r="F77" s="181">
        <f>ROUND(ББ!D59/1000,0)</f>
        <v>0</v>
      </c>
    </row>
    <row r="78" spans="1:6" ht="12" customHeight="1">
      <c r="A78" s="10" t="s">
        <v>276</v>
      </c>
      <c r="B78" s="389" t="s">
        <v>117</v>
      </c>
      <c r="C78" s="390"/>
      <c r="D78" s="12"/>
      <c r="E78" s="181">
        <f>ROUND(ББ!C60/1000,0)</f>
        <v>0</v>
      </c>
      <c r="F78" s="181">
        <f>ROUND(ББ!D60/1000,0)</f>
        <v>0</v>
      </c>
    </row>
    <row r="79" spans="1:6" ht="12" customHeight="1">
      <c r="A79" s="10" t="s">
        <v>276</v>
      </c>
      <c r="B79" s="389" t="s">
        <v>118</v>
      </c>
      <c r="C79" s="390"/>
      <c r="D79" s="12"/>
      <c r="E79" s="181">
        <f>ROUND(ББ!C61/1000,0)</f>
        <v>0</v>
      </c>
      <c r="F79" s="181">
        <f>ROUND(ББ!D61/1000,0)</f>
        <v>0</v>
      </c>
    </row>
    <row r="80" spans="1:6" ht="12" customHeight="1">
      <c r="A80" s="10" t="s">
        <v>276</v>
      </c>
      <c r="B80" s="389" t="s">
        <v>119</v>
      </c>
      <c r="C80" s="390"/>
      <c r="D80" s="12"/>
      <c r="E80" s="181">
        <f>ROUND(ББ!C62/1000,0)</f>
        <v>1000</v>
      </c>
      <c r="F80" s="181">
        <f>ROUND(ББ!D62/1000,0)</f>
        <v>1000</v>
      </c>
    </row>
    <row r="81" spans="1:6" ht="12" customHeight="1">
      <c r="A81" s="10" t="s">
        <v>276</v>
      </c>
      <c r="B81" s="389" t="s">
        <v>120</v>
      </c>
      <c r="C81" s="390"/>
      <c r="D81" s="12"/>
      <c r="E81" s="181">
        <f>ROUND(ББ!C63/1000,0)</f>
        <v>51446</v>
      </c>
      <c r="F81" s="181">
        <f>ROUND(ББ!D63/1000,0)</f>
        <v>51446</v>
      </c>
    </row>
    <row r="82" spans="1:6" ht="12" customHeight="1">
      <c r="A82" s="10" t="s">
        <v>276</v>
      </c>
      <c r="B82" s="389" t="s">
        <v>121</v>
      </c>
      <c r="C82" s="390"/>
      <c r="D82" s="12">
        <v>12</v>
      </c>
      <c r="E82" s="181">
        <f>ROUND(ББ!C64/1000,0)</f>
        <v>56978</v>
      </c>
      <c r="F82" s="181">
        <f>ROUNDUP(ББ!D64/1000,0)</f>
        <v>47256</v>
      </c>
    </row>
    <row r="83" spans="1:6" ht="24" customHeight="1">
      <c r="A83" s="10" t="s">
        <v>276</v>
      </c>
      <c r="B83" s="383" t="s">
        <v>217</v>
      </c>
      <c r="C83" s="384"/>
      <c r="D83" s="15"/>
      <c r="E83" s="182">
        <f>SUM(E65:E82)</f>
        <v>8218170</v>
      </c>
      <c r="F83" s="182">
        <f>SUM(F65:F82)</f>
        <v>8202992</v>
      </c>
    </row>
    <row r="84" spans="1:6" ht="12" customHeight="1">
      <c r="A84" s="10" t="s">
        <v>276</v>
      </c>
      <c r="B84" s="383" t="s">
        <v>122</v>
      </c>
      <c r="C84" s="384"/>
      <c r="D84" s="15" t="s">
        <v>276</v>
      </c>
      <c r="E84" s="182">
        <f>E62+E83</f>
        <v>8783149.0468799993</v>
      </c>
      <c r="F84" s="182">
        <f>F62+F83</f>
        <v>8486939.0802200008</v>
      </c>
    </row>
    <row r="85" spans="1:6" ht="12" customHeight="1">
      <c r="A85" s="10" t="s">
        <v>276</v>
      </c>
      <c r="B85" s="391" t="s">
        <v>123</v>
      </c>
      <c r="C85" s="392"/>
      <c r="D85" s="392"/>
      <c r="E85" s="392"/>
      <c r="F85" s="393"/>
    </row>
    <row r="86" spans="1:6" ht="12" customHeight="1">
      <c r="A86" s="10" t="s">
        <v>276</v>
      </c>
      <c r="B86" s="383" t="s">
        <v>39</v>
      </c>
      <c r="C86" s="384"/>
      <c r="D86" s="15" t="s">
        <v>276</v>
      </c>
      <c r="E86" s="180" t="s">
        <v>276</v>
      </c>
      <c r="F86" s="180" t="s">
        <v>276</v>
      </c>
    </row>
    <row r="87" spans="1:6" ht="24" customHeight="1">
      <c r="A87" s="10" t="s">
        <v>276</v>
      </c>
      <c r="B87" s="394" t="s">
        <v>223</v>
      </c>
      <c r="C87" s="390"/>
      <c r="D87" s="12">
        <v>16</v>
      </c>
      <c r="E87" s="181">
        <f>ROUND(ББ!C69/1000,0)</f>
        <v>440556</v>
      </c>
      <c r="F87" s="181">
        <f>ROUND(ББ!D69/1000,0)</f>
        <v>314913</v>
      </c>
    </row>
    <row r="88" spans="1:6" ht="24" customHeight="1">
      <c r="A88" s="10" t="s">
        <v>276</v>
      </c>
      <c r="B88" s="389" t="s">
        <v>224</v>
      </c>
      <c r="C88" s="390"/>
      <c r="D88" s="12"/>
      <c r="E88" s="181">
        <f>ROUND(ББ!C70/1000,0)</f>
        <v>0</v>
      </c>
      <c r="F88" s="181">
        <f>ROUND(ББ!D70/1000,0)</f>
        <v>0</v>
      </c>
    </row>
    <row r="89" spans="1:6" ht="12" customHeight="1">
      <c r="A89" s="10" t="s">
        <v>276</v>
      </c>
      <c r="B89" s="389" t="s">
        <v>212</v>
      </c>
      <c r="C89" s="390"/>
      <c r="D89" s="12"/>
      <c r="E89" s="181">
        <f>ROUND(ББ!C71/1000,0)</f>
        <v>0</v>
      </c>
      <c r="F89" s="181">
        <f>ROUND(ББ!D71/1000,0)</f>
        <v>0</v>
      </c>
    </row>
    <row r="90" spans="1:6" ht="12" customHeight="1">
      <c r="A90" s="10" t="s">
        <v>276</v>
      </c>
      <c r="B90" s="389" t="s">
        <v>124</v>
      </c>
      <c r="C90" s="390"/>
      <c r="D90" s="12"/>
      <c r="E90" s="181">
        <f>ROUND(ББ!C72/1000,0)</f>
        <v>0</v>
      </c>
      <c r="F90" s="181">
        <f>ROUND(ББ!D72/1000,0)</f>
        <v>0</v>
      </c>
    </row>
    <row r="91" spans="1:6" ht="12" customHeight="1">
      <c r="A91" s="10" t="s">
        <v>276</v>
      </c>
      <c r="B91" s="389" t="s">
        <v>125</v>
      </c>
      <c r="C91" s="390"/>
      <c r="D91" s="12">
        <v>13</v>
      </c>
      <c r="E91" s="380">
        <f>ROUND(ББ!C73/1000,0)+'ОСВ 1.2024 ФФ'!G58/1000</f>
        <v>19528.02089</v>
      </c>
      <c r="F91" s="380">
        <f>ROUND(ББ!D73/1000,0)+'ОСВ 1.2024 ФФ'!C58/1000</f>
        <v>21159.605640000002</v>
      </c>
    </row>
    <row r="92" spans="1:6" ht="12" customHeight="1">
      <c r="A92" s="10" t="s">
        <v>276</v>
      </c>
      <c r="B92" s="389" t="s">
        <v>290</v>
      </c>
      <c r="C92" s="390"/>
      <c r="D92" s="12">
        <v>14</v>
      </c>
      <c r="E92" s="181">
        <f>ROUND(ББ!C74/1000,0)</f>
        <v>9822</v>
      </c>
      <c r="F92" s="181">
        <f>ROUND(ББ!D74/1000,0)</f>
        <v>11163</v>
      </c>
    </row>
    <row r="93" spans="1:6" ht="12" customHeight="1">
      <c r="A93" s="10" t="s">
        <v>276</v>
      </c>
      <c r="B93" s="389" t="s">
        <v>126</v>
      </c>
      <c r="C93" s="390"/>
      <c r="D93" s="12">
        <v>15</v>
      </c>
      <c r="E93" s="181">
        <f>ROUND(ББ!C75/1000,0)</f>
        <v>47876</v>
      </c>
      <c r="F93" s="181">
        <f>ROUNDUP(ББ!D75/1000,0)</f>
        <v>10223</v>
      </c>
    </row>
    <row r="94" spans="1:6" ht="12" customHeight="1">
      <c r="A94" s="10" t="s">
        <v>276</v>
      </c>
      <c r="B94" s="389" t="s">
        <v>127</v>
      </c>
      <c r="C94" s="390"/>
      <c r="D94" s="12"/>
      <c r="E94" s="181">
        <f>ROUND(ББ!C76/1000,0)</f>
        <v>0</v>
      </c>
      <c r="F94" s="181">
        <f>ROUND(ББ!D76/1000,0)</f>
        <v>0</v>
      </c>
    </row>
    <row r="95" spans="1:6" ht="12" customHeight="1">
      <c r="A95" s="10" t="s">
        <v>276</v>
      </c>
      <c r="B95" s="389" t="s">
        <v>222</v>
      </c>
      <c r="C95" s="390"/>
      <c r="D95" s="12"/>
      <c r="E95" s="181">
        <f>ROUND(ББ!C77/1000,0)</f>
        <v>0</v>
      </c>
      <c r="F95" s="181">
        <f>ROUND(ББ!D77/1000,0)</f>
        <v>0</v>
      </c>
    </row>
    <row r="96" spans="1:6" ht="12" customHeight="1">
      <c r="A96" s="10" t="s">
        <v>276</v>
      </c>
      <c r="B96" s="389" t="s">
        <v>291</v>
      </c>
      <c r="C96" s="390"/>
      <c r="D96" s="12"/>
      <c r="E96" s="181">
        <f>ROUND(ББ!C78/1000,0)</f>
        <v>0</v>
      </c>
      <c r="F96" s="181">
        <f>ROUND(ББ!D78/1000,0)</f>
        <v>0</v>
      </c>
    </row>
    <row r="97" spans="1:6" ht="12" customHeight="1">
      <c r="A97" s="10" t="s">
        <v>276</v>
      </c>
      <c r="B97" s="389" t="s">
        <v>220</v>
      </c>
      <c r="C97" s="390"/>
      <c r="D97" s="12"/>
      <c r="E97" s="181">
        <f>ROUND(ББ!C79/1000,0)</f>
        <v>0</v>
      </c>
      <c r="F97" s="181">
        <f>ROUND(ББ!D79/1000,0)</f>
        <v>0</v>
      </c>
    </row>
    <row r="98" spans="1:6" ht="12" customHeight="1">
      <c r="A98" s="10" t="s">
        <v>276</v>
      </c>
      <c r="B98" s="389" t="s">
        <v>219</v>
      </c>
      <c r="C98" s="390"/>
      <c r="D98" s="12"/>
      <c r="E98" s="181">
        <f>ROUND(ББ!C80/1000,0)</f>
        <v>0</v>
      </c>
      <c r="F98" s="181">
        <f>ROUND(ББ!D80/1000,0)</f>
        <v>0</v>
      </c>
    </row>
    <row r="99" spans="1:6" ht="12" customHeight="1">
      <c r="A99" s="10" t="s">
        <v>276</v>
      </c>
      <c r="B99" s="389" t="s">
        <v>128</v>
      </c>
      <c r="C99" s="390"/>
      <c r="D99" s="12"/>
      <c r="E99" s="181">
        <f>ROUND(ББ!C81/1000,0)+('ОСВ 1.2024 ФФ'!G36+'ОСВ 1.2024 ФФ'!G42+'ОСВ 1.2024 ФФ'!G49+'ОСВ 1.2024 ФФ'!G55)/1000</f>
        <v>461234.15437</v>
      </c>
      <c r="F99" s="181">
        <f>ROUND(ББ!D81/1000,0)+('ОСВ 1.2024 ФФ'!C42+'ОСВ 1.2024 ФФ'!C49+'ОСВ 1.2024 ФФ'!C55+'ОСВ 1.2024 ФФ'!C36)/1000</f>
        <v>412759.11836999998</v>
      </c>
    </row>
    <row r="100" spans="1:6" ht="24.75" customHeight="1">
      <c r="A100" s="10" t="s">
        <v>276</v>
      </c>
      <c r="B100" s="383" t="s">
        <v>225</v>
      </c>
      <c r="C100" s="384"/>
      <c r="D100" s="15"/>
      <c r="E100" s="182">
        <f>SUM(E87:E99)</f>
        <v>979016.17525999993</v>
      </c>
      <c r="F100" s="182">
        <f>SUM(F87:F99)</f>
        <v>770217.72401000001</v>
      </c>
    </row>
    <row r="101" spans="1:6" ht="12" customHeight="1">
      <c r="A101" s="10" t="s">
        <v>276</v>
      </c>
      <c r="B101" s="389" t="s">
        <v>129</v>
      </c>
      <c r="C101" s="390"/>
      <c r="D101" s="12"/>
      <c r="E101" s="181"/>
      <c r="F101" s="183"/>
    </row>
    <row r="102" spans="1:6" ht="12" customHeight="1">
      <c r="A102" s="10" t="s">
        <v>276</v>
      </c>
      <c r="B102" s="383" t="s">
        <v>58</v>
      </c>
      <c r="C102" s="384"/>
      <c r="D102" s="15"/>
      <c r="E102" s="182" t="s">
        <v>276</v>
      </c>
      <c r="F102" s="182" t="s">
        <v>276</v>
      </c>
    </row>
    <row r="103" spans="1:6" ht="24" customHeight="1">
      <c r="A103" s="10" t="s">
        <v>276</v>
      </c>
      <c r="B103" s="389" t="s">
        <v>226</v>
      </c>
      <c r="C103" s="390"/>
      <c r="D103" s="12">
        <v>17</v>
      </c>
      <c r="E103" s="181">
        <f>ROUND(ББ!C87/1000,0)</f>
        <v>4993863</v>
      </c>
      <c r="F103" s="181">
        <f>ROUND(ББ!D87/1000,0)</f>
        <v>4993816</v>
      </c>
    </row>
    <row r="104" spans="1:6" ht="24" customHeight="1">
      <c r="A104" s="10" t="s">
        <v>276</v>
      </c>
      <c r="B104" s="389" t="s">
        <v>227</v>
      </c>
      <c r="C104" s="390"/>
      <c r="D104" s="12"/>
      <c r="E104" s="181"/>
      <c r="F104" s="181"/>
    </row>
    <row r="105" spans="1:6" ht="12" customHeight="1">
      <c r="A105" s="10" t="s">
        <v>276</v>
      </c>
      <c r="B105" s="389" t="s">
        <v>211</v>
      </c>
      <c r="C105" s="390"/>
      <c r="D105" s="12"/>
      <c r="E105" s="181"/>
      <c r="F105" s="181"/>
    </row>
    <row r="106" spans="1:6" ht="12" customHeight="1">
      <c r="A106" s="10" t="s">
        <v>276</v>
      </c>
      <c r="B106" s="389" t="s">
        <v>130</v>
      </c>
      <c r="C106" s="390"/>
      <c r="D106" s="12"/>
      <c r="E106" s="181"/>
      <c r="F106" s="181"/>
    </row>
    <row r="107" spans="1:6" ht="12" customHeight="1">
      <c r="A107" s="10" t="s">
        <v>276</v>
      </c>
      <c r="B107" s="389" t="s">
        <v>131</v>
      </c>
      <c r="C107" s="390"/>
      <c r="D107" s="12"/>
      <c r="E107" s="181"/>
      <c r="F107" s="181"/>
    </row>
    <row r="108" spans="1:6" ht="12" customHeight="1">
      <c r="A108" s="10" t="s">
        <v>276</v>
      </c>
      <c r="B108" s="389" t="s">
        <v>178</v>
      </c>
      <c r="C108" s="390"/>
      <c r="D108" s="12"/>
      <c r="E108" s="181"/>
      <c r="F108" s="181"/>
    </row>
    <row r="109" spans="1:6" ht="12" customHeight="1">
      <c r="A109" s="10" t="s">
        <v>276</v>
      </c>
      <c r="B109" s="389" t="s">
        <v>132</v>
      </c>
      <c r="C109" s="390"/>
      <c r="D109" s="12"/>
      <c r="E109" s="181"/>
      <c r="F109" s="181"/>
    </row>
    <row r="110" spans="1:6" ht="12" customHeight="1">
      <c r="A110" s="10" t="s">
        <v>276</v>
      </c>
      <c r="B110" s="389" t="s">
        <v>127</v>
      </c>
      <c r="C110" s="390"/>
      <c r="D110" s="12"/>
      <c r="E110" s="181"/>
      <c r="F110" s="181"/>
    </row>
    <row r="111" spans="1:6" ht="12" customHeight="1">
      <c r="A111" s="10" t="s">
        <v>276</v>
      </c>
      <c r="B111" s="389" t="s">
        <v>228</v>
      </c>
      <c r="C111" s="390"/>
      <c r="D111" s="12"/>
      <c r="E111" s="181"/>
      <c r="F111" s="181"/>
    </row>
    <row r="112" spans="1:6" ht="12" customHeight="1">
      <c r="A112" s="10" t="s">
        <v>276</v>
      </c>
      <c r="B112" s="389" t="s">
        <v>292</v>
      </c>
      <c r="C112" s="390"/>
      <c r="D112" s="12"/>
      <c r="E112" s="181"/>
      <c r="F112" s="181"/>
    </row>
    <row r="113" spans="1:8" ht="12" customHeight="1">
      <c r="A113" s="10" t="s">
        <v>276</v>
      </c>
      <c r="B113" s="389" t="s">
        <v>220</v>
      </c>
      <c r="C113" s="390"/>
      <c r="D113" s="12"/>
      <c r="E113" s="181"/>
      <c r="F113" s="181"/>
    </row>
    <row r="114" spans="1:8" ht="12" customHeight="1">
      <c r="A114" s="10" t="s">
        <v>276</v>
      </c>
      <c r="B114" s="389" t="s">
        <v>133</v>
      </c>
      <c r="C114" s="390"/>
      <c r="D114" s="12"/>
      <c r="E114" s="181"/>
      <c r="F114" s="181"/>
    </row>
    <row r="115" spans="1:8" ht="24" customHeight="1">
      <c r="A115" s="10" t="s">
        <v>276</v>
      </c>
      <c r="B115" s="383" t="s">
        <v>229</v>
      </c>
      <c r="C115" s="384"/>
      <c r="D115" s="15"/>
      <c r="E115" s="182">
        <f>SUM(E103:E114)</f>
        <v>4993863</v>
      </c>
      <c r="F115" s="182">
        <f>SUM(F103:F114)</f>
        <v>4993816</v>
      </c>
    </row>
    <row r="116" spans="1:8" ht="12" customHeight="1">
      <c r="A116" s="10" t="s">
        <v>276</v>
      </c>
      <c r="B116" s="383" t="s">
        <v>60</v>
      </c>
      <c r="C116" s="384"/>
      <c r="D116" s="15"/>
      <c r="E116" s="182" t="s">
        <v>276</v>
      </c>
      <c r="F116" s="182" t="s">
        <v>276</v>
      </c>
    </row>
    <row r="117" spans="1:8" ht="12" customHeight="1">
      <c r="A117" s="10" t="s">
        <v>276</v>
      </c>
      <c r="B117" s="389" t="s">
        <v>134</v>
      </c>
      <c r="C117" s="390"/>
      <c r="D117" s="12"/>
      <c r="E117" s="181">
        <f>ROUND(ББ!C98/1000,0)</f>
        <v>81200</v>
      </c>
      <c r="F117" s="181">
        <f>ROUND(ББ!D98/1000,0)</f>
        <v>81200</v>
      </c>
    </row>
    <row r="118" spans="1:8" ht="12" customHeight="1">
      <c r="A118" s="10" t="s">
        <v>276</v>
      </c>
      <c r="B118" s="389" t="s">
        <v>135</v>
      </c>
      <c r="C118" s="390"/>
      <c r="D118" s="12"/>
      <c r="E118" s="181">
        <f>ROUND(ББ!C99/1000,0)</f>
        <v>0</v>
      </c>
      <c r="F118" s="181">
        <f>ROUND(ББ!D99/1000,0)</f>
        <v>0</v>
      </c>
    </row>
    <row r="119" spans="1:8" ht="12" customHeight="1">
      <c r="A119" s="10" t="s">
        <v>276</v>
      </c>
      <c r="B119" s="389" t="s">
        <v>136</v>
      </c>
      <c r="C119" s="390"/>
      <c r="D119" s="12"/>
      <c r="E119" s="181">
        <f>ROUND(ББ!C100/1000,0)</f>
        <v>0</v>
      </c>
      <c r="F119" s="181">
        <f>ROUND(ББ!D100/1000,0)</f>
        <v>0</v>
      </c>
    </row>
    <row r="120" spans="1:8" ht="12" customHeight="1">
      <c r="A120" s="10" t="s">
        <v>276</v>
      </c>
      <c r="B120" s="389" t="s">
        <v>233</v>
      </c>
      <c r="C120" s="390"/>
      <c r="D120" s="12"/>
      <c r="E120" s="181">
        <f>ROUND(ББ!C101/1000,0)</f>
        <v>0</v>
      </c>
      <c r="F120" s="181">
        <f>ROUND(ББ!D101/1000,0)</f>
        <v>0</v>
      </c>
    </row>
    <row r="121" spans="1:8" ht="12" customHeight="1">
      <c r="A121" s="10" t="s">
        <v>276</v>
      </c>
      <c r="B121" s="389" t="s">
        <v>137</v>
      </c>
      <c r="C121" s="390"/>
      <c r="D121" s="12"/>
      <c r="E121" s="380">
        <f>ROUND(ББ!C102/1000,0)+('ОСВ 1.2024 ФФ'!G60+'ОСВ 1.2024 ФФ'!G62-'ОСВ 1.2024 ФФ'!F65)/1000</f>
        <v>2729069.8716199999</v>
      </c>
      <c r="F121" s="380">
        <f>ROUND(ББ!D102/1000,0)+1+('ОСВ 1.2024 ФФ'!C60+'ОСВ 1.2024 ФФ'!C62)/1000</f>
        <v>2641705.3562099999</v>
      </c>
    </row>
    <row r="122" spans="1:8" ht="12" customHeight="1">
      <c r="A122" s="10" t="s">
        <v>276</v>
      </c>
      <c r="B122" s="389" t="s">
        <v>230</v>
      </c>
      <c r="C122" s="390"/>
      <c r="D122" s="12"/>
      <c r="E122" s="181">
        <f>ROUND(ББ!C103/1000,0)</f>
        <v>0</v>
      </c>
      <c r="F122" s="181">
        <f>ROUND(ББ!D103/1000,0)</f>
        <v>0</v>
      </c>
    </row>
    <row r="123" spans="1:8" ht="12" customHeight="1">
      <c r="A123" s="10" t="s">
        <v>276</v>
      </c>
      <c r="B123" s="389" t="s">
        <v>293</v>
      </c>
      <c r="C123" s="390"/>
      <c r="D123" s="12"/>
      <c r="E123" s="184">
        <f>SUM(E117:E122)</f>
        <v>2810269.8716199999</v>
      </c>
      <c r="F123" s="184">
        <f>SUM(F117:F122)</f>
        <v>2722905.3562099999</v>
      </c>
      <c r="H123" s="193">
        <f>E123-F123</f>
        <v>87364.515409999993</v>
      </c>
    </row>
    <row r="124" spans="1:8" ht="12" customHeight="1">
      <c r="A124" s="10" t="s">
        <v>276</v>
      </c>
      <c r="B124" s="389" t="s">
        <v>138</v>
      </c>
      <c r="C124" s="390"/>
      <c r="D124" s="12"/>
      <c r="E124" s="181"/>
      <c r="F124" s="183"/>
    </row>
    <row r="125" spans="1:8" ht="12" customHeight="1">
      <c r="A125" s="10" t="s">
        <v>276</v>
      </c>
      <c r="B125" s="383" t="s">
        <v>139</v>
      </c>
      <c r="C125" s="384"/>
      <c r="D125" s="15"/>
      <c r="E125" s="182">
        <f>E123+E124</f>
        <v>2810269.8716199999</v>
      </c>
      <c r="F125" s="182">
        <f>F123+F124</f>
        <v>2722905.3562099999</v>
      </c>
    </row>
    <row r="126" spans="1:8" ht="12" customHeight="1">
      <c r="A126" s="10" t="s">
        <v>276</v>
      </c>
      <c r="B126" s="383" t="s">
        <v>140</v>
      </c>
      <c r="C126" s="384"/>
      <c r="D126" s="15"/>
      <c r="E126" s="182">
        <f>E125+E115+E101+E100</f>
        <v>8783149.0468799993</v>
      </c>
      <c r="F126" s="182">
        <f>F125+F115+F101+F100</f>
        <v>8486939.080219999</v>
      </c>
    </row>
    <row r="127" spans="1:8" ht="12" customHeight="1">
      <c r="B127" s="5" t="s">
        <v>276</v>
      </c>
      <c r="C127" s="5" t="s">
        <v>276</v>
      </c>
      <c r="D127" s="5" t="s">
        <v>276</v>
      </c>
      <c r="E127" s="179">
        <f>E84-E126</f>
        <v>0</v>
      </c>
      <c r="F127" s="179">
        <f>F84-F126</f>
        <v>0</v>
      </c>
    </row>
    <row r="128" spans="1:8" ht="12" customHeight="1">
      <c r="B128" s="5" t="s">
        <v>276</v>
      </c>
      <c r="C128" s="5" t="s">
        <v>276</v>
      </c>
      <c r="D128" s="5" t="s">
        <v>276</v>
      </c>
      <c r="E128" s="5" t="s">
        <v>276</v>
      </c>
      <c r="F128" s="5" t="s">
        <v>276</v>
      </c>
    </row>
    <row r="129" spans="2:6" ht="12" customHeight="1">
      <c r="B129" s="385" t="s">
        <v>294</v>
      </c>
      <c r="C129" s="385"/>
      <c r="D129" s="17" t="s">
        <v>276</v>
      </c>
      <c r="E129" s="18" t="s">
        <v>276</v>
      </c>
      <c r="F129" s="17" t="s">
        <v>276</v>
      </c>
    </row>
    <row r="130" spans="2:6" ht="12" customHeight="1">
      <c r="B130" s="386" t="s">
        <v>295</v>
      </c>
      <c r="C130" s="386"/>
      <c r="D130" s="17" t="s">
        <v>276</v>
      </c>
      <c r="E130" s="19" t="s">
        <v>296</v>
      </c>
      <c r="F130" s="17" t="s">
        <v>276</v>
      </c>
    </row>
    <row r="131" spans="2:6" ht="12" customHeight="1">
      <c r="B131" s="387" t="s">
        <v>525</v>
      </c>
      <c r="C131" s="385"/>
      <c r="D131" s="17" t="s">
        <v>276</v>
      </c>
      <c r="E131" s="18" t="s">
        <v>276</v>
      </c>
      <c r="F131" s="17" t="s">
        <v>276</v>
      </c>
    </row>
    <row r="132" spans="2:6" ht="12" customHeight="1">
      <c r="B132" s="386" t="s">
        <v>298</v>
      </c>
      <c r="C132" s="386"/>
      <c r="D132" s="17" t="s">
        <v>276</v>
      </c>
      <c r="E132" s="19" t="s">
        <v>296</v>
      </c>
      <c r="F132" s="17" t="s">
        <v>276</v>
      </c>
    </row>
    <row r="133" spans="2:6" ht="12" customHeight="1">
      <c r="B133" s="388" t="s">
        <v>171</v>
      </c>
      <c r="C133" s="388"/>
      <c r="D133" s="388"/>
      <c r="E133" s="388"/>
      <c r="F133" s="388"/>
    </row>
    <row r="134" spans="2:6" hidden="1"/>
    <row r="135" spans="2:6" hidden="1"/>
    <row r="136" spans="2:6" hidden="1"/>
    <row r="137" spans="2:6" hidden="1"/>
    <row r="138" spans="2:6" hidden="1"/>
    <row r="139" spans="2:6" hidden="1"/>
    <row r="140" spans="2:6" hidden="1"/>
  </sheetData>
  <mergeCells count="103">
    <mergeCell ref="B1:F1"/>
    <mergeCell ref="B2:F2"/>
    <mergeCell ref="B3:F3"/>
    <mergeCell ref="B4:F4"/>
    <mergeCell ref="B5:F5"/>
    <mergeCell ref="B6:F6"/>
    <mergeCell ref="B14:F14"/>
    <mergeCell ref="C15:F15"/>
    <mergeCell ref="B21:F21"/>
    <mergeCell ref="C18:F18"/>
    <mergeCell ref="B22:F22"/>
    <mergeCell ref="B45:C45"/>
    <mergeCell ref="B47:F47"/>
    <mergeCell ref="B7:F7"/>
    <mergeCell ref="B9:F9"/>
    <mergeCell ref="B10:F10"/>
    <mergeCell ref="B11:F11"/>
    <mergeCell ref="B12:F12"/>
    <mergeCell ref="B13:F13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95:C95"/>
    <mergeCell ref="B84:C84"/>
    <mergeCell ref="B85:F85"/>
    <mergeCell ref="B86:C86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26:C126"/>
    <mergeCell ref="B129:C129"/>
    <mergeCell ref="B130:C130"/>
    <mergeCell ref="B131:C131"/>
    <mergeCell ref="B132:C132"/>
    <mergeCell ref="B133:F133"/>
    <mergeCell ref="B120:C120"/>
    <mergeCell ref="B121:C121"/>
    <mergeCell ref="B122:C122"/>
    <mergeCell ref="B123:C123"/>
    <mergeCell ref="B124:C124"/>
    <mergeCell ref="B125:C125"/>
  </mergeCells>
  <phoneticPr fontId="0" type="noConversion"/>
  <printOptions horizontalCentered="1"/>
  <pageMargins left="0" right="0" top="0" bottom="0" header="0.31496062992125984" footer="0.31496062992125984"/>
  <pageSetup paperSize="9" scale="58" orientation="portrait" r:id="rId1"/>
  <headerFooter>
    <oddHeader>&amp;R&amp;P</oddHeader>
  </headerFooter>
  <rowBreaks count="1" manualBreakCount="1"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W301"/>
  <sheetViews>
    <sheetView zoomScale="90" zoomScaleNormal="90" zoomScaleSheetLayoutView="85" workbookViewId="0">
      <selection activeCell="G28" sqref="G28"/>
    </sheetView>
  </sheetViews>
  <sheetFormatPr defaultColWidth="10.33203125" defaultRowHeight="12.75" outlineLevelRow="1" outlineLevelCol="1"/>
  <cols>
    <col min="1" max="1" width="55.6640625" style="80" customWidth="1"/>
    <col min="2" max="2" width="19.5" style="80" customWidth="1"/>
    <col min="3" max="3" width="24.83203125" style="80" customWidth="1"/>
    <col min="4" max="4" width="24.1640625" style="80" customWidth="1"/>
    <col min="5" max="5" width="10.33203125" style="80"/>
    <col min="6" max="6" width="16.1640625" style="80" customWidth="1"/>
    <col min="7" max="7" width="16.1640625" style="80" bestFit="1" customWidth="1"/>
    <col min="8" max="8" width="17.1640625" style="80" hidden="1" customWidth="1" outlineLevel="1"/>
    <col min="9" max="10" width="19.5" style="80" hidden="1" customWidth="1" outlineLevel="1"/>
    <col min="11" max="11" width="21.83203125" style="80" hidden="1" customWidth="1" outlineLevel="1"/>
    <col min="12" max="12" width="10.33203125" style="80" hidden="1" customWidth="1" outlineLevel="1"/>
    <col min="13" max="13" width="19.5" style="80" hidden="1" customWidth="1" outlineLevel="1"/>
    <col min="14" max="14" width="13.5" style="80" hidden="1" customWidth="1" outlineLevel="1"/>
    <col min="15" max="15" width="10.33203125" style="80" hidden="1" customWidth="1" outlineLevel="1"/>
    <col min="16" max="16" width="10.33203125" style="80" collapsed="1"/>
    <col min="17" max="18" width="16.1640625" style="80" bestFit="1" customWidth="1"/>
    <col min="19" max="20" width="10.33203125" style="80"/>
    <col min="21" max="21" width="14" style="80" bestFit="1" customWidth="1"/>
    <col min="22" max="16384" width="10.33203125" style="80"/>
  </cols>
  <sheetData>
    <row r="1" spans="1:15">
      <c r="A1" s="23"/>
      <c r="B1" s="23"/>
      <c r="C1" s="23"/>
      <c r="D1" s="79" t="s">
        <v>142</v>
      </c>
    </row>
    <row r="2" spans="1:15">
      <c r="A2" s="23"/>
      <c r="B2" s="23"/>
      <c r="C2" s="23"/>
      <c r="D2" s="79" t="s">
        <v>143</v>
      </c>
    </row>
    <row r="3" spans="1:15">
      <c r="A3" s="23"/>
      <c r="B3" s="23"/>
      <c r="C3" s="23"/>
      <c r="D3" s="79" t="s">
        <v>89</v>
      </c>
    </row>
    <row r="4" spans="1:15">
      <c r="A4" s="23"/>
      <c r="B4" s="23"/>
      <c r="C4" s="23"/>
      <c r="D4" s="79" t="s">
        <v>204</v>
      </c>
    </row>
    <row r="5" spans="1:15">
      <c r="A5" s="28"/>
      <c r="B5" s="28"/>
      <c r="C5" s="23"/>
      <c r="D5" s="79"/>
    </row>
    <row r="6" spans="1:15">
      <c r="A6" s="23"/>
      <c r="B6" s="23"/>
      <c r="C6" s="23"/>
      <c r="D6" s="79" t="s">
        <v>342</v>
      </c>
    </row>
    <row r="7" spans="1:15">
      <c r="A7" s="23"/>
      <c r="B7" s="23"/>
      <c r="C7" s="23"/>
      <c r="D7" s="23"/>
    </row>
    <row r="8" spans="1:15">
      <c r="A8" s="81" t="s">
        <v>343</v>
      </c>
      <c r="B8" s="23"/>
      <c r="C8" s="23"/>
      <c r="D8" s="23"/>
      <c r="H8" s="84"/>
      <c r="I8" s="84">
        <v>2022</v>
      </c>
      <c r="J8" s="84"/>
      <c r="K8" s="80" t="s">
        <v>386</v>
      </c>
    </row>
    <row r="9" spans="1:15">
      <c r="A9" s="81"/>
      <c r="B9" s="23"/>
      <c r="C9" s="23"/>
      <c r="D9" s="23"/>
      <c r="H9" s="87">
        <f>D16+D22+D25</f>
        <v>329197715</v>
      </c>
      <c r="I9" s="88">
        <f>' Доходы 22'!E10+' Доходы 22'!E11+' Доходы 22'!E12+' Доходы 22'!E16+' Доходы 22'!E17+' Доходы 22'!E18+' Доходы 22'!E22+' Доходы 22'!E23+' Доходы 22'!E24+' Доходы 22'!E25+' Доходы 22'!E27+' Доходы 22'!E28+' Доходы 22'!E29+' Доходы 22'!E26</f>
        <v>3479242340.1100006</v>
      </c>
      <c r="J9" s="88">
        <f>I9-H9</f>
        <v>3150044625.1100006</v>
      </c>
      <c r="K9" s="88">
        <f>-J9</f>
        <v>-3150044625.1100006</v>
      </c>
      <c r="M9" s="88">
        <f>' Доходы 22'!E26</f>
        <v>1899373783.46</v>
      </c>
    </row>
    <row r="10" spans="1:15">
      <c r="A10" s="28"/>
      <c r="B10" s="23"/>
      <c r="C10" s="23"/>
      <c r="D10" s="79" t="s">
        <v>299</v>
      </c>
      <c r="H10" s="87">
        <f>D17+D20+D23+D26</f>
        <v>346010509</v>
      </c>
      <c r="I10" s="88">
        <f>' Расходы 22'!D82</f>
        <v>310665055.73999995</v>
      </c>
      <c r="J10" s="88">
        <f>I10-H10</f>
        <v>-35345453.26000005</v>
      </c>
      <c r="K10" s="88">
        <f>-J10</f>
        <v>35345453.26000005</v>
      </c>
      <c r="M10" s="88">
        <f>' Расходы 22'!D60</f>
        <v>33621881.700000003</v>
      </c>
    </row>
    <row r="11" spans="1:15" s="82" customFormat="1">
      <c r="A11" s="415" t="s">
        <v>344</v>
      </c>
      <c r="B11" s="415"/>
      <c r="C11" s="415"/>
      <c r="D11" s="415"/>
      <c r="H11" s="87"/>
      <c r="I11" s="88">
        <f>-D28</f>
        <v>0</v>
      </c>
      <c r="J11" s="88"/>
      <c r="K11" s="88"/>
      <c r="L11" s="80"/>
      <c r="M11" s="88"/>
      <c r="N11" s="80"/>
      <c r="O11" s="83"/>
    </row>
    <row r="12" spans="1:15">
      <c r="A12" s="416" t="s">
        <v>438</v>
      </c>
      <c r="B12" s="416"/>
      <c r="C12" s="416"/>
      <c r="D12" s="416"/>
      <c r="H12" s="82"/>
      <c r="I12" s="173">
        <f>I9-I10-I11</f>
        <v>3168577284.3700008</v>
      </c>
      <c r="J12" s="171"/>
      <c r="K12" s="170">
        <f>-K9+K10</f>
        <v>3185390078.3700008</v>
      </c>
      <c r="L12" s="82"/>
      <c r="M12" s="170">
        <f>M9-M10</f>
        <v>1865751901.76</v>
      </c>
      <c r="N12" s="82"/>
    </row>
    <row r="13" spans="1:15">
      <c r="A13" s="28"/>
      <c r="B13" s="28"/>
      <c r="C13" s="23"/>
      <c r="D13" s="23"/>
      <c r="I13" s="87">
        <f>D52</f>
        <v>389897684</v>
      </c>
    </row>
    <row r="14" spans="1:15">
      <c r="A14" s="37"/>
      <c r="B14" s="23"/>
      <c r="C14" s="23"/>
      <c r="D14" s="79" t="s">
        <v>91</v>
      </c>
      <c r="I14" s="88">
        <f>I12-I13</f>
        <v>2778679600.3700008</v>
      </c>
    </row>
    <row r="15" spans="1:15" s="84" customFormat="1" ht="41.25" customHeight="1">
      <c r="A15" s="38" t="s">
        <v>144</v>
      </c>
      <c r="B15" s="38" t="s">
        <v>93</v>
      </c>
      <c r="C15" s="38" t="s">
        <v>436</v>
      </c>
      <c r="D15" s="38" t="s">
        <v>437</v>
      </c>
      <c r="H15" s="80"/>
      <c r="I15" s="80"/>
      <c r="J15" s="80"/>
      <c r="K15" s="80"/>
      <c r="L15" s="80"/>
      <c r="M15" s="80"/>
      <c r="N15" s="80"/>
    </row>
    <row r="16" spans="1:15">
      <c r="A16" s="44" t="s">
        <v>145</v>
      </c>
      <c r="B16" s="45">
        <v>10</v>
      </c>
      <c r="C16" s="154">
        <f>ROUNDDOWN((' Доходы 24'!E11+' Доходы 24'!E12+' Доходы 24'!E23+' Доходы 24'!E13+' Доходы 24'!E24),0)</f>
        <v>430509621</v>
      </c>
      <c r="D16" s="154">
        <v>322133036</v>
      </c>
      <c r="H16" s="84"/>
      <c r="I16" s="84">
        <v>2023</v>
      </c>
      <c r="J16" s="84"/>
      <c r="K16" s="80" t="s">
        <v>386</v>
      </c>
      <c r="L16" s="84"/>
      <c r="M16" s="84"/>
      <c r="N16" s="84"/>
    </row>
    <row r="17" spans="1:23">
      <c r="A17" s="44" t="s">
        <v>146</v>
      </c>
      <c r="B17" s="45">
        <v>11</v>
      </c>
      <c r="C17" s="154">
        <f>ROUNDUP((SUM(' Расходы 24'!D20:D25,' Расходы 24'!D64)),0)</f>
        <v>16678314</v>
      </c>
      <c r="D17" s="154">
        <v>12997617</v>
      </c>
      <c r="H17" s="87">
        <f>C16+C22+C25</f>
        <v>433561240</v>
      </c>
      <c r="I17" s="88">
        <f>' Доходы 24'!D10+' Доходы 24'!D16+' Доходы 24'!D21</f>
        <v>433561240.12</v>
      </c>
      <c r="J17" s="88">
        <f>I17-H17</f>
        <v>0.12000000476837158</v>
      </c>
      <c r="K17" s="88">
        <f>-J17</f>
        <v>-0.12000000476837158</v>
      </c>
    </row>
    <row r="18" spans="1:23" s="84" customFormat="1">
      <c r="A18" s="46" t="s">
        <v>147</v>
      </c>
      <c r="B18" s="38">
        <v>12</v>
      </c>
      <c r="C18" s="89">
        <f>C16-C17</f>
        <v>413831307</v>
      </c>
      <c r="D18" s="89">
        <f>D16-D17</f>
        <v>309135419</v>
      </c>
      <c r="H18" s="87">
        <f>C17+C20+C23+C26</f>
        <v>345881586</v>
      </c>
      <c r="I18" s="88">
        <f>' Расходы 24'!E19+' Расходы 24'!E27+' Расходы 24'!E51+' Расходы 24'!E58+' Расходы 24'!E63+' Расходы 24'!E66+' Расходы 24'!E69+' Расходы 24'!E72+' Расходы 24'!E75</f>
        <v>345881585.71000004</v>
      </c>
      <c r="J18" s="88">
        <f>I18-H18</f>
        <v>-0.28999996185302734</v>
      </c>
      <c r="K18" s="88">
        <f>-J18</f>
        <v>0.28999996185302734</v>
      </c>
      <c r="L18" s="80"/>
      <c r="M18" s="88">
        <f>' Расходы 24'!I67</f>
        <v>0</v>
      </c>
      <c r="N18" s="88">
        <f>K18+M18</f>
        <v>0.28999996185302734</v>
      </c>
    </row>
    <row r="19" spans="1:23">
      <c r="A19" s="44" t="s">
        <v>148</v>
      </c>
      <c r="B19" s="45">
        <v>13</v>
      </c>
      <c r="C19" s="86"/>
      <c r="D19" s="86"/>
      <c r="H19" s="84"/>
      <c r="I19" s="170">
        <f>I17-I18</f>
        <v>87679654.409999967</v>
      </c>
      <c r="J19" s="172"/>
      <c r="K19" s="170">
        <f>-K17+K18</f>
        <v>0.40999996662139893</v>
      </c>
      <c r="L19" s="84"/>
      <c r="M19" s="84"/>
      <c r="N19" s="84"/>
    </row>
    <row r="20" spans="1:23">
      <c r="A20" s="44" t="s">
        <v>149</v>
      </c>
      <c r="B20" s="45">
        <v>14</v>
      </c>
      <c r="C20" s="85">
        <f>ROUNDUP((SUM(' Расходы 24'!D28:D49,' Расходы 24'!D52:D56)),0)</f>
        <v>3936810</v>
      </c>
      <c r="D20" s="155">
        <v>3487312</v>
      </c>
      <c r="I20" s="87">
        <f>C52</f>
        <v>87679654</v>
      </c>
    </row>
    <row r="21" spans="1:23" s="84" customFormat="1" ht="24">
      <c r="A21" s="46" t="s">
        <v>301</v>
      </c>
      <c r="B21" s="38">
        <v>20</v>
      </c>
      <c r="C21" s="89">
        <f>C18-C19-C20</f>
        <v>409894497</v>
      </c>
      <c r="D21" s="89">
        <f>D18-D19-D20</f>
        <v>305648107</v>
      </c>
      <c r="H21" s="80"/>
      <c r="I21" s="88">
        <f>I19-I20</f>
        <v>0.40999996662139893</v>
      </c>
      <c r="J21" s="80"/>
      <c r="K21" s="80"/>
      <c r="L21" s="80"/>
      <c r="M21" s="80"/>
      <c r="N21" s="80"/>
      <c r="V21" s="80"/>
      <c r="W21" s="80"/>
    </row>
    <row r="22" spans="1:23">
      <c r="A22" s="44" t="s">
        <v>231</v>
      </c>
      <c r="B22" s="45">
        <v>21</v>
      </c>
      <c r="C22" s="156">
        <f>ROUNDUP((' Доходы 24'!E17+' Доходы 24'!E18),0)</f>
        <v>3028903</v>
      </c>
      <c r="D22" s="156">
        <v>6519385</v>
      </c>
      <c r="H22" s="84"/>
      <c r="I22" s="84"/>
      <c r="J22" s="84"/>
      <c r="K22" s="84"/>
      <c r="L22" s="84"/>
      <c r="M22" s="84"/>
      <c r="N22" s="84"/>
    </row>
    <row r="23" spans="1:23">
      <c r="A23" s="44" t="s">
        <v>232</v>
      </c>
      <c r="B23" s="45">
        <v>22</v>
      </c>
      <c r="C23" s="156">
        <f>ROUNDUP((SUM(' Расходы 24'!D59:D61)),0)</f>
        <v>325047572</v>
      </c>
      <c r="D23" s="156">
        <v>329525580</v>
      </c>
      <c r="J23" s="87">
        <f>C16</f>
        <v>430509621</v>
      </c>
    </row>
    <row r="24" spans="1:23" ht="48">
      <c r="A24" s="44" t="s">
        <v>153</v>
      </c>
      <c r="B24" s="45">
        <v>23</v>
      </c>
      <c r="C24" s="90"/>
      <c r="D24" s="90"/>
      <c r="J24" s="87">
        <f>D17+150000</f>
        <v>13147617</v>
      </c>
    </row>
    <row r="25" spans="1:23">
      <c r="A25" s="44" t="s">
        <v>1</v>
      </c>
      <c r="B25" s="45">
        <v>24</v>
      </c>
      <c r="C25" s="91">
        <f>ROUNDUP((' Доходы 24'!E25+' Доходы 24'!E26+' Доходы 24'!E27),0)</f>
        <v>22716</v>
      </c>
      <c r="D25" s="162">
        <f>332603+212691</f>
        <v>545294</v>
      </c>
      <c r="J25" s="84"/>
    </row>
    <row r="26" spans="1:23">
      <c r="A26" s="44" t="s">
        <v>3</v>
      </c>
      <c r="B26" s="45">
        <v>25</v>
      </c>
      <c r="C26" s="91">
        <f>ROUNDDOWN((SUM(' Расходы 24'!D70,' Расходы 24'!D73,' Расходы 24'!D77:D79)),0)</f>
        <v>218890</v>
      </c>
      <c r="D26" s="162"/>
    </row>
    <row r="27" spans="1:23" s="84" customFormat="1" ht="24">
      <c r="A27" s="46" t="s">
        <v>157</v>
      </c>
      <c r="B27" s="38">
        <v>100</v>
      </c>
      <c r="C27" s="89">
        <f>C21+C22-C23+C24+C25-C26</f>
        <v>87679654</v>
      </c>
      <c r="D27" s="89">
        <f>D21+D22-D23+D24+D25-D26</f>
        <v>-16812794</v>
      </c>
      <c r="H27" s="80"/>
      <c r="I27" s="80"/>
      <c r="J27" s="88">
        <f>C20+B93</f>
        <v>4251294.59</v>
      </c>
      <c r="K27" s="80"/>
      <c r="L27" s="80"/>
      <c r="M27" s="80"/>
      <c r="N27" s="80"/>
      <c r="U27" s="80"/>
    </row>
    <row r="28" spans="1:23" ht="13.5" thickBot="1">
      <c r="A28" s="44" t="s">
        <v>345</v>
      </c>
      <c r="B28" s="45">
        <v>101</v>
      </c>
      <c r="C28" s="90"/>
      <c r="D28" s="90">
        <f>[58]ОПУ!$C$28</f>
        <v>0</v>
      </c>
      <c r="H28" s="84"/>
      <c r="I28" s="84"/>
      <c r="J28" s="84"/>
      <c r="K28" s="84"/>
      <c r="L28" s="84"/>
      <c r="M28" s="84"/>
      <c r="N28" s="84"/>
    </row>
    <row r="29" spans="1:23" s="84" customFormat="1" ht="36.75" thickBot="1">
      <c r="A29" s="46" t="s">
        <v>303</v>
      </c>
      <c r="B29" s="38">
        <v>200</v>
      </c>
      <c r="C29" s="89">
        <f>C27+C28</f>
        <v>87679654</v>
      </c>
      <c r="D29" s="89">
        <f>D27+D28</f>
        <v>-16812794</v>
      </c>
      <c r="H29" s="80"/>
      <c r="I29" s="80"/>
      <c r="J29" s="375">
        <v>3149884</v>
      </c>
      <c r="K29" s="80"/>
      <c r="L29" s="80"/>
      <c r="M29" s="80"/>
      <c r="N29" s="80"/>
      <c r="U29" s="80"/>
    </row>
    <row r="30" spans="1:23" ht="24.75" thickBot="1">
      <c r="A30" s="44" t="s">
        <v>158</v>
      </c>
      <c r="B30" s="45">
        <v>201</v>
      </c>
      <c r="C30" s="90"/>
      <c r="D30" s="90"/>
      <c r="H30" s="84"/>
      <c r="I30" s="84"/>
      <c r="J30" s="370">
        <v>357827</v>
      </c>
      <c r="K30" s="84"/>
      <c r="L30" s="84"/>
      <c r="M30" s="84"/>
      <c r="N30" s="84"/>
    </row>
    <row r="31" spans="1:23" s="84" customFormat="1" ht="27.6" customHeight="1" thickBot="1">
      <c r="A31" s="46" t="s">
        <v>159</v>
      </c>
      <c r="B31" s="38">
        <v>300</v>
      </c>
      <c r="C31" s="89">
        <f>C29+C30</f>
        <v>87679654</v>
      </c>
      <c r="D31" s="89">
        <f>D29+D30</f>
        <v>-16812794</v>
      </c>
      <c r="H31" s="80"/>
      <c r="I31" s="80"/>
      <c r="J31" s="376">
        <f>J27-J29-J30</f>
        <v>743583.58999999985</v>
      </c>
      <c r="K31" s="80"/>
      <c r="L31" s="80"/>
      <c r="M31" s="80"/>
      <c r="N31" s="80"/>
    </row>
    <row r="32" spans="1:23">
      <c r="A32" s="44" t="s">
        <v>160</v>
      </c>
      <c r="B32" s="41"/>
      <c r="C32" s="90"/>
      <c r="D32" s="90"/>
      <c r="H32" s="84"/>
      <c r="I32" s="84"/>
      <c r="K32" s="84"/>
      <c r="L32" s="84"/>
      <c r="M32" s="84"/>
      <c r="N32" s="84"/>
    </row>
    <row r="33" spans="1:14">
      <c r="A33" s="44" t="s">
        <v>161</v>
      </c>
      <c r="B33" s="41"/>
      <c r="C33" s="90"/>
      <c r="D33" s="90"/>
    </row>
    <row r="34" spans="1:14" s="84" customFormat="1">
      <c r="A34" s="46" t="s">
        <v>304</v>
      </c>
      <c r="B34" s="38">
        <v>400</v>
      </c>
      <c r="C34" s="89">
        <f>C45+C51</f>
        <v>0</v>
      </c>
      <c r="D34" s="89">
        <f>D45+D51</f>
        <v>406710478</v>
      </c>
      <c r="H34" s="80"/>
      <c r="I34" s="80"/>
      <c r="J34" s="80"/>
      <c r="K34" s="80"/>
      <c r="L34" s="80"/>
      <c r="M34" s="80"/>
      <c r="N34" s="80"/>
    </row>
    <row r="35" spans="1:14">
      <c r="A35" s="44" t="s">
        <v>162</v>
      </c>
      <c r="B35" s="41"/>
      <c r="C35" s="90"/>
      <c r="D35" s="90"/>
      <c r="H35" s="84"/>
      <c r="I35" s="84"/>
      <c r="J35" s="84"/>
      <c r="K35" s="84"/>
      <c r="L35" s="84"/>
      <c r="M35" s="84"/>
      <c r="N35" s="84"/>
    </row>
    <row r="36" spans="1:14" ht="36">
      <c r="A36" s="44" t="s">
        <v>305</v>
      </c>
      <c r="B36" s="45">
        <v>410</v>
      </c>
      <c r="C36" s="90"/>
      <c r="D36" s="90"/>
    </row>
    <row r="37" spans="1:14" ht="48">
      <c r="A37" s="44" t="s">
        <v>234</v>
      </c>
      <c r="B37" s="45">
        <v>411</v>
      </c>
      <c r="C37" s="90"/>
      <c r="D37" s="90"/>
    </row>
    <row r="38" spans="1:14" ht="24">
      <c r="A38" s="44" t="s">
        <v>235</v>
      </c>
      <c r="B38" s="45">
        <v>412</v>
      </c>
      <c r="C38" s="90"/>
      <c r="D38" s="90"/>
    </row>
    <row r="39" spans="1:14">
      <c r="A39" s="44" t="s">
        <v>236</v>
      </c>
      <c r="B39" s="45">
        <v>413</v>
      </c>
      <c r="C39" s="90"/>
      <c r="D39" s="90"/>
    </row>
    <row r="40" spans="1:14" ht="24">
      <c r="A40" s="44" t="s">
        <v>237</v>
      </c>
      <c r="B40" s="45">
        <v>414</v>
      </c>
      <c r="C40" s="90"/>
      <c r="D40" s="90"/>
    </row>
    <row r="41" spans="1:14" ht="24">
      <c r="A41" s="44" t="s">
        <v>238</v>
      </c>
      <c r="B41" s="45">
        <v>415</v>
      </c>
      <c r="C41" s="90"/>
      <c r="D41" s="90"/>
    </row>
    <row r="42" spans="1:14">
      <c r="A42" s="44" t="s">
        <v>239</v>
      </c>
      <c r="B42" s="45">
        <v>416</v>
      </c>
      <c r="C42" s="90"/>
      <c r="D42" s="90"/>
    </row>
    <row r="43" spans="1:14" ht="24">
      <c r="A43" s="44" t="s">
        <v>240</v>
      </c>
      <c r="B43" s="45">
        <v>417</v>
      </c>
      <c r="C43" s="90"/>
      <c r="D43" s="90"/>
    </row>
    <row r="44" spans="1:14" ht="24">
      <c r="A44" s="44" t="s">
        <v>241</v>
      </c>
      <c r="B44" s="45">
        <v>418</v>
      </c>
      <c r="C44" s="90"/>
      <c r="D44" s="90"/>
    </row>
    <row r="45" spans="1:14" s="84" customFormat="1" ht="48">
      <c r="A45" s="46" t="s">
        <v>311</v>
      </c>
      <c r="B45" s="38">
        <v>420</v>
      </c>
      <c r="C45" s="89">
        <f>SUM(C36:C44)</f>
        <v>0</v>
      </c>
      <c r="D45" s="89">
        <f>SUM(D36:D44)</f>
        <v>0</v>
      </c>
      <c r="H45" s="80"/>
      <c r="I45" s="80"/>
      <c r="J45" s="80"/>
      <c r="K45" s="80"/>
      <c r="L45" s="80"/>
      <c r="M45" s="80"/>
      <c r="N45" s="80"/>
    </row>
    <row r="46" spans="1:14" ht="24">
      <c r="A46" s="44" t="s">
        <v>242</v>
      </c>
      <c r="B46" s="45">
        <v>431</v>
      </c>
      <c r="C46" s="174">
        <v>0</v>
      </c>
      <c r="D46" s="174">
        <f>[58]ОПУ!$C$46</f>
        <v>406710478</v>
      </c>
      <c r="H46" s="84"/>
      <c r="I46" s="84"/>
      <c r="J46" s="84"/>
      <c r="K46" s="84"/>
      <c r="L46" s="84"/>
      <c r="M46" s="84"/>
      <c r="N46" s="84"/>
    </row>
    <row r="47" spans="1:14" ht="48">
      <c r="A47" s="44" t="s">
        <v>234</v>
      </c>
      <c r="B47" s="45">
        <v>432</v>
      </c>
      <c r="C47" s="90"/>
      <c r="D47" s="90"/>
    </row>
    <row r="48" spans="1:14" ht="24">
      <c r="A48" s="44" t="s">
        <v>243</v>
      </c>
      <c r="B48" s="45">
        <v>433</v>
      </c>
      <c r="C48" s="90"/>
      <c r="D48" s="90"/>
    </row>
    <row r="49" spans="1:14" ht="24">
      <c r="A49" s="44" t="s">
        <v>241</v>
      </c>
      <c r="B49" s="45">
        <v>434</v>
      </c>
      <c r="C49" s="90"/>
      <c r="D49" s="90"/>
    </row>
    <row r="50" spans="1:14" ht="36">
      <c r="A50" s="44" t="s">
        <v>313</v>
      </c>
      <c r="B50" s="45">
        <v>435</v>
      </c>
      <c r="C50" s="90"/>
      <c r="D50" s="90"/>
    </row>
    <row r="51" spans="1:14" s="84" customFormat="1" ht="48">
      <c r="A51" s="46" t="s">
        <v>314</v>
      </c>
      <c r="B51" s="38">
        <v>440</v>
      </c>
      <c r="C51" s="89">
        <f>SUM(C46:C50)</f>
        <v>0</v>
      </c>
      <c r="D51" s="89">
        <f>SUM(D46:D50)</f>
        <v>406710478</v>
      </c>
      <c r="H51" s="80"/>
      <c r="I51" s="80"/>
      <c r="J51" s="80"/>
      <c r="K51" s="80"/>
      <c r="L51" s="80"/>
      <c r="M51" s="80"/>
      <c r="N51" s="80"/>
    </row>
    <row r="52" spans="1:14" s="84" customFormat="1">
      <c r="A52" s="46" t="s">
        <v>346</v>
      </c>
      <c r="B52" s="38">
        <v>500</v>
      </c>
      <c r="C52" s="89">
        <f>C31+C34</f>
        <v>87679654</v>
      </c>
      <c r="D52" s="89">
        <f>D31+D34</f>
        <v>389897684</v>
      </c>
    </row>
    <row r="53" spans="1:14" s="84" customFormat="1">
      <c r="A53" s="46" t="s">
        <v>347</v>
      </c>
      <c r="B53" s="58"/>
      <c r="C53" s="89"/>
      <c r="D53" s="89"/>
    </row>
    <row r="54" spans="1:14">
      <c r="A54" s="44" t="s">
        <v>160</v>
      </c>
      <c r="B54" s="41"/>
      <c r="C54" s="90"/>
      <c r="D54" s="90"/>
      <c r="H54" s="84"/>
      <c r="I54" s="84"/>
      <c r="J54" s="84"/>
      <c r="K54" s="84"/>
      <c r="L54" s="84"/>
      <c r="M54" s="84"/>
      <c r="N54" s="84"/>
    </row>
    <row r="55" spans="1:14">
      <c r="A55" s="44" t="s">
        <v>165</v>
      </c>
      <c r="B55" s="41"/>
      <c r="C55" s="90"/>
      <c r="D55" s="90"/>
    </row>
    <row r="56" spans="1:14" s="84" customFormat="1">
      <c r="A56" s="46" t="s">
        <v>348</v>
      </c>
      <c r="B56" s="38">
        <v>600</v>
      </c>
      <c r="C56" s="89"/>
      <c r="D56" s="89"/>
      <c r="H56" s="80"/>
      <c r="I56" s="80"/>
      <c r="J56" s="80"/>
      <c r="K56" s="80"/>
      <c r="L56" s="80"/>
      <c r="M56" s="80"/>
      <c r="N56" s="80"/>
    </row>
    <row r="57" spans="1:14">
      <c r="A57" s="44" t="s">
        <v>162</v>
      </c>
      <c r="B57" s="41"/>
      <c r="C57" s="90"/>
      <c r="D57" s="90"/>
      <c r="H57" s="84"/>
      <c r="I57" s="84"/>
      <c r="J57" s="84"/>
      <c r="K57" s="84"/>
      <c r="L57" s="84"/>
      <c r="M57" s="84"/>
      <c r="N57" s="84"/>
    </row>
    <row r="58" spans="1:14" s="84" customFormat="1">
      <c r="A58" s="46" t="s">
        <v>167</v>
      </c>
      <c r="B58" s="58"/>
      <c r="C58" s="89"/>
      <c r="D58" s="89"/>
      <c r="H58" s="80"/>
      <c r="I58" s="80"/>
      <c r="J58" s="80"/>
      <c r="K58" s="80"/>
      <c r="L58" s="80"/>
      <c r="M58" s="80"/>
      <c r="N58" s="80"/>
    </row>
    <row r="59" spans="1:14">
      <c r="A59" s="44" t="s">
        <v>168</v>
      </c>
      <c r="B59" s="41"/>
      <c r="C59" s="90"/>
      <c r="D59" s="90"/>
      <c r="H59" s="84"/>
      <c r="I59" s="84"/>
      <c r="J59" s="84"/>
      <c r="K59" s="84"/>
      <c r="L59" s="84"/>
      <c r="M59" s="84"/>
      <c r="N59" s="84"/>
    </row>
    <row r="60" spans="1:14">
      <c r="A60" s="44" t="s">
        <v>169</v>
      </c>
      <c r="B60" s="41"/>
      <c r="C60" s="90"/>
      <c r="D60" s="90"/>
    </row>
    <row r="61" spans="1:14" s="84" customFormat="1">
      <c r="A61" s="46" t="s">
        <v>170</v>
      </c>
      <c r="B61" s="58"/>
      <c r="C61" s="89"/>
      <c r="D61" s="89"/>
      <c r="H61" s="80"/>
      <c r="I61" s="80"/>
      <c r="J61" s="80"/>
      <c r="K61" s="80"/>
      <c r="L61" s="80"/>
      <c r="M61" s="80"/>
      <c r="N61" s="80"/>
    </row>
    <row r="62" spans="1:14">
      <c r="A62" s="44" t="s">
        <v>168</v>
      </c>
      <c r="B62" s="41"/>
      <c r="C62" s="90"/>
      <c r="D62" s="90"/>
      <c r="H62" s="84"/>
      <c r="I62" s="84"/>
      <c r="J62" s="84"/>
      <c r="K62" s="84"/>
      <c r="L62" s="84"/>
      <c r="M62" s="84"/>
      <c r="N62" s="84"/>
    </row>
    <row r="63" spans="1:14">
      <c r="A63" s="92" t="s">
        <v>169</v>
      </c>
      <c r="B63" s="93"/>
      <c r="C63" s="94"/>
      <c r="D63" s="94"/>
    </row>
    <row r="64" spans="1:14">
      <c r="A64" s="23"/>
      <c r="B64" s="23"/>
      <c r="C64" s="192"/>
      <c r="D64" s="23"/>
    </row>
    <row r="65" spans="1:14" s="97" customFormat="1">
      <c r="A65" s="66" t="s">
        <v>141</v>
      </c>
      <c r="B65" s="67"/>
      <c r="C65" s="72"/>
      <c r="D65" s="95" t="s">
        <v>338</v>
      </c>
      <c r="E65" s="96"/>
      <c r="H65" s="80"/>
      <c r="I65" s="80"/>
      <c r="J65" s="80"/>
      <c r="K65" s="80"/>
      <c r="L65" s="80"/>
      <c r="M65" s="80"/>
      <c r="N65" s="80"/>
    </row>
    <row r="66" spans="1:14" s="97" customFormat="1">
      <c r="A66" s="73"/>
      <c r="B66" s="74"/>
      <c r="C66" s="72"/>
      <c r="D66" s="23"/>
      <c r="E66" s="96"/>
    </row>
    <row r="67" spans="1:14" s="97" customFormat="1">
      <c r="A67" s="75"/>
      <c r="B67" s="30"/>
      <c r="C67" s="72"/>
      <c r="D67" s="72"/>
    </row>
    <row r="68" spans="1:14" s="97" customFormat="1">
      <c r="A68" s="66" t="s">
        <v>339</v>
      </c>
      <c r="B68" s="67"/>
      <c r="C68" s="72"/>
      <c r="D68" s="98" t="s">
        <v>340</v>
      </c>
    </row>
    <row r="69" spans="1:14" s="97" customFormat="1">
      <c r="A69" s="77"/>
      <c r="B69" s="74"/>
      <c r="C69" s="74"/>
      <c r="D69" s="72"/>
    </row>
    <row r="70" spans="1:14" s="97" customFormat="1">
      <c r="A70" s="72" t="s">
        <v>341</v>
      </c>
      <c r="B70" s="72"/>
      <c r="C70" s="72"/>
      <c r="D70" s="72"/>
    </row>
    <row r="71" spans="1:14">
      <c r="D71" s="72"/>
      <c r="H71" s="97"/>
      <c r="I71" s="97"/>
      <c r="J71" s="97"/>
      <c r="K71" s="97"/>
      <c r="L71" s="97"/>
      <c r="M71" s="97"/>
      <c r="N71" s="97"/>
    </row>
    <row r="72" spans="1:14">
      <c r="D72" s="72"/>
    </row>
    <row r="73" spans="1:14">
      <c r="C73" s="87"/>
      <c r="D73" s="72"/>
    </row>
    <row r="74" spans="1:14">
      <c r="D74" s="72"/>
    </row>
    <row r="81" spans="1:18" hidden="1" outlineLevel="1"/>
    <row r="82" spans="1:18" hidden="1" outlineLevel="1"/>
    <row r="83" spans="1:18" hidden="1" outlineLevel="1">
      <c r="B83" s="80" t="s">
        <v>595</v>
      </c>
      <c r="D83" s="80" t="s">
        <v>596</v>
      </c>
    </row>
    <row r="84" spans="1:18" hidden="1" outlineLevel="1">
      <c r="A84" s="371" t="s">
        <v>392</v>
      </c>
      <c r="D84" s="88">
        <f>C97</f>
        <v>390709.08</v>
      </c>
    </row>
    <row r="85" spans="1:18" hidden="1" outlineLevel="1">
      <c r="A85" s="371" t="s">
        <v>590</v>
      </c>
      <c r="B85" s="373">
        <v>1964.28</v>
      </c>
      <c r="C85" s="372"/>
    </row>
    <row r="86" spans="1:18" hidden="1" outlineLevel="1">
      <c r="A86" s="371" t="s">
        <v>591</v>
      </c>
      <c r="B86" s="373">
        <v>255000</v>
      </c>
      <c r="C86" s="373">
        <f>B86</f>
        <v>255000</v>
      </c>
      <c r="D86" s="88">
        <f>C102+C103+C104+C107+C111+C116</f>
        <v>18077072</v>
      </c>
      <c r="F86" s="373">
        <v>2414532</v>
      </c>
      <c r="G86" s="88">
        <f>D86+F86</f>
        <v>20491604</v>
      </c>
      <c r="Q86" s="373">
        <f>2884384+10500</f>
        <v>2894884</v>
      </c>
      <c r="R86" s="88">
        <f>Q86+C86</f>
        <v>3149884</v>
      </c>
    </row>
    <row r="87" spans="1:18" hidden="1" outlineLevel="1">
      <c r="A87" s="371" t="s">
        <v>592</v>
      </c>
      <c r="B87" s="373">
        <v>8999</v>
      </c>
      <c r="C87" s="372"/>
    </row>
    <row r="88" spans="1:18" hidden="1" outlineLevel="1">
      <c r="A88" s="371" t="s">
        <v>593</v>
      </c>
      <c r="B88" s="373">
        <v>17998</v>
      </c>
      <c r="C88" s="372"/>
    </row>
    <row r="89" spans="1:18" hidden="1" outlineLevel="1">
      <c r="A89" s="371" t="s">
        <v>81</v>
      </c>
      <c r="B89" s="373">
        <v>7650</v>
      </c>
      <c r="C89" s="372"/>
      <c r="G89" s="373">
        <v>72436</v>
      </c>
    </row>
    <row r="90" spans="1:18" hidden="1" outlineLevel="1">
      <c r="A90" s="371" t="s">
        <v>594</v>
      </c>
      <c r="B90" s="373">
        <v>1555.31</v>
      </c>
      <c r="C90" s="372"/>
      <c r="G90" s="373"/>
    </row>
    <row r="91" spans="1:18" hidden="1" outlineLevel="1">
      <c r="A91" s="371" t="s">
        <v>11</v>
      </c>
      <c r="B91" s="373">
        <v>8925</v>
      </c>
      <c r="C91" s="373">
        <f>B91+B92+B89</f>
        <v>28968</v>
      </c>
      <c r="D91" s="88">
        <f>D115+D124+D125</f>
        <v>1150796</v>
      </c>
      <c r="F91" s="88">
        <f>D91+G89+G92+G93</f>
        <v>1425086</v>
      </c>
      <c r="G91" s="373"/>
    </row>
    <row r="92" spans="1:18" hidden="1" outlineLevel="1">
      <c r="A92" s="371" t="s">
        <v>12</v>
      </c>
      <c r="B92" s="373">
        <v>12393</v>
      </c>
      <c r="C92" s="372"/>
      <c r="G92" s="373">
        <v>76060</v>
      </c>
    </row>
    <row r="93" spans="1:18" hidden="1" outlineLevel="1">
      <c r="B93" s="88">
        <f>SUM(B85:B92)</f>
        <v>314484.59000000003</v>
      </c>
      <c r="C93" s="88">
        <f>B93-C86-C91</f>
        <v>30516.590000000026</v>
      </c>
      <c r="D93" s="88">
        <f>B137-D84-D86-D91</f>
        <v>16069086.690000005</v>
      </c>
      <c r="E93" s="80" t="s">
        <v>629</v>
      </c>
      <c r="G93" s="373">
        <v>125794</v>
      </c>
    </row>
    <row r="94" spans="1:18" hidden="1" outlineLevel="1"/>
    <row r="95" spans="1:18" hidden="1" outlineLevel="1"/>
    <row r="96" spans="1:18" ht="13.5" hidden="1" outlineLevel="1" thickBot="1">
      <c r="A96" s="371" t="s">
        <v>590</v>
      </c>
      <c r="B96" s="373">
        <v>8854.4699999999993</v>
      </c>
    </row>
    <row r="97" spans="1:18" ht="13.5" hidden="1" outlineLevel="1" thickBot="1">
      <c r="A97" s="371" t="s">
        <v>392</v>
      </c>
      <c r="B97" s="373">
        <v>390709.08</v>
      </c>
      <c r="C97" s="88">
        <f>B97</f>
        <v>390709.08</v>
      </c>
      <c r="G97" s="377">
        <v>20491604</v>
      </c>
    </row>
    <row r="98" spans="1:18" ht="13.5" hidden="1" outlineLevel="1" thickBot="1">
      <c r="A98" s="371" t="s">
        <v>597</v>
      </c>
      <c r="B98" s="373">
        <v>201450</v>
      </c>
      <c r="G98" s="370">
        <v>390709</v>
      </c>
    </row>
    <row r="99" spans="1:18" ht="13.5" hidden="1" outlineLevel="1" thickBot="1">
      <c r="A99" s="371" t="s">
        <v>598</v>
      </c>
      <c r="B99" s="373">
        <v>6255000.0099999998</v>
      </c>
      <c r="G99" s="369"/>
    </row>
    <row r="100" spans="1:18" ht="13.5" hidden="1" outlineLevel="1" thickBot="1">
      <c r="A100" s="371" t="s">
        <v>599</v>
      </c>
      <c r="B100" s="373">
        <v>425039.28</v>
      </c>
      <c r="G100" s="370">
        <v>1425086</v>
      </c>
      <c r="Q100" s="373">
        <v>271175</v>
      </c>
    </row>
    <row r="101" spans="1:18" ht="13.5" hidden="1" outlineLevel="1" thickBot="1">
      <c r="A101" s="371" t="s">
        <v>600</v>
      </c>
      <c r="B101" s="373">
        <v>12000</v>
      </c>
      <c r="G101" s="369"/>
      <c r="Q101" s="373">
        <v>14054090</v>
      </c>
    </row>
    <row r="102" spans="1:18" ht="24" hidden="1" outlineLevel="1">
      <c r="A102" s="371" t="s">
        <v>601</v>
      </c>
      <c r="B102" s="373">
        <v>3555590</v>
      </c>
      <c r="C102" s="88">
        <f>B102</f>
        <v>3555590</v>
      </c>
      <c r="G102" s="378">
        <f>SUM(G97:G101)</f>
        <v>22307399</v>
      </c>
      <c r="Q102" s="373">
        <v>16624</v>
      </c>
    </row>
    <row r="103" spans="1:18" ht="24" hidden="1" outlineLevel="1">
      <c r="A103" s="371" t="s">
        <v>602</v>
      </c>
      <c r="B103" s="373">
        <v>2586000</v>
      </c>
      <c r="C103" s="88">
        <f>B103</f>
        <v>2586000</v>
      </c>
      <c r="Q103" s="88">
        <f>SUM(Q100:Q102)</f>
        <v>14341889</v>
      </c>
      <c r="R103" s="88">
        <f>Q103+C91</f>
        <v>14370857</v>
      </c>
    </row>
    <row r="104" spans="1:18" hidden="1" outlineLevel="1">
      <c r="A104" s="371" t="s">
        <v>603</v>
      </c>
      <c r="B104" s="373">
        <v>1652000</v>
      </c>
      <c r="C104" s="88">
        <f>B104</f>
        <v>1652000</v>
      </c>
    </row>
    <row r="105" spans="1:18" hidden="1" outlineLevel="1">
      <c r="A105" s="371" t="s">
        <v>604</v>
      </c>
      <c r="B105" s="373">
        <v>22785.72</v>
      </c>
      <c r="G105" s="155">
        <v>3487312</v>
      </c>
    </row>
    <row r="106" spans="1:18" hidden="1" outlineLevel="1">
      <c r="A106" s="371" t="s">
        <v>605</v>
      </c>
      <c r="B106" s="373">
        <v>13000</v>
      </c>
      <c r="G106" s="88">
        <f>B137+G105</f>
        <v>39174975.770000003</v>
      </c>
    </row>
    <row r="107" spans="1:18" hidden="1" outlineLevel="1">
      <c r="A107" s="371" t="s">
        <v>591</v>
      </c>
      <c r="B107" s="373">
        <v>9544309</v>
      </c>
      <c r="C107" s="88">
        <f>B107</f>
        <v>9544309</v>
      </c>
      <c r="G107" s="88">
        <f>G106-G102</f>
        <v>16867576.770000003</v>
      </c>
    </row>
    <row r="108" spans="1:18" hidden="1" outlineLevel="1">
      <c r="A108" s="371" t="s">
        <v>606</v>
      </c>
      <c r="B108" s="373">
        <v>75000</v>
      </c>
    </row>
    <row r="109" spans="1:18" hidden="1" outlineLevel="1">
      <c r="A109" s="371" t="s">
        <v>607</v>
      </c>
      <c r="B109" s="373">
        <v>109890.74</v>
      </c>
    </row>
    <row r="110" spans="1:18" hidden="1" outlineLevel="1">
      <c r="A110" s="371" t="s">
        <v>592</v>
      </c>
      <c r="B110" s="373">
        <v>104633.28</v>
      </c>
    </row>
    <row r="111" spans="1:18" hidden="1" outlineLevel="1">
      <c r="A111" s="371" t="s">
        <v>608</v>
      </c>
      <c r="B111" s="373">
        <v>44973</v>
      </c>
      <c r="C111" s="88">
        <f>B111</f>
        <v>44973</v>
      </c>
    </row>
    <row r="112" spans="1:18" hidden="1" outlineLevel="1">
      <c r="A112" s="371" t="s">
        <v>593</v>
      </c>
      <c r="B112" s="373">
        <v>76275.78</v>
      </c>
    </row>
    <row r="113" spans="1:4" hidden="1" outlineLevel="1">
      <c r="A113" s="371" t="s">
        <v>609</v>
      </c>
      <c r="B113" s="373">
        <v>1113593.46</v>
      </c>
    </row>
    <row r="114" spans="1:4" hidden="1" outlineLevel="1">
      <c r="A114" s="371" t="s">
        <v>610</v>
      </c>
      <c r="B114" s="373">
        <v>274991.71000000002</v>
      </c>
    </row>
    <row r="115" spans="1:4" hidden="1" outlineLevel="1">
      <c r="A115" s="371" t="s">
        <v>81</v>
      </c>
      <c r="B115" s="373">
        <v>283074</v>
      </c>
      <c r="D115" s="88">
        <f>B115</f>
        <v>283074</v>
      </c>
    </row>
    <row r="116" spans="1:4" hidden="1" outlineLevel="1">
      <c r="A116" s="371" t="s">
        <v>611</v>
      </c>
      <c r="B116" s="373">
        <v>694200</v>
      </c>
      <c r="C116" s="88">
        <f>B116</f>
        <v>694200</v>
      </c>
    </row>
    <row r="117" spans="1:4" hidden="1" outlineLevel="1">
      <c r="A117" s="371" t="s">
        <v>612</v>
      </c>
      <c r="B117" s="373">
        <v>18392.86</v>
      </c>
    </row>
    <row r="118" spans="1:4" hidden="1" outlineLevel="1">
      <c r="A118" s="371" t="s">
        <v>613</v>
      </c>
      <c r="B118" s="373">
        <v>1416283.17</v>
      </c>
    </row>
    <row r="119" spans="1:4" hidden="1" outlineLevel="1">
      <c r="A119" s="371" t="s">
        <v>614</v>
      </c>
      <c r="B119" s="373">
        <v>15315</v>
      </c>
    </row>
    <row r="120" spans="1:4" hidden="1" outlineLevel="1">
      <c r="A120" s="371" t="s">
        <v>615</v>
      </c>
      <c r="B120" s="373">
        <v>35000</v>
      </c>
    </row>
    <row r="121" spans="1:4" ht="24" hidden="1" outlineLevel="1">
      <c r="A121" s="371" t="s">
        <v>616</v>
      </c>
      <c r="B121" s="373">
        <v>42800.89</v>
      </c>
    </row>
    <row r="122" spans="1:4" hidden="1" outlineLevel="1">
      <c r="A122" s="371" t="s">
        <v>594</v>
      </c>
      <c r="B122" s="373">
        <v>3801.84</v>
      </c>
    </row>
    <row r="123" spans="1:4" ht="24" hidden="1" outlineLevel="1">
      <c r="A123" s="371" t="s">
        <v>617</v>
      </c>
      <c r="B123" s="373">
        <v>355785.71</v>
      </c>
    </row>
    <row r="124" spans="1:4" hidden="1" outlineLevel="1">
      <c r="A124" s="371" t="s">
        <v>11</v>
      </c>
      <c r="B124" s="373">
        <v>305936</v>
      </c>
      <c r="D124" s="88">
        <f>B124</f>
        <v>305936</v>
      </c>
    </row>
    <row r="125" spans="1:4" hidden="1" outlineLevel="1">
      <c r="A125" s="371" t="s">
        <v>12</v>
      </c>
      <c r="B125" s="373">
        <v>561786</v>
      </c>
      <c r="D125" s="88">
        <f>B125</f>
        <v>561786</v>
      </c>
    </row>
    <row r="126" spans="1:4" hidden="1" outlineLevel="1">
      <c r="A126" s="371" t="s">
        <v>618</v>
      </c>
      <c r="B126" s="373">
        <v>23991.27</v>
      </c>
    </row>
    <row r="127" spans="1:4" hidden="1" outlineLevel="1">
      <c r="A127" s="371" t="s">
        <v>619</v>
      </c>
      <c r="B127" s="373">
        <v>231604.86</v>
      </c>
    </row>
    <row r="128" spans="1:4" hidden="1" outlineLevel="1">
      <c r="A128" s="371" t="s">
        <v>620</v>
      </c>
      <c r="B128" s="373">
        <v>831938.39</v>
      </c>
    </row>
    <row r="129" spans="1:2" hidden="1" outlineLevel="1">
      <c r="A129" s="371" t="s">
        <v>621</v>
      </c>
      <c r="B129" s="373">
        <v>324026.82</v>
      </c>
    </row>
    <row r="130" spans="1:2" hidden="1" outlineLevel="1">
      <c r="A130" s="371" t="s">
        <v>622</v>
      </c>
      <c r="B130" s="373">
        <v>4017.87</v>
      </c>
    </row>
    <row r="131" spans="1:2" hidden="1" outlineLevel="1">
      <c r="A131" s="371" t="s">
        <v>623</v>
      </c>
      <c r="B131" s="373">
        <v>22321.43</v>
      </c>
    </row>
    <row r="132" spans="1:2" hidden="1" outlineLevel="1">
      <c r="A132" s="371" t="s">
        <v>624</v>
      </c>
      <c r="B132" s="373">
        <v>2700000</v>
      </c>
    </row>
    <row r="133" spans="1:2" hidden="1" outlineLevel="1">
      <c r="A133" s="371" t="s">
        <v>625</v>
      </c>
      <c r="B133" s="373">
        <v>7321.43</v>
      </c>
    </row>
    <row r="134" spans="1:2" hidden="1" outlineLevel="1">
      <c r="A134" s="371" t="s">
        <v>626</v>
      </c>
      <c r="B134" s="373">
        <v>18500.169999999998</v>
      </c>
    </row>
    <row r="135" spans="1:2" hidden="1" outlineLevel="1">
      <c r="A135" s="371" t="s">
        <v>627</v>
      </c>
      <c r="B135" s="373">
        <v>250065.18</v>
      </c>
    </row>
    <row r="136" spans="1:2" hidden="1" outlineLevel="1">
      <c r="A136" s="371" t="s">
        <v>628</v>
      </c>
      <c r="B136" s="373">
        <v>1075405.3500000001</v>
      </c>
    </row>
    <row r="137" spans="1:2" hidden="1" outlineLevel="1">
      <c r="B137" s="374">
        <v>35687663.770000003</v>
      </c>
    </row>
    <row r="138" spans="1:2" hidden="1" outlineLevel="1"/>
    <row r="139" spans="1:2" hidden="1" outlineLevel="1"/>
    <row r="140" spans="1:2" hidden="1" outlineLevel="1"/>
    <row r="141" spans="1:2" hidden="1" outlineLevel="1"/>
    <row r="142" spans="1:2" hidden="1" outlineLevel="1"/>
    <row r="143" spans="1:2" hidden="1" outlineLevel="1"/>
    <row r="144" spans="1:2" hidden="1" outlineLevel="1"/>
    <row r="145" hidden="1" outlineLevel="1"/>
    <row r="146" hidden="1" outlineLevel="1"/>
    <row r="147" hidden="1" outlineLevel="1"/>
    <row r="148" hidden="1" outlineLevel="1"/>
    <row r="149" hidden="1" outlineLevel="1"/>
    <row r="150" hidden="1" outlineLevel="1"/>
    <row r="151" hidden="1" outlineLevel="1"/>
    <row r="152" hidden="1" outlineLevel="1"/>
    <row r="153" hidden="1" outlineLevel="1"/>
    <row r="154" hidden="1" outlineLevel="1"/>
    <row r="155" hidden="1" outlineLevel="1"/>
    <row r="156" hidden="1" outlineLevel="1"/>
    <row r="157" hidden="1" outlineLevel="1"/>
    <row r="158" hidden="1" outlineLevel="1"/>
    <row r="159" hidden="1" outlineLevel="1"/>
    <row r="160" hidden="1" outlineLevel="1"/>
    <row r="161" hidden="1" outlineLevel="1"/>
    <row r="162" hidden="1" outlineLevel="1"/>
    <row r="163" hidden="1" outlineLevel="1"/>
    <row r="164" hidden="1" outlineLevel="1"/>
    <row r="165" hidden="1" outlineLevel="1"/>
    <row r="166" hidden="1" outlineLevel="1"/>
    <row r="167" hidden="1" outlineLevel="1"/>
    <row r="168" hidden="1" outlineLevel="1"/>
    <row r="169" hidden="1" outlineLevel="1"/>
    <row r="170" hidden="1" outlineLevel="1"/>
    <row r="171" hidden="1" outlineLevel="1"/>
    <row r="172" hidden="1" outlineLevel="1"/>
    <row r="173" hidden="1" outlineLevel="1"/>
    <row r="174" hidden="1" outlineLevel="1"/>
    <row r="175" hidden="1" outlineLevel="1"/>
    <row r="176" hidden="1" outlineLevel="1"/>
    <row r="177" hidden="1" outlineLevel="1"/>
    <row r="178" hidden="1" outlineLevel="1"/>
    <row r="179" hidden="1" outlineLevel="1"/>
    <row r="180" hidden="1" outlineLevel="1"/>
    <row r="181" hidden="1" outlineLevel="1"/>
    <row r="182" hidden="1" outlineLevel="1"/>
    <row r="183" hidden="1" outlineLevel="1"/>
    <row r="184" hidden="1" outlineLevel="1"/>
    <row r="185" hidden="1" outlineLevel="1"/>
    <row r="186" hidden="1" outlineLevel="1"/>
    <row r="187" hidden="1" outlineLevel="1"/>
    <row r="188" hidden="1" outlineLevel="1"/>
    <row r="189" hidden="1" outlineLevel="1"/>
    <row r="190" hidden="1" outlineLevel="1"/>
    <row r="191" hidden="1" outlineLevel="1"/>
    <row r="192" hidden="1" outlineLevel="1"/>
    <row r="193" hidden="1" outlineLevel="1"/>
    <row r="194" hidden="1" outlineLevel="1"/>
    <row r="195" hidden="1" outlineLevel="1"/>
    <row r="196" hidden="1" outlineLevel="1"/>
    <row r="197" hidden="1" outlineLevel="1"/>
    <row r="198" hidden="1" outlineLevel="1"/>
    <row r="199" hidden="1" outlineLevel="1"/>
    <row r="200" hidden="1" outlineLevel="1"/>
    <row r="201" hidden="1" outlineLevel="1"/>
    <row r="202" hidden="1" outlineLevel="1"/>
    <row r="203" hidden="1" outlineLevel="1"/>
    <row r="204" hidden="1" outlineLevel="1"/>
    <row r="205" hidden="1" outlineLevel="1"/>
    <row r="206" hidden="1" outlineLevel="1"/>
    <row r="207" hidden="1" outlineLevel="1"/>
    <row r="208" hidden="1" outlineLevel="1"/>
    <row r="209" hidden="1" outlineLevel="1"/>
    <row r="210" hidden="1" outlineLevel="1"/>
    <row r="211" hidden="1" outlineLevel="1"/>
    <row r="212" hidden="1" outlineLevel="1"/>
    <row r="213" hidden="1" outlineLevel="1"/>
    <row r="214" hidden="1" outlineLevel="1"/>
    <row r="215" hidden="1" outlineLevel="1"/>
    <row r="216" hidden="1" outlineLevel="1"/>
    <row r="217" hidden="1" outlineLevel="1"/>
    <row r="218" hidden="1" outlineLevel="1"/>
    <row r="219" hidden="1" outlineLevel="1"/>
    <row r="220" hidden="1" outlineLevel="1"/>
    <row r="221" hidden="1" outlineLevel="1"/>
    <row r="222" hidden="1" outlineLevel="1"/>
    <row r="223" hidden="1" outlineLevel="1"/>
    <row r="224" hidden="1" outlineLevel="1"/>
    <row r="225" hidden="1" outlineLevel="1"/>
    <row r="226" hidden="1" outlineLevel="1"/>
    <row r="227" hidden="1" outlineLevel="1"/>
    <row r="228" hidden="1" outlineLevel="1"/>
    <row r="229" hidden="1" outlineLevel="1"/>
    <row r="230" hidden="1" outlineLevel="1"/>
    <row r="231" hidden="1" outlineLevel="1"/>
    <row r="232" hidden="1" outlineLevel="1"/>
    <row r="233" hidden="1" outlineLevel="1"/>
    <row r="234" hidden="1" outlineLevel="1"/>
    <row r="235" hidden="1" outlineLevel="1"/>
    <row r="236" hidden="1" outlineLevel="1"/>
    <row r="237" hidden="1" outlineLevel="1"/>
    <row r="238" hidden="1" outlineLevel="1"/>
    <row r="239" hidden="1" outlineLevel="1"/>
    <row r="240" hidden="1" outlineLevel="1"/>
    <row r="241" hidden="1" outlineLevel="1"/>
    <row r="242" hidden="1" outlineLevel="1"/>
    <row r="243" hidden="1" outlineLevel="1"/>
    <row r="244" hidden="1" outlineLevel="1"/>
    <row r="245" hidden="1" outlineLevel="1"/>
    <row r="246" hidden="1" outlineLevel="1"/>
    <row r="247" hidden="1" outlineLevel="1"/>
    <row r="248" hidden="1" outlineLevel="1"/>
    <row r="249" hidden="1" outlineLevel="1"/>
    <row r="250" hidden="1" outlineLevel="1"/>
    <row r="251" hidden="1" outlineLevel="1"/>
    <row r="252" hidden="1" outlineLevel="1"/>
    <row r="253" hidden="1" outlineLevel="1"/>
    <row r="254" hidden="1" outlineLevel="1"/>
    <row r="255" hidden="1" outlineLevel="1"/>
    <row r="256" hidden="1" outlineLevel="1"/>
    <row r="257" hidden="1" outlineLevel="1"/>
    <row r="258" hidden="1" outlineLevel="1"/>
    <row r="259" hidden="1" outlineLevel="1"/>
    <row r="260" hidden="1" outlineLevel="1"/>
    <row r="261" hidden="1" outlineLevel="1"/>
    <row r="262" hidden="1" outlineLevel="1"/>
    <row r="263" hidden="1" outlineLevel="1"/>
    <row r="264" hidden="1" outlineLevel="1"/>
    <row r="265" hidden="1" outlineLevel="1"/>
    <row r="266" hidden="1" outlineLevel="1"/>
    <row r="267" hidden="1" outlineLevel="1"/>
    <row r="268" hidden="1" outlineLevel="1"/>
    <row r="269" hidden="1" outlineLevel="1"/>
    <row r="270" hidden="1" outlineLevel="1"/>
    <row r="271" hidden="1" outlineLevel="1"/>
    <row r="272" hidden="1" outlineLevel="1"/>
    <row r="273" hidden="1" outlineLevel="1"/>
    <row r="274" hidden="1" outlineLevel="1"/>
    <row r="275" hidden="1" outlineLevel="1"/>
    <row r="276" hidden="1" outlineLevel="1"/>
    <row r="277" hidden="1" outlineLevel="1"/>
    <row r="278" hidden="1" outlineLevel="1"/>
    <row r="279" hidden="1" outlineLevel="1"/>
    <row r="280" hidden="1" outlineLevel="1"/>
    <row r="281" hidden="1" outlineLevel="1"/>
    <row r="282" hidden="1" outlineLevel="1"/>
    <row r="283" hidden="1" outlineLevel="1"/>
    <row r="284" hidden="1" outlineLevel="1"/>
    <row r="285" hidden="1" outlineLevel="1"/>
    <row r="286" hidden="1" outlineLevel="1"/>
    <row r="287" hidden="1" outlineLevel="1"/>
    <row r="288" hidden="1" outlineLevel="1"/>
    <row r="289" hidden="1" outlineLevel="1"/>
    <row r="290" hidden="1" outlineLevel="1"/>
    <row r="291" hidden="1" outlineLevel="1"/>
    <row r="292" hidden="1" outlineLevel="1"/>
    <row r="293" hidden="1" outlineLevel="1"/>
    <row r="294" hidden="1" outlineLevel="1"/>
    <row r="295" hidden="1" outlineLevel="1"/>
    <row r="296" hidden="1" outlineLevel="1"/>
    <row r="297" hidden="1" outlineLevel="1"/>
    <row r="298" hidden="1" outlineLevel="1"/>
    <row r="299" hidden="1" outlineLevel="1"/>
    <row r="300" hidden="1" outlineLevel="1"/>
    <row r="301" collapsed="1"/>
  </sheetData>
  <mergeCells count="2">
    <mergeCell ref="A11:D11"/>
    <mergeCell ref="A12:D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257"/>
  <sheetViews>
    <sheetView zoomScale="90" zoomScaleNormal="90" workbookViewId="0">
      <pane xSplit="1" ySplit="6" topLeftCell="B70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10.6640625" defaultRowHeight="11.25" outlineLevelCol="1"/>
  <cols>
    <col min="1" max="1" width="73.6640625" style="100" bestFit="1" customWidth="1"/>
    <col min="2" max="3" width="20.1640625" style="100" bestFit="1" customWidth="1"/>
    <col min="4" max="4" width="21" style="100" customWidth="1"/>
    <col min="5" max="5" width="22.5" style="100" customWidth="1"/>
    <col min="6" max="7" width="20.1640625" style="100" bestFit="1" customWidth="1"/>
    <col min="8" max="8" width="3.33203125" style="100" customWidth="1"/>
    <col min="9" max="9" width="17" style="100" customWidth="1" outlineLevel="1"/>
    <col min="10" max="10" width="15" style="100" customWidth="1" outlineLevel="1"/>
    <col min="11" max="15" width="10.6640625" style="100" outlineLevel="1"/>
    <col min="16" max="16384" width="10.6640625" style="100"/>
  </cols>
  <sheetData>
    <row r="1" spans="1:8" ht="27.75" customHeight="1">
      <c r="A1" s="251" t="s">
        <v>427</v>
      </c>
      <c r="B1" s="99"/>
      <c r="C1" s="99"/>
      <c r="D1" s="99"/>
      <c r="E1" s="99"/>
      <c r="F1" s="99"/>
      <c r="G1" s="99"/>
    </row>
    <row r="2" spans="1:8" ht="3.75" customHeight="1">
      <c r="A2" s="99"/>
      <c r="B2" s="99"/>
      <c r="C2" s="99"/>
      <c r="D2" s="99"/>
      <c r="E2" s="99"/>
      <c r="F2" s="99"/>
      <c r="G2" s="99"/>
    </row>
    <row r="3" spans="1:8">
      <c r="A3" s="101" t="s">
        <v>63</v>
      </c>
      <c r="B3" s="235" t="s">
        <v>64</v>
      </c>
      <c r="C3" s="99"/>
      <c r="D3" s="99"/>
      <c r="E3" s="99"/>
      <c r="F3" s="99"/>
      <c r="G3" s="99"/>
    </row>
    <row r="4" spans="1:8" ht="2.25" customHeight="1">
      <c r="A4" s="99"/>
      <c r="B4" s="99"/>
      <c r="C4" s="99"/>
      <c r="D4" s="99"/>
      <c r="E4" s="99"/>
      <c r="F4" s="99"/>
      <c r="G4" s="99"/>
    </row>
    <row r="5" spans="1:8" ht="12">
      <c r="A5" s="417" t="s">
        <v>65</v>
      </c>
      <c r="B5" s="419" t="s">
        <v>6</v>
      </c>
      <c r="C5" s="419"/>
      <c r="D5" s="419" t="s">
        <v>7</v>
      </c>
      <c r="E5" s="419"/>
      <c r="F5" s="419" t="s">
        <v>8</v>
      </c>
      <c r="G5" s="419"/>
    </row>
    <row r="6" spans="1:8" ht="12">
      <c r="A6" s="418"/>
      <c r="B6" s="102" t="s">
        <v>9</v>
      </c>
      <c r="C6" s="102" t="s">
        <v>10</v>
      </c>
      <c r="D6" s="102" t="s">
        <v>9</v>
      </c>
      <c r="E6" s="102" t="s">
        <v>10</v>
      </c>
      <c r="F6" s="102" t="s">
        <v>9</v>
      </c>
      <c r="G6" s="102" t="s">
        <v>10</v>
      </c>
    </row>
    <row r="7" spans="1:8" ht="14.25">
      <c r="A7" s="236" t="s">
        <v>14</v>
      </c>
      <c r="B7" s="237">
        <v>31861084.66</v>
      </c>
      <c r="C7" s="237"/>
      <c r="D7" s="237">
        <v>3877527052.3699999</v>
      </c>
      <c r="E7" s="237">
        <v>3901640848.96</v>
      </c>
      <c r="F7" s="237">
        <v>7747288.0700000003</v>
      </c>
      <c r="G7" s="237"/>
    </row>
    <row r="8" spans="1:8" ht="15">
      <c r="A8" s="238" t="s">
        <v>15</v>
      </c>
      <c r="B8" s="239">
        <v>1103042</v>
      </c>
      <c r="C8" s="239"/>
      <c r="D8" s="239"/>
      <c r="E8" s="239">
        <v>1103000</v>
      </c>
      <c r="F8" s="239">
        <v>42</v>
      </c>
      <c r="G8" s="239"/>
      <c r="H8" s="103"/>
    </row>
    <row r="9" spans="1:8" ht="15">
      <c r="A9" s="238" t="s">
        <v>76</v>
      </c>
      <c r="B9" s="239"/>
      <c r="C9" s="239"/>
      <c r="D9" s="239">
        <v>50847902.880000003</v>
      </c>
      <c r="E9" s="239">
        <v>50847902.880000003</v>
      </c>
      <c r="F9" s="239"/>
      <c r="G9" s="239"/>
      <c r="H9" s="103"/>
    </row>
    <row r="10" spans="1:8" ht="15">
      <c r="A10" s="240" t="s">
        <v>16</v>
      </c>
      <c r="B10" s="239"/>
      <c r="C10" s="239"/>
      <c r="D10" s="239">
        <v>50847902.880000003</v>
      </c>
      <c r="E10" s="239">
        <v>50847902.880000003</v>
      </c>
      <c r="F10" s="239"/>
      <c r="G10" s="239"/>
      <c r="H10" s="103"/>
    </row>
    <row r="11" spans="1:8" ht="15">
      <c r="A11" s="238" t="s">
        <v>17</v>
      </c>
      <c r="B11" s="239">
        <v>99844.63</v>
      </c>
      <c r="C11" s="239"/>
      <c r="D11" s="239">
        <v>2220788687.3600001</v>
      </c>
      <c r="E11" s="239">
        <v>2220640494.7199998</v>
      </c>
      <c r="F11" s="239">
        <v>248037.27</v>
      </c>
      <c r="G11" s="239"/>
      <c r="H11" s="103"/>
    </row>
    <row r="12" spans="1:8" ht="15">
      <c r="A12" s="238" t="s">
        <v>18</v>
      </c>
      <c r="B12" s="239">
        <v>30658198.030000001</v>
      </c>
      <c r="C12" s="239"/>
      <c r="D12" s="239">
        <v>1605890462.1299999</v>
      </c>
      <c r="E12" s="239">
        <v>1629049451.3599999</v>
      </c>
      <c r="F12" s="239">
        <v>7499208.7999999998</v>
      </c>
      <c r="G12" s="239"/>
      <c r="H12" s="103"/>
    </row>
    <row r="13" spans="1:8" ht="15">
      <c r="A13" s="238" t="s">
        <v>358</v>
      </c>
      <c r="B13" s="239"/>
      <c r="C13" s="239"/>
      <c r="D13" s="239"/>
      <c r="E13" s="239"/>
      <c r="F13" s="239"/>
      <c r="G13" s="239"/>
      <c r="H13" s="103"/>
    </row>
    <row r="14" spans="1:8" ht="14.25">
      <c r="A14" s="236" t="s">
        <v>179</v>
      </c>
      <c r="B14" s="237">
        <v>667660.82999999996</v>
      </c>
      <c r="C14" s="237"/>
      <c r="D14" s="237">
        <v>940902.67</v>
      </c>
      <c r="E14" s="237">
        <v>1608563.5</v>
      </c>
      <c r="F14" s="237"/>
      <c r="G14" s="237"/>
      <c r="H14" s="103"/>
    </row>
    <row r="15" spans="1:8" ht="15">
      <c r="A15" s="238" t="s">
        <v>180</v>
      </c>
      <c r="B15" s="239">
        <v>667660.82999999996</v>
      </c>
      <c r="C15" s="239"/>
      <c r="D15" s="239">
        <v>940902.67</v>
      </c>
      <c r="E15" s="239">
        <v>1608563.5</v>
      </c>
      <c r="F15" s="239"/>
      <c r="G15" s="239"/>
      <c r="H15" s="103"/>
    </row>
    <row r="16" spans="1:8" ht="15">
      <c r="A16" s="240" t="s">
        <v>359</v>
      </c>
      <c r="B16" s="239">
        <v>667660.82999999996</v>
      </c>
      <c r="C16" s="239"/>
      <c r="D16" s="239">
        <v>940902.67</v>
      </c>
      <c r="E16" s="239">
        <v>1608563.5</v>
      </c>
      <c r="F16" s="239"/>
      <c r="G16" s="239"/>
      <c r="H16" s="103"/>
    </row>
    <row r="17" spans="1:10" ht="14.25">
      <c r="A17" s="236" t="s">
        <v>19</v>
      </c>
      <c r="B17" s="237">
        <v>75915502.780000001</v>
      </c>
      <c r="C17" s="237"/>
      <c r="D17" s="237">
        <v>484258776</v>
      </c>
      <c r="E17" s="237">
        <v>471529832</v>
      </c>
      <c r="F17" s="237">
        <v>88644446.780000001</v>
      </c>
      <c r="G17" s="237"/>
      <c r="H17" s="103"/>
      <c r="I17" s="103">
        <f>F17+G73</f>
        <v>80129340.780000001</v>
      </c>
      <c r="J17" s="103">
        <f>B17</f>
        <v>75915502.780000001</v>
      </c>
    </row>
    <row r="18" spans="1:10" ht="30">
      <c r="A18" s="238" t="s">
        <v>20</v>
      </c>
      <c r="B18" s="239">
        <v>104271668.78</v>
      </c>
      <c r="C18" s="239"/>
      <c r="D18" s="239">
        <v>482170776</v>
      </c>
      <c r="E18" s="239">
        <v>469441832</v>
      </c>
      <c r="F18" s="239">
        <v>117000612.78</v>
      </c>
      <c r="G18" s="239"/>
      <c r="H18" s="103"/>
    </row>
    <row r="19" spans="1:10" ht="15">
      <c r="A19" s="238" t="s">
        <v>21</v>
      </c>
      <c r="B19" s="239">
        <v>9681</v>
      </c>
      <c r="C19" s="239"/>
      <c r="D19" s="239"/>
      <c r="E19" s="239"/>
      <c r="F19" s="239">
        <v>9681</v>
      </c>
      <c r="G19" s="239"/>
      <c r="H19" s="103"/>
    </row>
    <row r="20" spans="1:10" ht="15">
      <c r="A20" s="240" t="s">
        <v>22</v>
      </c>
      <c r="B20" s="239"/>
      <c r="C20" s="239"/>
      <c r="D20" s="239"/>
      <c r="E20" s="239"/>
      <c r="F20" s="239"/>
      <c r="G20" s="239"/>
      <c r="H20" s="103"/>
    </row>
    <row r="21" spans="1:10" ht="15">
      <c r="A21" s="240" t="s">
        <v>23</v>
      </c>
      <c r="B21" s="239">
        <v>9681</v>
      </c>
      <c r="C21" s="239"/>
      <c r="D21" s="239"/>
      <c r="E21" s="239"/>
      <c r="F21" s="239">
        <v>9681</v>
      </c>
      <c r="G21" s="239"/>
      <c r="H21" s="103"/>
    </row>
    <row r="22" spans="1:10" ht="15">
      <c r="A22" s="238" t="s">
        <v>181</v>
      </c>
      <c r="B22" s="239"/>
      <c r="C22" s="239"/>
      <c r="D22" s="239">
        <v>2088000</v>
      </c>
      <c r="E22" s="239">
        <v>2088000</v>
      </c>
      <c r="F22" s="239"/>
      <c r="G22" s="239"/>
      <c r="H22" s="103"/>
    </row>
    <row r="23" spans="1:10" ht="15">
      <c r="A23" s="240" t="s">
        <v>182</v>
      </c>
      <c r="B23" s="239"/>
      <c r="C23" s="239"/>
      <c r="D23" s="239">
        <v>2088000</v>
      </c>
      <c r="E23" s="239">
        <v>2088000</v>
      </c>
      <c r="F23" s="239"/>
      <c r="G23" s="239"/>
      <c r="H23" s="103"/>
    </row>
    <row r="24" spans="1:10" ht="30">
      <c r="A24" s="238" t="s">
        <v>183</v>
      </c>
      <c r="B24" s="239"/>
      <c r="C24" s="239">
        <v>28365847</v>
      </c>
      <c r="D24" s="239"/>
      <c r="E24" s="239"/>
      <c r="F24" s="239"/>
      <c r="G24" s="239">
        <v>28365847</v>
      </c>
      <c r="H24" s="103"/>
      <c r="I24" s="103"/>
    </row>
    <row r="25" spans="1:10" ht="14.25">
      <c r="A25" s="236" t="s">
        <v>24</v>
      </c>
      <c r="B25" s="237">
        <v>36695696.93</v>
      </c>
      <c r="C25" s="237"/>
      <c r="D25" s="237">
        <v>56075627.380000003</v>
      </c>
      <c r="E25" s="237">
        <v>34910.33</v>
      </c>
      <c r="F25" s="237">
        <v>92736413.980000004</v>
      </c>
      <c r="G25" s="237"/>
      <c r="H25" s="103"/>
    </row>
    <row r="26" spans="1:10" ht="15">
      <c r="A26" s="238" t="s">
        <v>25</v>
      </c>
      <c r="B26" s="239">
        <v>36610841.649999999</v>
      </c>
      <c r="C26" s="239"/>
      <c r="D26" s="239">
        <v>56075627.380000003</v>
      </c>
      <c r="E26" s="239">
        <v>34910.33</v>
      </c>
      <c r="F26" s="239">
        <v>92651558.700000003</v>
      </c>
      <c r="G26" s="239"/>
      <c r="H26" s="103"/>
    </row>
    <row r="27" spans="1:10" ht="15">
      <c r="A27" s="238" t="s">
        <v>244</v>
      </c>
      <c r="B27" s="239">
        <v>84855.28</v>
      </c>
      <c r="C27" s="239"/>
      <c r="D27" s="239"/>
      <c r="E27" s="239"/>
      <c r="F27" s="239">
        <v>84855.28</v>
      </c>
      <c r="G27" s="239"/>
      <c r="H27" s="103"/>
    </row>
    <row r="28" spans="1:10" ht="14.25">
      <c r="A28" s="236" t="s">
        <v>26</v>
      </c>
      <c r="B28" s="237">
        <v>11967259.93</v>
      </c>
      <c r="C28" s="237"/>
      <c r="D28" s="237">
        <v>5028053.43</v>
      </c>
      <c r="E28" s="237">
        <v>4786723.7300000004</v>
      </c>
      <c r="F28" s="237">
        <v>12208589.630000001</v>
      </c>
      <c r="G28" s="237"/>
      <c r="H28" s="103"/>
    </row>
    <row r="29" spans="1:10" ht="15">
      <c r="A29" s="238" t="s">
        <v>27</v>
      </c>
      <c r="B29" s="239">
        <v>11647661.970000001</v>
      </c>
      <c r="C29" s="239"/>
      <c r="D29" s="239">
        <v>241284.56</v>
      </c>
      <c r="E29" s="239"/>
      <c r="F29" s="239">
        <v>11888946.529999999</v>
      </c>
      <c r="G29" s="239"/>
      <c r="H29" s="103"/>
    </row>
    <row r="30" spans="1:10" ht="15">
      <c r="A30" s="238" t="s">
        <v>28</v>
      </c>
      <c r="B30" s="239">
        <v>173890.77</v>
      </c>
      <c r="C30" s="239"/>
      <c r="D30" s="239">
        <v>4786768.87</v>
      </c>
      <c r="E30" s="239">
        <v>4786723.7300000004</v>
      </c>
      <c r="F30" s="239">
        <v>173935.91</v>
      </c>
      <c r="G30" s="239"/>
      <c r="H30" s="103"/>
    </row>
    <row r="31" spans="1:10" ht="15">
      <c r="A31" s="240" t="s">
        <v>29</v>
      </c>
      <c r="B31" s="239">
        <v>173697.52</v>
      </c>
      <c r="C31" s="239"/>
      <c r="D31" s="239">
        <v>4786530.4800000004</v>
      </c>
      <c r="E31" s="239">
        <v>4786530.4800000004</v>
      </c>
      <c r="F31" s="239">
        <v>173697.52</v>
      </c>
      <c r="G31" s="239"/>
      <c r="H31" s="103"/>
    </row>
    <row r="32" spans="1:10" ht="30">
      <c r="A32" s="240" t="s">
        <v>30</v>
      </c>
      <c r="B32" s="239">
        <v>193.25</v>
      </c>
      <c r="C32" s="239"/>
      <c r="D32" s="239">
        <v>238.39</v>
      </c>
      <c r="E32" s="239">
        <v>193.25</v>
      </c>
      <c r="F32" s="239">
        <v>238.39</v>
      </c>
      <c r="G32" s="239"/>
      <c r="H32" s="103"/>
    </row>
    <row r="33" spans="1:8" ht="15">
      <c r="A33" s="238" t="s">
        <v>31</v>
      </c>
      <c r="B33" s="239">
        <v>145707.19</v>
      </c>
      <c r="C33" s="239"/>
      <c r="D33" s="239"/>
      <c r="E33" s="239"/>
      <c r="F33" s="239">
        <v>145707.19</v>
      </c>
      <c r="G33" s="239"/>
      <c r="H33" s="103"/>
    </row>
    <row r="34" spans="1:8" ht="14.25">
      <c r="A34" s="236" t="s">
        <v>184</v>
      </c>
      <c r="B34" s="237">
        <v>122842303.33</v>
      </c>
      <c r="C34" s="237"/>
      <c r="D34" s="237">
        <v>313879246.30000001</v>
      </c>
      <c r="E34" s="237">
        <v>84762194.489999995</v>
      </c>
      <c r="F34" s="237">
        <v>351959355.13999999</v>
      </c>
      <c r="G34" s="237"/>
      <c r="H34" s="103"/>
    </row>
    <row r="35" spans="1:8" ht="15">
      <c r="A35" s="238" t="s">
        <v>185</v>
      </c>
      <c r="B35" s="239">
        <v>122203788.13</v>
      </c>
      <c r="C35" s="239"/>
      <c r="D35" s="239">
        <v>313879246.30000001</v>
      </c>
      <c r="E35" s="239">
        <v>84154142.459999993</v>
      </c>
      <c r="F35" s="239">
        <v>351928891.97000003</v>
      </c>
      <c r="G35" s="239"/>
      <c r="H35" s="103"/>
    </row>
    <row r="36" spans="1:8" ht="15">
      <c r="A36" s="238" t="s">
        <v>186</v>
      </c>
      <c r="B36" s="239">
        <v>92305.2</v>
      </c>
      <c r="C36" s="239"/>
      <c r="D36" s="239"/>
      <c r="E36" s="239">
        <v>61842.03</v>
      </c>
      <c r="F36" s="239">
        <v>30463.17</v>
      </c>
      <c r="G36" s="239"/>
      <c r="H36" s="103"/>
    </row>
    <row r="37" spans="1:8" ht="15">
      <c r="A37" s="238" t="s">
        <v>245</v>
      </c>
      <c r="B37" s="239">
        <v>546210</v>
      </c>
      <c r="C37" s="239"/>
      <c r="D37" s="239"/>
      <c r="E37" s="239">
        <v>546210</v>
      </c>
      <c r="F37" s="239"/>
      <c r="G37" s="239"/>
      <c r="H37" s="103"/>
    </row>
    <row r="38" spans="1:8" ht="14.25">
      <c r="A38" s="236" t="s">
        <v>246</v>
      </c>
      <c r="B38" s="237">
        <v>82630000</v>
      </c>
      <c r="C38" s="237"/>
      <c r="D38" s="237"/>
      <c r="E38" s="237"/>
      <c r="F38" s="237">
        <v>82630000</v>
      </c>
      <c r="G38" s="237"/>
      <c r="H38" s="103"/>
    </row>
    <row r="39" spans="1:8" ht="15">
      <c r="A39" s="238" t="s">
        <v>247</v>
      </c>
      <c r="B39" s="239">
        <v>82630000</v>
      </c>
      <c r="C39" s="239"/>
      <c r="D39" s="239"/>
      <c r="E39" s="239"/>
      <c r="F39" s="239">
        <v>82630000</v>
      </c>
      <c r="G39" s="239"/>
      <c r="H39" s="103"/>
    </row>
    <row r="40" spans="1:8" ht="28.5">
      <c r="A40" s="236" t="s">
        <v>360</v>
      </c>
      <c r="B40" s="237">
        <v>7400122072</v>
      </c>
      <c r="C40" s="237"/>
      <c r="D40" s="237"/>
      <c r="E40" s="237"/>
      <c r="F40" s="237">
        <v>7400122072</v>
      </c>
      <c r="G40" s="237"/>
      <c r="H40" s="103"/>
    </row>
    <row r="41" spans="1:8" ht="15">
      <c r="A41" s="238" t="s">
        <v>361</v>
      </c>
      <c r="B41" s="239">
        <v>7400122072</v>
      </c>
      <c r="C41" s="239"/>
      <c r="D41" s="239"/>
      <c r="E41" s="239"/>
      <c r="F41" s="239">
        <v>7400122072</v>
      </c>
      <c r="G41" s="239"/>
      <c r="H41" s="103"/>
    </row>
    <row r="42" spans="1:8" ht="14.25">
      <c r="A42" s="236" t="s">
        <v>362</v>
      </c>
      <c r="B42" s="237">
        <v>620537606</v>
      </c>
      <c r="C42" s="237"/>
      <c r="D42" s="237">
        <v>12786357.17</v>
      </c>
      <c r="E42" s="237">
        <v>7329603.5999999996</v>
      </c>
      <c r="F42" s="237">
        <v>625994359.57000005</v>
      </c>
      <c r="G42" s="237"/>
      <c r="H42" s="103"/>
    </row>
    <row r="43" spans="1:8" ht="15">
      <c r="A43" s="238" t="s">
        <v>363</v>
      </c>
      <c r="B43" s="239">
        <v>620537606</v>
      </c>
      <c r="C43" s="239"/>
      <c r="D43" s="239">
        <v>12786357.17</v>
      </c>
      <c r="E43" s="239">
        <v>7329603.5999999996</v>
      </c>
      <c r="F43" s="239">
        <v>625994359.57000005</v>
      </c>
      <c r="G43" s="239"/>
      <c r="H43" s="103"/>
    </row>
    <row r="44" spans="1:8" ht="14.25">
      <c r="A44" s="236" t="s">
        <v>402</v>
      </c>
      <c r="B44" s="237">
        <v>1000000</v>
      </c>
      <c r="C44" s="237"/>
      <c r="D44" s="237"/>
      <c r="E44" s="237"/>
      <c r="F44" s="237">
        <v>1000000</v>
      </c>
      <c r="G44" s="237"/>
      <c r="H44" s="103"/>
    </row>
    <row r="45" spans="1:8" ht="15">
      <c r="A45" s="238" t="s">
        <v>403</v>
      </c>
      <c r="B45" s="239">
        <v>1000000</v>
      </c>
      <c r="C45" s="239"/>
      <c r="D45" s="239"/>
      <c r="E45" s="239"/>
      <c r="F45" s="239">
        <v>1000000</v>
      </c>
      <c r="G45" s="239"/>
      <c r="H45" s="103"/>
    </row>
    <row r="46" spans="1:8" ht="14.25">
      <c r="A46" s="236" t="s">
        <v>33</v>
      </c>
      <c r="B46" s="237">
        <v>51445823</v>
      </c>
      <c r="C46" s="237"/>
      <c r="D46" s="237"/>
      <c r="E46" s="237"/>
      <c r="F46" s="237">
        <v>51445823</v>
      </c>
      <c r="G46" s="237"/>
      <c r="H46" s="103"/>
    </row>
    <row r="47" spans="1:8" ht="30">
      <c r="A47" s="238" t="s">
        <v>34</v>
      </c>
      <c r="B47" s="239">
        <v>51445823</v>
      </c>
      <c r="C47" s="239"/>
      <c r="D47" s="239"/>
      <c r="E47" s="239"/>
      <c r="F47" s="239">
        <v>51445823</v>
      </c>
      <c r="G47" s="239"/>
      <c r="H47" s="103"/>
    </row>
    <row r="48" spans="1:8" ht="14.25">
      <c r="A48" s="236" t="s">
        <v>35</v>
      </c>
      <c r="B48" s="237">
        <v>47255569.75</v>
      </c>
      <c r="C48" s="237"/>
      <c r="D48" s="237">
        <v>9722142.3000000007</v>
      </c>
      <c r="E48" s="237"/>
      <c r="F48" s="237">
        <v>56977712.049999997</v>
      </c>
      <c r="G48" s="237"/>
      <c r="H48" s="103"/>
    </row>
    <row r="49" spans="1:8" ht="15">
      <c r="A49" s="238" t="s">
        <v>248</v>
      </c>
      <c r="B49" s="239">
        <v>4500000</v>
      </c>
      <c r="C49" s="239"/>
      <c r="D49" s="239"/>
      <c r="E49" s="239"/>
      <c r="F49" s="239">
        <v>4500000</v>
      </c>
      <c r="G49" s="239"/>
      <c r="H49" s="103"/>
    </row>
    <row r="50" spans="1:8" ht="15">
      <c r="A50" s="238" t="s">
        <v>36</v>
      </c>
      <c r="B50" s="239">
        <v>42755569.75</v>
      </c>
      <c r="C50" s="239"/>
      <c r="D50" s="239">
        <v>9722142.3000000007</v>
      </c>
      <c r="E50" s="239"/>
      <c r="F50" s="239">
        <v>52477712.049999997</v>
      </c>
      <c r="G50" s="239"/>
      <c r="H50" s="103"/>
    </row>
    <row r="51" spans="1:8" ht="15">
      <c r="A51" s="240" t="s">
        <v>37</v>
      </c>
      <c r="B51" s="239">
        <v>42755569.75</v>
      </c>
      <c r="C51" s="239"/>
      <c r="D51" s="239">
        <v>4845892.8600000003</v>
      </c>
      <c r="E51" s="239"/>
      <c r="F51" s="239">
        <v>47601462.609999999</v>
      </c>
      <c r="G51" s="239"/>
      <c r="H51" s="103"/>
    </row>
    <row r="52" spans="1:8" ht="15">
      <c r="A52" s="240" t="s">
        <v>38</v>
      </c>
      <c r="B52" s="239"/>
      <c r="C52" s="239"/>
      <c r="D52" s="239">
        <v>4876249.4400000004</v>
      </c>
      <c r="E52" s="239"/>
      <c r="F52" s="239">
        <v>4876249.4400000004</v>
      </c>
      <c r="G52" s="239"/>
      <c r="H52" s="103"/>
    </row>
    <row r="53" spans="1:8" ht="14.25">
      <c r="A53" s="236" t="s">
        <v>40</v>
      </c>
      <c r="B53" s="237"/>
      <c r="C53" s="237">
        <v>314913055.55000001</v>
      </c>
      <c r="D53" s="237">
        <v>201478666.66999999</v>
      </c>
      <c r="E53" s="237">
        <v>327121166.67000002</v>
      </c>
      <c r="F53" s="237"/>
      <c r="G53" s="237">
        <v>440555555.55000001</v>
      </c>
      <c r="H53" s="103"/>
    </row>
    <row r="54" spans="1:8" ht="30">
      <c r="A54" s="238" t="s">
        <v>364</v>
      </c>
      <c r="B54" s="239"/>
      <c r="C54" s="239"/>
      <c r="D54" s="239"/>
      <c r="E54" s="239"/>
      <c r="F54" s="239"/>
      <c r="G54" s="239"/>
      <c r="H54" s="103"/>
    </row>
    <row r="55" spans="1:8" ht="30">
      <c r="A55" s="238" t="s">
        <v>249</v>
      </c>
      <c r="B55" s="239"/>
      <c r="C55" s="239"/>
      <c r="D55" s="239"/>
      <c r="E55" s="239"/>
      <c r="F55" s="239"/>
      <c r="G55" s="239"/>
      <c r="H55" s="103"/>
    </row>
    <row r="56" spans="1:8" ht="30">
      <c r="A56" s="238" t="s">
        <v>252</v>
      </c>
      <c r="B56" s="239"/>
      <c r="C56" s="239">
        <v>314913055.55000001</v>
      </c>
      <c r="D56" s="239">
        <v>201478666.66999999</v>
      </c>
      <c r="E56" s="239">
        <v>327121166.67000002</v>
      </c>
      <c r="F56" s="239"/>
      <c r="G56" s="239">
        <v>440555555.55000001</v>
      </c>
      <c r="H56" s="103"/>
    </row>
    <row r="57" spans="1:8" ht="14.25">
      <c r="A57" s="236" t="s">
        <v>41</v>
      </c>
      <c r="B57" s="237"/>
      <c r="C57" s="237">
        <v>1123064</v>
      </c>
      <c r="D57" s="237">
        <v>15679003</v>
      </c>
      <c r="E57" s="237">
        <v>14745218</v>
      </c>
      <c r="F57" s="237"/>
      <c r="G57" s="237">
        <v>189279</v>
      </c>
      <c r="H57" s="103"/>
    </row>
    <row r="58" spans="1:8" ht="15">
      <c r="A58" s="238" t="s">
        <v>43</v>
      </c>
      <c r="B58" s="239"/>
      <c r="C58" s="239"/>
      <c r="D58" s="239">
        <v>134451</v>
      </c>
      <c r="E58" s="239">
        <v>249581</v>
      </c>
      <c r="F58" s="239"/>
      <c r="G58" s="239">
        <v>115130</v>
      </c>
      <c r="H58" s="103"/>
    </row>
    <row r="59" spans="1:8" ht="15">
      <c r="A59" s="238" t="s">
        <v>44</v>
      </c>
      <c r="B59" s="239"/>
      <c r="C59" s="239"/>
      <c r="D59" s="239">
        <v>79599</v>
      </c>
      <c r="E59" s="239">
        <v>153748</v>
      </c>
      <c r="F59" s="239"/>
      <c r="G59" s="239">
        <v>74149</v>
      </c>
      <c r="H59" s="103"/>
    </row>
    <row r="60" spans="1:8" ht="15">
      <c r="A60" s="238" t="s">
        <v>45</v>
      </c>
      <c r="B60" s="239"/>
      <c r="C60" s="239"/>
      <c r="D60" s="239">
        <v>271175</v>
      </c>
      <c r="E60" s="239">
        <v>271175</v>
      </c>
      <c r="F60" s="239"/>
      <c r="G60" s="239"/>
      <c r="H60" s="103"/>
    </row>
    <row r="61" spans="1:8" ht="15">
      <c r="A61" s="238" t="s">
        <v>404</v>
      </c>
      <c r="B61" s="239"/>
      <c r="C61" s="239"/>
      <c r="D61" s="239"/>
      <c r="E61" s="239"/>
      <c r="F61" s="239"/>
      <c r="G61" s="239"/>
      <c r="H61" s="103"/>
    </row>
    <row r="62" spans="1:8" ht="15">
      <c r="A62" s="238" t="s">
        <v>46</v>
      </c>
      <c r="B62" s="239"/>
      <c r="C62" s="239">
        <v>1123064</v>
      </c>
      <c r="D62" s="239">
        <v>15177154</v>
      </c>
      <c r="E62" s="239">
        <v>14054090</v>
      </c>
      <c r="F62" s="239"/>
      <c r="G62" s="239"/>
      <c r="H62" s="103"/>
    </row>
    <row r="63" spans="1:8" ht="15">
      <c r="A63" s="238" t="s">
        <v>47</v>
      </c>
      <c r="B63" s="239"/>
      <c r="C63" s="239"/>
      <c r="D63" s="239">
        <v>16624</v>
      </c>
      <c r="E63" s="239">
        <v>16624</v>
      </c>
      <c r="F63" s="239"/>
      <c r="G63" s="239"/>
      <c r="H63" s="103"/>
    </row>
    <row r="64" spans="1:8" ht="15">
      <c r="A64" s="236" t="s">
        <v>42</v>
      </c>
      <c r="B64" s="239"/>
      <c r="C64" s="237">
        <v>9099206.2300000004</v>
      </c>
      <c r="D64" s="237">
        <v>13339526.48</v>
      </c>
      <c r="E64" s="237">
        <v>51661154.549999997</v>
      </c>
      <c r="F64" s="237"/>
      <c r="G64" s="237">
        <v>47420834.299999997</v>
      </c>
      <c r="H64" s="103"/>
    </row>
    <row r="65" spans="1:8" ht="15">
      <c r="A65" s="238" t="s">
        <v>426</v>
      </c>
      <c r="B65" s="239"/>
      <c r="C65" s="239">
        <v>9099206.2300000004</v>
      </c>
      <c r="D65" s="239">
        <v>13339526.48</v>
      </c>
      <c r="E65" s="239">
        <v>51661154.549999997</v>
      </c>
      <c r="F65" s="239"/>
      <c r="G65" s="239">
        <v>47420834.299999997</v>
      </c>
      <c r="H65" s="103"/>
    </row>
    <row r="66" spans="1:8" ht="28.5">
      <c r="A66" s="236" t="s">
        <v>48</v>
      </c>
      <c r="B66" s="237"/>
      <c r="C66" s="237"/>
      <c r="D66" s="237">
        <v>300226</v>
      </c>
      <c r="E66" s="237">
        <v>565921</v>
      </c>
      <c r="F66" s="237"/>
      <c r="G66" s="237">
        <v>265695</v>
      </c>
      <c r="H66" s="103"/>
    </row>
    <row r="67" spans="1:8" ht="15">
      <c r="A67" s="238" t="s">
        <v>49</v>
      </c>
      <c r="B67" s="239"/>
      <c r="C67" s="239"/>
      <c r="D67" s="239">
        <v>124522</v>
      </c>
      <c r="E67" s="239">
        <v>233009</v>
      </c>
      <c r="F67" s="239"/>
      <c r="G67" s="239">
        <v>108487</v>
      </c>
      <c r="H67" s="103"/>
    </row>
    <row r="68" spans="1:8" ht="15">
      <c r="A68" s="240" t="s">
        <v>187</v>
      </c>
      <c r="B68" s="239"/>
      <c r="C68" s="239"/>
      <c r="D68" s="239">
        <v>48129</v>
      </c>
      <c r="E68" s="239">
        <v>88264</v>
      </c>
      <c r="F68" s="239"/>
      <c r="G68" s="239">
        <v>40135</v>
      </c>
      <c r="H68" s="103"/>
    </row>
    <row r="69" spans="1:8" ht="30">
      <c r="A69" s="240" t="s">
        <v>199</v>
      </c>
      <c r="B69" s="239"/>
      <c r="C69" s="239"/>
      <c r="D69" s="239">
        <v>30557</v>
      </c>
      <c r="E69" s="239">
        <v>57898</v>
      </c>
      <c r="F69" s="239"/>
      <c r="G69" s="239">
        <v>27341</v>
      </c>
      <c r="H69" s="103"/>
    </row>
    <row r="70" spans="1:8" ht="30">
      <c r="A70" s="240" t="s">
        <v>77</v>
      </c>
      <c r="B70" s="239"/>
      <c r="C70" s="239"/>
      <c r="D70" s="239">
        <v>45836</v>
      </c>
      <c r="E70" s="239">
        <v>86847</v>
      </c>
      <c r="F70" s="239"/>
      <c r="G70" s="239">
        <v>41011</v>
      </c>
      <c r="H70" s="103"/>
    </row>
    <row r="71" spans="1:8" ht="15">
      <c r="A71" s="238" t="s">
        <v>50</v>
      </c>
      <c r="B71" s="239"/>
      <c r="C71" s="239"/>
      <c r="D71" s="239">
        <v>175704</v>
      </c>
      <c r="E71" s="239">
        <v>332912</v>
      </c>
      <c r="F71" s="239"/>
      <c r="G71" s="239">
        <v>157208</v>
      </c>
      <c r="H71" s="103"/>
    </row>
    <row r="72" spans="1:8" ht="14.25">
      <c r="A72" s="236" t="s">
        <v>51</v>
      </c>
      <c r="B72" s="237"/>
      <c r="C72" s="237">
        <v>15236714</v>
      </c>
      <c r="D72" s="237">
        <v>90323343.989999995</v>
      </c>
      <c r="E72" s="237">
        <v>80773878.989999995</v>
      </c>
      <c r="F72" s="237"/>
      <c r="G72" s="237">
        <v>5687249</v>
      </c>
      <c r="H72" s="103"/>
    </row>
    <row r="73" spans="1:8" ht="30">
      <c r="A73" s="238" t="s">
        <v>52</v>
      </c>
      <c r="B73" s="239"/>
      <c r="C73" s="239">
        <v>2111714</v>
      </c>
      <c r="D73" s="239">
        <v>88495314.989999995</v>
      </c>
      <c r="E73" s="239">
        <v>77868494.989999995</v>
      </c>
      <c r="F73" s="239"/>
      <c r="G73" s="239">
        <v>-8515106</v>
      </c>
      <c r="H73" s="103"/>
    </row>
    <row r="74" spans="1:8" ht="15">
      <c r="A74" s="238" t="s">
        <v>53</v>
      </c>
      <c r="B74" s="239"/>
      <c r="C74" s="239"/>
      <c r="D74" s="239">
        <v>1817529</v>
      </c>
      <c r="E74" s="239">
        <v>2894884</v>
      </c>
      <c r="F74" s="239"/>
      <c r="G74" s="239">
        <v>1077355</v>
      </c>
      <c r="H74" s="103"/>
    </row>
    <row r="75" spans="1:8" ht="15">
      <c r="A75" s="238" t="s">
        <v>188</v>
      </c>
      <c r="B75" s="239"/>
      <c r="C75" s="239">
        <v>13125000</v>
      </c>
      <c r="D75" s="239">
        <v>10500</v>
      </c>
      <c r="E75" s="239">
        <v>10500</v>
      </c>
      <c r="F75" s="239"/>
      <c r="G75" s="239">
        <v>13125000</v>
      </c>
      <c r="H75" s="103"/>
    </row>
    <row r="76" spans="1:8" ht="15">
      <c r="A76" s="240" t="s">
        <v>189</v>
      </c>
      <c r="B76" s="239"/>
      <c r="C76" s="239">
        <v>13125000</v>
      </c>
      <c r="D76" s="239">
        <v>10500</v>
      </c>
      <c r="E76" s="239">
        <v>10500</v>
      </c>
      <c r="F76" s="239"/>
      <c r="G76" s="239">
        <v>13125000</v>
      </c>
      <c r="H76" s="103"/>
    </row>
    <row r="77" spans="1:8" ht="14.25">
      <c r="A77" s="236" t="s">
        <v>54</v>
      </c>
      <c r="B77" s="237"/>
      <c r="C77" s="237">
        <v>11162510.74</v>
      </c>
      <c r="D77" s="237">
        <v>1258001.8799999999</v>
      </c>
      <c r="E77" s="237">
        <v>-82316</v>
      </c>
      <c r="F77" s="237"/>
      <c r="G77" s="237">
        <v>9822192.8599999994</v>
      </c>
      <c r="H77" s="103"/>
    </row>
    <row r="78" spans="1:8" ht="15">
      <c r="A78" s="238" t="s">
        <v>55</v>
      </c>
      <c r="B78" s="239"/>
      <c r="C78" s="239">
        <v>11043973.74</v>
      </c>
      <c r="D78" s="239">
        <v>1258001.8799999999</v>
      </c>
      <c r="E78" s="239"/>
      <c r="F78" s="239"/>
      <c r="G78" s="239">
        <v>9785971.8599999994</v>
      </c>
      <c r="H78" s="103"/>
    </row>
    <row r="79" spans="1:8" ht="30">
      <c r="A79" s="238" t="s">
        <v>200</v>
      </c>
      <c r="B79" s="239"/>
      <c r="C79" s="239">
        <v>118537</v>
      </c>
      <c r="D79" s="239"/>
      <c r="E79" s="241">
        <v>-82316</v>
      </c>
      <c r="F79" s="239"/>
      <c r="G79" s="239">
        <v>36221</v>
      </c>
      <c r="H79" s="103"/>
    </row>
    <row r="80" spans="1:8" ht="14.25">
      <c r="A80" s="236" t="s">
        <v>56</v>
      </c>
      <c r="B80" s="237"/>
      <c r="C80" s="237">
        <v>412448000</v>
      </c>
      <c r="D80" s="237">
        <v>455882000</v>
      </c>
      <c r="E80" s="237">
        <v>504274000</v>
      </c>
      <c r="F80" s="237"/>
      <c r="G80" s="237">
        <v>460840000</v>
      </c>
      <c r="H80" s="103"/>
    </row>
    <row r="81" spans="1:8" ht="15">
      <c r="A81" s="238" t="s">
        <v>57</v>
      </c>
      <c r="B81" s="239"/>
      <c r="C81" s="239">
        <v>412448000</v>
      </c>
      <c r="D81" s="239">
        <v>455882000</v>
      </c>
      <c r="E81" s="239">
        <v>504274000</v>
      </c>
      <c r="F81" s="239"/>
      <c r="G81" s="239">
        <v>460840000</v>
      </c>
      <c r="H81" s="103"/>
    </row>
    <row r="82" spans="1:8" ht="14.25">
      <c r="A82" s="236" t="s">
        <v>59</v>
      </c>
      <c r="B82" s="237"/>
      <c r="C82" s="237">
        <v>4993815556.2800007</v>
      </c>
      <c r="D82" s="237">
        <v>193500000</v>
      </c>
      <c r="E82" s="237">
        <v>193547571.41</v>
      </c>
      <c r="F82" s="237"/>
      <c r="G82" s="237">
        <v>4993863127.6900005</v>
      </c>
      <c r="H82" s="103"/>
    </row>
    <row r="83" spans="1:8" ht="30">
      <c r="A83" s="238" t="s">
        <v>253</v>
      </c>
      <c r="B83" s="239"/>
      <c r="C83" s="239">
        <v>4993815556.2800007</v>
      </c>
      <c r="D83" s="239">
        <v>193500000</v>
      </c>
      <c r="E83" s="239">
        <v>193547571.41</v>
      </c>
      <c r="F83" s="239"/>
      <c r="G83" s="239">
        <v>4993863127.6900005</v>
      </c>
      <c r="H83" s="103"/>
    </row>
    <row r="84" spans="1:8" ht="15">
      <c r="A84" s="240" t="s">
        <v>254</v>
      </c>
      <c r="B84" s="239"/>
      <c r="C84" s="239">
        <v>5000000000</v>
      </c>
      <c r="D84" s="239">
        <v>193500000</v>
      </c>
      <c r="E84" s="239">
        <v>193500000</v>
      </c>
      <c r="F84" s="239"/>
      <c r="G84" s="239">
        <v>5000000000</v>
      </c>
      <c r="H84" s="103"/>
    </row>
    <row r="85" spans="1:8" ht="15">
      <c r="A85" s="240" t="s">
        <v>255</v>
      </c>
      <c r="B85" s="239">
        <v>6184443.7199999997</v>
      </c>
      <c r="C85" s="239"/>
      <c r="D85" s="239"/>
      <c r="E85" s="239">
        <v>47571.41</v>
      </c>
      <c r="F85" s="239">
        <v>6136872.3099999996</v>
      </c>
      <c r="G85" s="239"/>
      <c r="H85" s="103"/>
    </row>
    <row r="86" spans="1:8" ht="14.25">
      <c r="A86" s="236" t="s">
        <v>61</v>
      </c>
      <c r="B86" s="237"/>
      <c r="C86" s="237">
        <v>81200000</v>
      </c>
      <c r="D86" s="237"/>
      <c r="E86" s="237"/>
      <c r="F86" s="237"/>
      <c r="G86" s="237">
        <v>81200000</v>
      </c>
      <c r="H86" s="103"/>
    </row>
    <row r="87" spans="1:8" ht="15">
      <c r="A87" s="238" t="s">
        <v>62</v>
      </c>
      <c r="B87" s="239"/>
      <c r="C87" s="239">
        <v>81200000</v>
      </c>
      <c r="D87" s="239"/>
      <c r="E87" s="239"/>
      <c r="F87" s="239"/>
      <c r="G87" s="239">
        <v>81200000</v>
      </c>
      <c r="H87" s="103"/>
    </row>
    <row r="88" spans="1:8" ht="14.25">
      <c r="A88" s="236" t="s">
        <v>190</v>
      </c>
      <c r="B88" s="237"/>
      <c r="C88" s="237">
        <v>2643942472.4099998</v>
      </c>
      <c r="D88" s="237"/>
      <c r="E88" s="237">
        <v>87679654.409999996</v>
      </c>
      <c r="F88" s="237"/>
      <c r="G88" s="237">
        <v>2731622126.8199997</v>
      </c>
      <c r="H88" s="103"/>
    </row>
    <row r="89" spans="1:8" ht="30">
      <c r="A89" s="238" t="s">
        <v>191</v>
      </c>
      <c r="B89" s="239"/>
      <c r="C89" s="239"/>
      <c r="D89" s="239"/>
      <c r="E89" s="239">
        <v>87679654.409999996</v>
      </c>
      <c r="F89" s="239"/>
      <c r="G89" s="239">
        <v>87679654.409999996</v>
      </c>
      <c r="H89" s="103"/>
    </row>
    <row r="90" spans="1:8" ht="30">
      <c r="A90" s="238" t="s">
        <v>192</v>
      </c>
      <c r="B90" s="239"/>
      <c r="C90" s="239">
        <v>2643942472.4099998</v>
      </c>
      <c r="D90" s="239"/>
      <c r="E90" s="239"/>
      <c r="F90" s="239"/>
      <c r="G90" s="239">
        <v>2643942472.4099998</v>
      </c>
      <c r="H90" s="103"/>
    </row>
    <row r="91" spans="1:8" ht="14.25">
      <c r="A91" s="236" t="s">
        <v>193</v>
      </c>
      <c r="B91" s="237"/>
      <c r="C91" s="237"/>
      <c r="D91" s="237">
        <v>433561240.12</v>
      </c>
      <c r="E91" s="237">
        <v>433561240.12</v>
      </c>
      <c r="F91" s="237"/>
      <c r="G91" s="237"/>
      <c r="H91" s="103"/>
    </row>
    <row r="92" spans="1:8" ht="15">
      <c r="A92" s="238" t="s">
        <v>194</v>
      </c>
      <c r="B92" s="239"/>
      <c r="C92" s="239"/>
      <c r="D92" s="239">
        <v>433561240.12</v>
      </c>
      <c r="E92" s="239">
        <v>433561240.12</v>
      </c>
      <c r="F92" s="239"/>
      <c r="G92" s="239"/>
      <c r="H92" s="103"/>
    </row>
    <row r="93" spans="1:8" ht="14.25">
      <c r="A93" s="236" t="s">
        <v>66</v>
      </c>
      <c r="B93" s="237"/>
      <c r="C93" s="237"/>
      <c r="D93" s="237">
        <v>428099950.01999998</v>
      </c>
      <c r="E93" s="237">
        <v>428099950.01999998</v>
      </c>
      <c r="F93" s="237"/>
      <c r="G93" s="237"/>
      <c r="H93" s="103"/>
    </row>
    <row r="94" spans="1:8" ht="15">
      <c r="A94" s="238" t="s">
        <v>67</v>
      </c>
      <c r="B94" s="239"/>
      <c r="C94" s="239"/>
      <c r="D94" s="239">
        <v>428099950.01999998</v>
      </c>
      <c r="E94" s="239">
        <v>428099950.01999998</v>
      </c>
      <c r="F94" s="239"/>
      <c r="G94" s="239"/>
      <c r="H94" s="103"/>
    </row>
    <row r="95" spans="1:8" ht="14.25">
      <c r="A95" s="236" t="s">
        <v>68</v>
      </c>
      <c r="B95" s="237"/>
      <c r="C95" s="237"/>
      <c r="D95" s="237">
        <v>3028902.67</v>
      </c>
      <c r="E95" s="237">
        <v>3028902.67</v>
      </c>
      <c r="F95" s="237"/>
      <c r="G95" s="237"/>
      <c r="H95" s="103"/>
    </row>
    <row r="96" spans="1:8" ht="15">
      <c r="A96" s="238" t="s">
        <v>69</v>
      </c>
      <c r="B96" s="239"/>
      <c r="C96" s="239"/>
      <c r="D96" s="239">
        <v>940902.67</v>
      </c>
      <c r="E96" s="239">
        <v>940902.67</v>
      </c>
      <c r="F96" s="239"/>
      <c r="G96" s="239"/>
      <c r="H96" s="103"/>
    </row>
    <row r="97" spans="1:8" ht="15">
      <c r="A97" s="238" t="s">
        <v>349</v>
      </c>
      <c r="B97" s="239"/>
      <c r="C97" s="239"/>
      <c r="D97" s="239">
        <v>2088000</v>
      </c>
      <c r="E97" s="239">
        <v>2088000</v>
      </c>
      <c r="F97" s="239"/>
      <c r="G97" s="239"/>
      <c r="H97" s="103"/>
    </row>
    <row r="98" spans="1:8" ht="14.25">
      <c r="A98" s="236" t="s">
        <v>70</v>
      </c>
      <c r="B98" s="237"/>
      <c r="C98" s="237"/>
      <c r="D98" s="237">
        <v>2432387.4300000002</v>
      </c>
      <c r="E98" s="237">
        <v>2432387.4300000002</v>
      </c>
      <c r="F98" s="237"/>
      <c r="G98" s="237"/>
      <c r="H98" s="103"/>
    </row>
    <row r="99" spans="1:8" ht="15">
      <c r="A99" s="238" t="s">
        <v>405</v>
      </c>
      <c r="B99" s="239"/>
      <c r="C99" s="239"/>
      <c r="D99" s="239">
        <v>2409671.4300000002</v>
      </c>
      <c r="E99" s="239">
        <v>2409671.4300000002</v>
      </c>
      <c r="F99" s="239"/>
      <c r="G99" s="239"/>
      <c r="H99" s="103"/>
    </row>
    <row r="100" spans="1:8" ht="15">
      <c r="A100" s="238" t="s">
        <v>407</v>
      </c>
      <c r="B100" s="239"/>
      <c r="C100" s="239"/>
      <c r="D100" s="239"/>
      <c r="E100" s="239"/>
      <c r="F100" s="239"/>
      <c r="G100" s="239"/>
      <c r="H100" s="103"/>
    </row>
    <row r="101" spans="1:8" ht="15">
      <c r="A101" s="238" t="s">
        <v>71</v>
      </c>
      <c r="B101" s="239"/>
      <c r="C101" s="239"/>
      <c r="D101" s="239">
        <v>22716</v>
      </c>
      <c r="E101" s="239">
        <v>22716</v>
      </c>
      <c r="F101" s="239"/>
      <c r="G101" s="239"/>
      <c r="H101" s="103"/>
    </row>
    <row r="102" spans="1:8" ht="15">
      <c r="A102" s="238" t="s">
        <v>195</v>
      </c>
      <c r="B102" s="239"/>
      <c r="C102" s="239"/>
      <c r="D102" s="239"/>
      <c r="E102" s="239"/>
      <c r="F102" s="239"/>
      <c r="G102" s="239"/>
      <c r="H102" s="103"/>
    </row>
    <row r="103" spans="1:8" ht="28.5">
      <c r="A103" s="236" t="s">
        <v>250</v>
      </c>
      <c r="B103" s="237"/>
      <c r="C103" s="237"/>
      <c r="D103" s="237">
        <v>15741889</v>
      </c>
      <c r="E103" s="237">
        <v>15741889</v>
      </c>
      <c r="F103" s="237"/>
      <c r="G103" s="237"/>
      <c r="H103" s="103"/>
    </row>
    <row r="104" spans="1:8" ht="30">
      <c r="A104" s="238" t="s">
        <v>251</v>
      </c>
      <c r="B104" s="239"/>
      <c r="C104" s="239"/>
      <c r="D104" s="239">
        <v>15741889</v>
      </c>
      <c r="E104" s="239">
        <v>15741889</v>
      </c>
      <c r="F104" s="239"/>
      <c r="G104" s="239"/>
      <c r="H104" s="103"/>
    </row>
    <row r="105" spans="1:8" ht="14.25">
      <c r="A105" s="236" t="s">
        <v>72</v>
      </c>
      <c r="B105" s="237"/>
      <c r="C105" s="237"/>
      <c r="D105" s="237">
        <v>3936809.48</v>
      </c>
      <c r="E105" s="237">
        <v>3936809.48</v>
      </c>
      <c r="F105" s="237"/>
      <c r="G105" s="237"/>
      <c r="H105" s="103"/>
    </row>
    <row r="106" spans="1:8" ht="15">
      <c r="A106" s="238" t="s">
        <v>73</v>
      </c>
      <c r="B106" s="239"/>
      <c r="C106" s="239"/>
      <c r="D106" s="239">
        <v>3936809.48</v>
      </c>
      <c r="E106" s="239">
        <v>3936809.48</v>
      </c>
      <c r="F106" s="239"/>
      <c r="G106" s="239"/>
      <c r="H106" s="103"/>
    </row>
    <row r="107" spans="1:8" ht="15">
      <c r="A107" s="238" t="s">
        <v>365</v>
      </c>
      <c r="B107" s="239"/>
      <c r="C107" s="239"/>
      <c r="D107" s="239"/>
      <c r="E107" s="239"/>
      <c r="F107" s="239"/>
      <c r="G107" s="239"/>
      <c r="H107" s="103"/>
    </row>
    <row r="108" spans="1:8" ht="14.25">
      <c r="A108" s="236" t="s">
        <v>201</v>
      </c>
      <c r="B108" s="237"/>
      <c r="C108" s="237"/>
      <c r="D108" s="237">
        <v>325047571.41000003</v>
      </c>
      <c r="E108" s="237">
        <v>325047571.41000003</v>
      </c>
      <c r="F108" s="237"/>
      <c r="G108" s="237"/>
      <c r="H108" s="103"/>
    </row>
    <row r="109" spans="1:8" ht="15">
      <c r="A109" s="238" t="s">
        <v>202</v>
      </c>
      <c r="B109" s="239"/>
      <c r="C109" s="239"/>
      <c r="D109" s="239">
        <v>325047571.41000003</v>
      </c>
      <c r="E109" s="239">
        <v>325047571.41000003</v>
      </c>
      <c r="F109" s="239"/>
      <c r="G109" s="239"/>
      <c r="H109" s="103"/>
    </row>
    <row r="110" spans="1:8" ht="14.25">
      <c r="A110" s="236" t="s">
        <v>74</v>
      </c>
      <c r="B110" s="237"/>
      <c r="C110" s="237"/>
      <c r="D110" s="237">
        <v>1155315.82</v>
      </c>
      <c r="E110" s="237">
        <v>1155315.82</v>
      </c>
      <c r="F110" s="237"/>
      <c r="G110" s="237"/>
      <c r="H110" s="103"/>
    </row>
    <row r="111" spans="1:8" ht="15">
      <c r="A111" s="238" t="s">
        <v>406</v>
      </c>
      <c r="B111" s="239"/>
      <c r="C111" s="239"/>
      <c r="D111" s="239">
        <v>936425</v>
      </c>
      <c r="E111" s="239">
        <v>936425</v>
      </c>
      <c r="F111" s="239"/>
      <c r="G111" s="239"/>
      <c r="H111" s="103"/>
    </row>
    <row r="112" spans="1:8" ht="15">
      <c r="A112" s="238" t="s">
        <v>196</v>
      </c>
      <c r="B112" s="239"/>
      <c r="C112" s="239"/>
      <c r="D112" s="239"/>
      <c r="E112" s="239"/>
      <c r="F112" s="239"/>
      <c r="G112" s="239"/>
      <c r="H112" s="103"/>
    </row>
    <row r="113" spans="1:8" ht="15">
      <c r="A113" s="238" t="s">
        <v>75</v>
      </c>
      <c r="B113" s="239"/>
      <c r="C113" s="239"/>
      <c r="D113" s="239">
        <v>429</v>
      </c>
      <c r="E113" s="239">
        <v>429</v>
      </c>
      <c r="F113" s="239"/>
      <c r="G113" s="239"/>
      <c r="H113" s="103"/>
    </row>
    <row r="114" spans="1:8" ht="15">
      <c r="A114" s="238" t="s">
        <v>197</v>
      </c>
      <c r="B114" s="239"/>
      <c r="C114" s="239"/>
      <c r="D114" s="241">
        <v>-82316</v>
      </c>
      <c r="E114" s="241">
        <v>-82316</v>
      </c>
      <c r="F114" s="239"/>
      <c r="G114" s="239"/>
      <c r="H114" s="103"/>
    </row>
    <row r="115" spans="1:8" ht="15">
      <c r="A115" s="238" t="s">
        <v>198</v>
      </c>
      <c r="B115" s="239"/>
      <c r="C115" s="239"/>
      <c r="D115" s="239">
        <v>300777.82</v>
      </c>
      <c r="E115" s="239">
        <v>300777.82</v>
      </c>
      <c r="F115" s="239"/>
      <c r="G115" s="239"/>
      <c r="H115" s="103"/>
    </row>
    <row r="116" spans="1:8" ht="15">
      <c r="A116" s="242" t="s">
        <v>0</v>
      </c>
      <c r="B116" s="243">
        <v>8482940579.21</v>
      </c>
      <c r="C116" s="243">
        <v>8482940579.21</v>
      </c>
      <c r="D116" s="243">
        <v>6944982991.5900011</v>
      </c>
      <c r="E116" s="243">
        <v>6944982991.5900011</v>
      </c>
      <c r="F116" s="243">
        <v>8771466060.2199993</v>
      </c>
      <c r="G116" s="243">
        <v>8771466060.2199993</v>
      </c>
      <c r="H116" s="103"/>
    </row>
    <row r="117" spans="1:8">
      <c r="A117" s="99"/>
      <c r="B117" s="99"/>
      <c r="C117" s="99"/>
      <c r="D117" s="99"/>
      <c r="E117" s="99"/>
      <c r="F117" s="99"/>
      <c r="G117" s="99"/>
      <c r="H117" s="103"/>
    </row>
    <row r="118" spans="1:8">
      <c r="A118" s="99"/>
      <c r="B118" s="99"/>
      <c r="C118" s="99"/>
      <c r="D118" s="99"/>
      <c r="E118" s="99"/>
      <c r="F118" s="99"/>
      <c r="G118" s="99"/>
      <c r="H118" s="103"/>
    </row>
    <row r="119" spans="1:8">
      <c r="A119" s="99"/>
      <c r="B119" s="99"/>
      <c r="C119" s="99"/>
      <c r="D119" s="99"/>
      <c r="E119" s="99"/>
      <c r="F119" s="99"/>
      <c r="G119" s="99"/>
      <c r="H119" s="103"/>
    </row>
    <row r="120" spans="1:8">
      <c r="A120" s="99"/>
      <c r="B120" s="99"/>
      <c r="C120" s="99"/>
      <c r="D120" s="99"/>
      <c r="E120" s="99"/>
      <c r="F120" s="99"/>
      <c r="G120" s="99"/>
      <c r="H120" s="103"/>
    </row>
    <row r="121" spans="1:8">
      <c r="A121" s="99"/>
      <c r="B121" s="99"/>
      <c r="C121" s="99"/>
      <c r="D121" s="99"/>
      <c r="E121" s="99"/>
      <c r="F121" s="99"/>
      <c r="G121" s="99"/>
      <c r="H121" s="103"/>
    </row>
    <row r="122" spans="1:8">
      <c r="A122" s="99"/>
      <c r="B122" s="99"/>
      <c r="C122" s="99"/>
      <c r="D122" s="99"/>
      <c r="E122" s="99"/>
      <c r="F122" s="99"/>
      <c r="G122" s="99"/>
      <c r="H122" s="103"/>
    </row>
    <row r="123" spans="1:8">
      <c r="A123" s="99"/>
      <c r="B123" s="99"/>
      <c r="C123" s="99"/>
      <c r="D123" s="99"/>
      <c r="E123" s="99"/>
      <c r="F123" s="99"/>
      <c r="G123" s="99"/>
      <c r="H123" s="103"/>
    </row>
    <row r="124" spans="1:8">
      <c r="A124" s="99"/>
      <c r="B124" s="99"/>
      <c r="C124" s="99"/>
      <c r="D124" s="99"/>
      <c r="E124" s="99"/>
      <c r="F124" s="99"/>
      <c r="G124" s="99"/>
      <c r="H124" s="103"/>
    </row>
    <row r="125" spans="1:8">
      <c r="A125" s="99"/>
      <c r="B125" s="99"/>
      <c r="C125" s="99"/>
      <c r="D125" s="99"/>
      <c r="E125" s="99"/>
      <c r="F125" s="99"/>
      <c r="G125" s="99"/>
    </row>
    <row r="126" spans="1:8">
      <c r="A126" s="99"/>
      <c r="B126" s="99"/>
      <c r="C126" s="99"/>
      <c r="D126" s="99"/>
      <c r="E126" s="99"/>
      <c r="F126" s="99"/>
      <c r="G126" s="99"/>
    </row>
    <row r="127" spans="1:8">
      <c r="A127" s="99"/>
      <c r="B127" s="99"/>
      <c r="C127" s="99"/>
      <c r="D127" s="99"/>
      <c r="E127" s="99"/>
      <c r="F127" s="99"/>
      <c r="G127" s="99"/>
    </row>
    <row r="128" spans="1:8">
      <c r="A128" s="99"/>
      <c r="B128" s="99"/>
      <c r="C128" s="99"/>
      <c r="D128" s="99"/>
      <c r="E128" s="99"/>
      <c r="F128" s="99"/>
      <c r="G128" s="99"/>
    </row>
    <row r="129" spans="1:7">
      <c r="A129" s="99"/>
      <c r="B129" s="99"/>
      <c r="C129" s="99"/>
      <c r="D129" s="99"/>
      <c r="E129" s="99"/>
      <c r="F129" s="99"/>
      <c r="G129" s="99"/>
    </row>
    <row r="130" spans="1:7">
      <c r="A130" s="99"/>
      <c r="B130" s="99"/>
      <c r="C130" s="99"/>
      <c r="D130" s="99"/>
      <c r="E130" s="99"/>
      <c r="F130" s="99"/>
      <c r="G130" s="99"/>
    </row>
    <row r="131" spans="1:7">
      <c r="A131" s="99"/>
      <c r="B131" s="99"/>
      <c r="C131" s="99"/>
      <c r="D131" s="99"/>
      <c r="E131" s="99"/>
      <c r="F131" s="99"/>
      <c r="G131" s="99"/>
    </row>
    <row r="132" spans="1:7">
      <c r="A132" s="99"/>
      <c r="B132" s="99"/>
      <c r="C132" s="99"/>
      <c r="D132" s="99"/>
      <c r="E132" s="99"/>
      <c r="F132" s="99"/>
      <c r="G132" s="99"/>
    </row>
    <row r="133" spans="1:7">
      <c r="A133" s="99"/>
      <c r="B133" s="99"/>
      <c r="C133" s="99"/>
      <c r="D133" s="99"/>
      <c r="E133" s="99"/>
      <c r="F133" s="99"/>
      <c r="G133" s="99"/>
    </row>
    <row r="134" spans="1:7">
      <c r="A134" s="99"/>
      <c r="B134" s="99"/>
      <c r="C134" s="99"/>
      <c r="D134" s="99"/>
      <c r="E134" s="99"/>
      <c r="F134" s="99"/>
      <c r="G134" s="99"/>
    </row>
    <row r="135" spans="1:7">
      <c r="A135" s="99"/>
      <c r="B135" s="99"/>
      <c r="C135" s="99"/>
      <c r="D135" s="99"/>
      <c r="E135" s="99"/>
      <c r="F135" s="99"/>
      <c r="G135" s="99"/>
    </row>
    <row r="136" spans="1:7">
      <c r="A136" s="99"/>
      <c r="B136" s="99"/>
      <c r="C136" s="99"/>
      <c r="D136" s="99"/>
      <c r="E136" s="99"/>
      <c r="F136" s="99"/>
      <c r="G136" s="99"/>
    </row>
    <row r="137" spans="1:7">
      <c r="A137" s="99"/>
      <c r="B137" s="99"/>
      <c r="C137" s="99"/>
      <c r="D137" s="99"/>
      <c r="E137" s="99"/>
      <c r="F137" s="99"/>
      <c r="G137" s="99"/>
    </row>
    <row r="138" spans="1:7">
      <c r="A138" s="99"/>
      <c r="B138" s="99"/>
      <c r="C138" s="99"/>
      <c r="D138" s="99"/>
      <c r="E138" s="99"/>
      <c r="F138" s="99"/>
      <c r="G138" s="99"/>
    </row>
    <row r="139" spans="1:7">
      <c r="A139" s="99"/>
      <c r="B139" s="99"/>
      <c r="C139" s="99"/>
      <c r="D139" s="99"/>
      <c r="E139" s="99"/>
      <c r="F139" s="99"/>
      <c r="G139" s="99"/>
    </row>
    <row r="140" spans="1:7">
      <c r="A140" s="99"/>
      <c r="B140" s="99"/>
      <c r="C140" s="99"/>
      <c r="D140" s="99"/>
      <c r="E140" s="99"/>
      <c r="F140" s="99"/>
      <c r="G140" s="99"/>
    </row>
    <row r="141" spans="1:7">
      <c r="A141" s="99"/>
      <c r="B141" s="99"/>
      <c r="C141" s="99"/>
      <c r="D141" s="99"/>
      <c r="E141" s="99"/>
      <c r="F141" s="99"/>
      <c r="G141" s="99"/>
    </row>
    <row r="142" spans="1:7">
      <c r="A142" s="99"/>
      <c r="B142" s="99"/>
      <c r="C142" s="99"/>
      <c r="D142" s="99"/>
      <c r="E142" s="99"/>
      <c r="F142" s="99"/>
      <c r="G142" s="99"/>
    </row>
    <row r="143" spans="1:7">
      <c r="A143" s="99"/>
      <c r="B143" s="99"/>
      <c r="C143" s="99"/>
      <c r="D143" s="99"/>
      <c r="E143" s="99"/>
      <c r="F143" s="99"/>
      <c r="G143" s="99"/>
    </row>
    <row r="144" spans="1:7">
      <c r="A144" s="99"/>
      <c r="B144" s="99"/>
      <c r="C144" s="99"/>
      <c r="D144" s="99"/>
      <c r="E144" s="99"/>
      <c r="F144" s="99"/>
      <c r="G144" s="99"/>
    </row>
    <row r="145" spans="1:7">
      <c r="A145" s="99"/>
      <c r="B145" s="99"/>
      <c r="C145" s="99"/>
      <c r="D145" s="99"/>
      <c r="E145" s="99"/>
      <c r="F145" s="99"/>
      <c r="G145" s="99"/>
    </row>
    <row r="146" spans="1:7">
      <c r="A146" s="99"/>
      <c r="B146" s="99"/>
      <c r="C146" s="99"/>
      <c r="D146" s="99"/>
      <c r="E146" s="99"/>
      <c r="F146" s="99"/>
      <c r="G146" s="99"/>
    </row>
    <row r="147" spans="1:7">
      <c r="A147" s="99"/>
      <c r="B147" s="99"/>
      <c r="C147" s="99"/>
      <c r="D147" s="99"/>
      <c r="E147" s="99"/>
      <c r="F147" s="99"/>
      <c r="G147" s="99"/>
    </row>
    <row r="148" spans="1:7">
      <c r="A148" s="99"/>
      <c r="B148" s="99"/>
      <c r="C148" s="99"/>
      <c r="D148" s="99"/>
      <c r="E148" s="99"/>
      <c r="F148" s="99"/>
      <c r="G148" s="99"/>
    </row>
    <row r="149" spans="1:7">
      <c r="A149" s="99"/>
      <c r="B149" s="99"/>
      <c r="C149" s="99"/>
      <c r="D149" s="99"/>
      <c r="E149" s="99"/>
      <c r="F149" s="99"/>
      <c r="G149" s="99"/>
    </row>
    <row r="150" spans="1:7">
      <c r="A150" s="99"/>
      <c r="B150" s="99"/>
      <c r="C150" s="99"/>
      <c r="D150" s="99"/>
      <c r="E150" s="99"/>
      <c r="F150" s="99"/>
      <c r="G150" s="99"/>
    </row>
    <row r="151" spans="1:7">
      <c r="A151" s="99"/>
      <c r="B151" s="99"/>
      <c r="C151" s="99"/>
      <c r="D151" s="99"/>
      <c r="E151" s="99"/>
      <c r="F151" s="99"/>
      <c r="G151" s="99"/>
    </row>
    <row r="152" spans="1:7">
      <c r="A152" s="99"/>
      <c r="B152" s="99"/>
      <c r="C152" s="99"/>
      <c r="D152" s="99"/>
      <c r="E152" s="99"/>
      <c r="F152" s="99"/>
      <c r="G152" s="99"/>
    </row>
    <row r="153" spans="1:7">
      <c r="A153" s="99"/>
      <c r="B153" s="99"/>
      <c r="C153" s="99"/>
      <c r="D153" s="99"/>
      <c r="E153" s="99"/>
      <c r="F153" s="99"/>
      <c r="G153" s="99"/>
    </row>
    <row r="154" spans="1:7">
      <c r="A154" s="99"/>
      <c r="B154" s="99"/>
      <c r="C154" s="99"/>
      <c r="D154" s="99"/>
      <c r="E154" s="99"/>
      <c r="F154" s="99"/>
      <c r="G154" s="99"/>
    </row>
    <row r="155" spans="1:7">
      <c r="A155" s="99"/>
      <c r="B155" s="99"/>
      <c r="C155" s="99"/>
      <c r="D155" s="99"/>
      <c r="E155" s="99"/>
      <c r="F155" s="99"/>
      <c r="G155" s="99"/>
    </row>
    <row r="156" spans="1:7">
      <c r="A156" s="99"/>
      <c r="B156" s="99"/>
      <c r="C156" s="99"/>
      <c r="D156" s="99"/>
      <c r="E156" s="99"/>
      <c r="F156" s="99"/>
      <c r="G156" s="99"/>
    </row>
    <row r="157" spans="1:7">
      <c r="A157" s="99"/>
      <c r="B157" s="99"/>
      <c r="C157" s="99"/>
      <c r="D157" s="99"/>
      <c r="E157" s="99"/>
      <c r="F157" s="99"/>
      <c r="G157" s="99"/>
    </row>
    <row r="158" spans="1:7">
      <c r="A158" s="99"/>
      <c r="B158" s="99"/>
      <c r="C158" s="99"/>
      <c r="D158" s="99"/>
      <c r="E158" s="99"/>
      <c r="F158" s="99"/>
      <c r="G158" s="99"/>
    </row>
    <row r="159" spans="1:7">
      <c r="A159" s="99"/>
      <c r="B159" s="99"/>
      <c r="C159" s="99"/>
      <c r="D159" s="99"/>
      <c r="E159" s="99"/>
      <c r="F159" s="99"/>
      <c r="G159" s="99"/>
    </row>
    <row r="160" spans="1:7">
      <c r="A160" s="99"/>
      <c r="B160" s="99"/>
      <c r="C160" s="99"/>
      <c r="D160" s="99"/>
      <c r="E160" s="99"/>
      <c r="F160" s="99"/>
      <c r="G160" s="99"/>
    </row>
    <row r="161" spans="1:7">
      <c r="A161" s="99"/>
      <c r="B161" s="99"/>
      <c r="C161" s="99"/>
      <c r="D161" s="99"/>
      <c r="E161" s="99"/>
      <c r="F161" s="99"/>
      <c r="G161" s="99"/>
    </row>
    <row r="162" spans="1:7">
      <c r="A162" s="99"/>
      <c r="B162" s="99"/>
      <c r="C162" s="99"/>
      <c r="D162" s="99"/>
      <c r="E162" s="99"/>
      <c r="F162" s="99"/>
      <c r="G162" s="99"/>
    </row>
    <row r="163" spans="1:7">
      <c r="A163" s="99"/>
      <c r="B163" s="99"/>
      <c r="C163" s="99"/>
      <c r="D163" s="99"/>
      <c r="E163" s="99"/>
      <c r="F163" s="99"/>
      <c r="G163" s="99"/>
    </row>
    <row r="164" spans="1:7">
      <c r="A164" s="99"/>
      <c r="B164" s="99"/>
      <c r="C164" s="99"/>
      <c r="D164" s="99"/>
      <c r="E164" s="99"/>
      <c r="F164" s="99"/>
      <c r="G164" s="99"/>
    </row>
    <row r="165" spans="1:7">
      <c r="A165" s="99"/>
      <c r="B165" s="99"/>
      <c r="C165" s="99"/>
      <c r="D165" s="99"/>
      <c r="E165" s="99"/>
      <c r="F165" s="99"/>
      <c r="G165" s="99"/>
    </row>
    <row r="166" spans="1:7">
      <c r="A166" s="99"/>
      <c r="B166" s="99"/>
      <c r="C166" s="99"/>
      <c r="D166" s="99"/>
      <c r="E166" s="99"/>
      <c r="F166" s="99"/>
      <c r="G166" s="99"/>
    </row>
    <row r="167" spans="1:7">
      <c r="A167" s="99"/>
      <c r="B167" s="99"/>
      <c r="C167" s="99"/>
      <c r="D167" s="99"/>
      <c r="E167" s="99"/>
      <c r="F167" s="99"/>
      <c r="G167" s="99"/>
    </row>
    <row r="168" spans="1:7">
      <c r="A168" s="99"/>
      <c r="B168" s="99"/>
      <c r="C168" s="99"/>
      <c r="D168" s="99"/>
      <c r="E168" s="99"/>
      <c r="F168" s="99"/>
      <c r="G168" s="99"/>
    </row>
    <row r="169" spans="1:7">
      <c r="A169" s="99"/>
      <c r="B169" s="99"/>
      <c r="C169" s="99"/>
      <c r="D169" s="99"/>
      <c r="E169" s="99"/>
      <c r="F169" s="99"/>
      <c r="G169" s="99"/>
    </row>
    <row r="170" spans="1:7">
      <c r="A170" s="99"/>
      <c r="B170" s="99"/>
      <c r="C170" s="99"/>
      <c r="D170" s="99"/>
      <c r="E170" s="99"/>
      <c r="F170" s="99"/>
      <c r="G170" s="99"/>
    </row>
    <row r="171" spans="1:7">
      <c r="A171" s="99"/>
      <c r="B171" s="99"/>
      <c r="C171" s="99"/>
      <c r="D171" s="99"/>
      <c r="E171" s="99"/>
      <c r="F171" s="99"/>
      <c r="G171" s="99"/>
    </row>
    <row r="172" spans="1:7">
      <c r="A172" s="99"/>
      <c r="B172" s="99"/>
      <c r="C172" s="99"/>
      <c r="D172" s="99"/>
      <c r="E172" s="99"/>
      <c r="F172" s="99"/>
      <c r="G172" s="99"/>
    </row>
    <row r="173" spans="1:7">
      <c r="A173" s="99"/>
      <c r="B173" s="99"/>
      <c r="C173" s="99"/>
      <c r="D173" s="99"/>
      <c r="E173" s="99"/>
      <c r="F173" s="99"/>
      <c r="G173" s="99"/>
    </row>
    <row r="174" spans="1:7">
      <c r="A174" s="99"/>
      <c r="B174" s="99"/>
      <c r="C174" s="99"/>
      <c r="D174" s="99"/>
      <c r="E174" s="99"/>
      <c r="F174" s="99"/>
      <c r="G174" s="99"/>
    </row>
    <row r="175" spans="1:7">
      <c r="A175" s="99"/>
      <c r="B175" s="99"/>
      <c r="C175" s="99"/>
      <c r="D175" s="99"/>
      <c r="E175" s="99"/>
      <c r="F175" s="99"/>
      <c r="G175" s="99"/>
    </row>
    <row r="176" spans="1:7">
      <c r="A176" s="99"/>
      <c r="B176" s="99"/>
      <c r="C176" s="99"/>
      <c r="D176" s="99"/>
      <c r="E176" s="99"/>
      <c r="F176" s="99"/>
      <c r="G176" s="99"/>
    </row>
    <row r="177" spans="1:7">
      <c r="A177" s="99"/>
      <c r="B177" s="99"/>
      <c r="C177" s="99"/>
      <c r="D177" s="99"/>
      <c r="E177" s="99"/>
      <c r="F177" s="99"/>
      <c r="G177" s="99"/>
    </row>
    <row r="178" spans="1:7">
      <c r="A178" s="99"/>
      <c r="B178" s="99"/>
      <c r="C178" s="99"/>
      <c r="D178" s="99"/>
      <c r="E178" s="99"/>
      <c r="F178" s="99"/>
      <c r="G178" s="99"/>
    </row>
    <row r="179" spans="1:7">
      <c r="A179" s="99"/>
      <c r="B179" s="99"/>
      <c r="C179" s="99"/>
      <c r="D179" s="99"/>
      <c r="E179" s="99"/>
      <c r="F179" s="99"/>
      <c r="G179" s="99"/>
    </row>
    <row r="180" spans="1:7">
      <c r="A180" s="99"/>
      <c r="B180" s="99"/>
      <c r="C180" s="99"/>
      <c r="D180" s="99"/>
      <c r="E180" s="99"/>
      <c r="F180" s="99"/>
      <c r="G180" s="99"/>
    </row>
    <row r="181" spans="1:7">
      <c r="A181" s="99"/>
      <c r="B181" s="99"/>
      <c r="C181" s="99"/>
      <c r="D181" s="99"/>
      <c r="E181" s="99"/>
      <c r="F181" s="99"/>
      <c r="G181" s="99"/>
    </row>
    <row r="182" spans="1:7">
      <c r="A182" s="99"/>
      <c r="B182" s="99"/>
      <c r="C182" s="99"/>
      <c r="D182" s="99"/>
      <c r="E182" s="99"/>
      <c r="F182" s="99"/>
      <c r="G182" s="99"/>
    </row>
    <row r="183" spans="1:7">
      <c r="A183" s="99"/>
      <c r="B183" s="99"/>
      <c r="C183" s="99"/>
      <c r="D183" s="99"/>
      <c r="E183" s="99"/>
      <c r="F183" s="99"/>
      <c r="G183" s="99"/>
    </row>
    <row r="184" spans="1:7">
      <c r="A184" s="99"/>
      <c r="B184" s="99"/>
      <c r="C184" s="99"/>
      <c r="D184" s="99"/>
      <c r="E184" s="99"/>
      <c r="F184" s="99"/>
      <c r="G184" s="99"/>
    </row>
    <row r="185" spans="1:7">
      <c r="A185" s="99"/>
      <c r="B185" s="99"/>
      <c r="C185" s="99"/>
      <c r="D185" s="99"/>
      <c r="E185" s="99"/>
      <c r="F185" s="99"/>
      <c r="G185" s="99"/>
    </row>
    <row r="186" spans="1:7">
      <c r="A186" s="99"/>
      <c r="B186" s="99"/>
      <c r="C186" s="99"/>
      <c r="D186" s="99"/>
      <c r="E186" s="99"/>
      <c r="F186" s="99"/>
      <c r="G186" s="99"/>
    </row>
    <row r="187" spans="1:7">
      <c r="A187" s="99"/>
      <c r="B187" s="99"/>
      <c r="C187" s="99"/>
      <c r="D187" s="99"/>
      <c r="E187" s="99"/>
      <c r="F187" s="99"/>
      <c r="G187" s="99"/>
    </row>
    <row r="188" spans="1:7">
      <c r="A188" s="99"/>
      <c r="B188" s="99"/>
      <c r="C188" s="99"/>
      <c r="D188" s="99"/>
      <c r="E188" s="99"/>
      <c r="F188" s="99"/>
      <c r="G188" s="99"/>
    </row>
    <row r="189" spans="1:7">
      <c r="A189" s="99"/>
      <c r="B189" s="99"/>
      <c r="C189" s="99"/>
      <c r="D189" s="99"/>
      <c r="E189" s="99"/>
      <c r="F189" s="99"/>
      <c r="G189" s="99"/>
    </row>
    <row r="190" spans="1:7">
      <c r="A190" s="99"/>
      <c r="B190" s="99"/>
      <c r="C190" s="99"/>
      <c r="D190" s="99"/>
      <c r="E190" s="99"/>
      <c r="F190" s="99"/>
      <c r="G190" s="99"/>
    </row>
    <row r="191" spans="1:7">
      <c r="A191" s="99"/>
      <c r="B191" s="99"/>
      <c r="C191" s="99"/>
      <c r="D191" s="99"/>
      <c r="E191" s="99"/>
      <c r="F191" s="99"/>
      <c r="G191" s="99"/>
    </row>
    <row r="192" spans="1:7">
      <c r="A192" s="99"/>
      <c r="B192" s="99"/>
      <c r="C192" s="99"/>
      <c r="D192" s="99"/>
      <c r="E192" s="99"/>
      <c r="F192" s="99"/>
      <c r="G192" s="99"/>
    </row>
    <row r="193" spans="1:7">
      <c r="A193" s="99"/>
      <c r="B193" s="99"/>
      <c r="C193" s="99"/>
      <c r="D193" s="99"/>
      <c r="E193" s="99"/>
      <c r="F193" s="99"/>
      <c r="G193" s="99"/>
    </row>
    <row r="194" spans="1:7">
      <c r="A194" s="99"/>
      <c r="B194" s="99"/>
      <c r="C194" s="99"/>
      <c r="D194" s="99"/>
      <c r="E194" s="99"/>
      <c r="F194" s="99"/>
      <c r="G194" s="99"/>
    </row>
    <row r="195" spans="1:7">
      <c r="A195" s="99"/>
      <c r="B195" s="99"/>
      <c r="C195" s="99"/>
      <c r="D195" s="99"/>
      <c r="E195" s="99"/>
      <c r="F195" s="99"/>
      <c r="G195" s="99"/>
    </row>
    <row r="196" spans="1:7">
      <c r="A196" s="99"/>
      <c r="B196" s="99"/>
      <c r="C196" s="99"/>
      <c r="D196" s="99"/>
      <c r="E196" s="99"/>
      <c r="F196" s="99"/>
      <c r="G196" s="99"/>
    </row>
    <row r="197" spans="1:7">
      <c r="A197" s="99"/>
      <c r="B197" s="99"/>
      <c r="C197" s="99"/>
      <c r="D197" s="99"/>
      <c r="E197" s="99"/>
      <c r="F197" s="99"/>
      <c r="G197" s="99"/>
    </row>
    <row r="198" spans="1:7">
      <c r="A198" s="99"/>
      <c r="B198" s="99"/>
      <c r="C198" s="99"/>
      <c r="D198" s="99"/>
      <c r="E198" s="99"/>
      <c r="F198" s="99"/>
      <c r="G198" s="99"/>
    </row>
    <row r="199" spans="1:7">
      <c r="A199" s="99"/>
      <c r="B199" s="99"/>
      <c r="C199" s="99"/>
      <c r="D199" s="99"/>
      <c r="E199" s="99"/>
      <c r="F199" s="99"/>
      <c r="G199" s="99"/>
    </row>
    <row r="200" spans="1:7">
      <c r="A200" s="99"/>
      <c r="B200" s="99"/>
      <c r="C200" s="99"/>
      <c r="D200" s="99"/>
      <c r="E200" s="99"/>
      <c r="F200" s="99"/>
      <c r="G200" s="99"/>
    </row>
    <row r="201" spans="1:7">
      <c r="A201" s="99"/>
      <c r="B201" s="99"/>
      <c r="C201" s="99"/>
      <c r="D201" s="99"/>
      <c r="E201" s="99"/>
      <c r="F201" s="99"/>
      <c r="G201" s="99"/>
    </row>
    <row r="202" spans="1:7">
      <c r="A202" s="99"/>
      <c r="B202" s="99"/>
      <c r="C202" s="99"/>
      <c r="D202" s="99"/>
      <c r="E202" s="99"/>
      <c r="F202" s="99"/>
      <c r="G202" s="99"/>
    </row>
    <row r="203" spans="1:7">
      <c r="A203" s="99"/>
      <c r="B203" s="99"/>
      <c r="C203" s="99"/>
      <c r="D203" s="99"/>
      <c r="E203" s="99"/>
      <c r="F203" s="99"/>
      <c r="G203" s="99"/>
    </row>
    <row r="204" spans="1:7">
      <c r="A204" s="99"/>
      <c r="B204" s="99"/>
      <c r="C204" s="99"/>
      <c r="D204" s="99"/>
      <c r="E204" s="99"/>
      <c r="F204" s="99"/>
      <c r="G204" s="99"/>
    </row>
    <row r="205" spans="1:7">
      <c r="A205" s="99"/>
      <c r="B205" s="99"/>
      <c r="C205" s="99"/>
      <c r="D205" s="99"/>
      <c r="E205" s="99"/>
      <c r="F205" s="99"/>
      <c r="G205" s="99"/>
    </row>
    <row r="206" spans="1:7">
      <c r="A206" s="99"/>
      <c r="B206" s="99"/>
      <c r="C206" s="99"/>
      <c r="D206" s="99"/>
      <c r="E206" s="99"/>
      <c r="F206" s="99"/>
      <c r="G206" s="99"/>
    </row>
    <row r="207" spans="1:7">
      <c r="A207" s="99"/>
      <c r="B207" s="99"/>
      <c r="C207" s="99"/>
      <c r="D207" s="99"/>
      <c r="E207" s="99"/>
      <c r="F207" s="99"/>
      <c r="G207" s="99"/>
    </row>
    <row r="208" spans="1:7">
      <c r="A208" s="99"/>
      <c r="B208" s="99"/>
      <c r="C208" s="99"/>
      <c r="D208" s="99"/>
      <c r="E208" s="99"/>
      <c r="F208" s="99"/>
      <c r="G208" s="99"/>
    </row>
    <row r="209" spans="1:7">
      <c r="A209" s="99"/>
      <c r="B209" s="99"/>
      <c r="C209" s="99"/>
      <c r="D209" s="99"/>
      <c r="E209" s="99"/>
      <c r="F209" s="99"/>
      <c r="G209" s="99"/>
    </row>
    <row r="210" spans="1:7">
      <c r="A210" s="99"/>
      <c r="B210" s="99"/>
      <c r="C210" s="99"/>
      <c r="D210" s="99"/>
      <c r="E210" s="99"/>
      <c r="F210" s="99"/>
      <c r="G210" s="99"/>
    </row>
    <row r="211" spans="1:7">
      <c r="A211" s="99"/>
      <c r="B211" s="99"/>
      <c r="C211" s="99"/>
      <c r="D211" s="99"/>
      <c r="E211" s="99"/>
      <c r="F211" s="99"/>
      <c r="G211" s="99"/>
    </row>
    <row r="212" spans="1:7">
      <c r="A212" s="99"/>
      <c r="B212" s="99"/>
      <c r="C212" s="99"/>
      <c r="D212" s="99"/>
      <c r="E212" s="99"/>
      <c r="F212" s="99"/>
      <c r="G212" s="99"/>
    </row>
    <row r="213" spans="1:7">
      <c r="A213" s="99"/>
      <c r="B213" s="99"/>
      <c r="C213" s="99"/>
      <c r="D213" s="99"/>
      <c r="E213" s="99"/>
      <c r="F213" s="99"/>
      <c r="G213" s="99"/>
    </row>
    <row r="214" spans="1:7">
      <c r="A214" s="99"/>
      <c r="B214" s="99"/>
      <c r="C214" s="99"/>
      <c r="D214" s="99"/>
      <c r="E214" s="99"/>
      <c r="F214" s="99"/>
      <c r="G214" s="99"/>
    </row>
    <row r="215" spans="1:7">
      <c r="A215" s="99"/>
      <c r="B215" s="99"/>
      <c r="C215" s="99"/>
      <c r="D215" s="99"/>
      <c r="E215" s="99"/>
      <c r="F215" s="99"/>
      <c r="G215" s="99"/>
    </row>
    <row r="216" spans="1:7">
      <c r="A216" s="99"/>
      <c r="B216" s="99"/>
      <c r="C216" s="99"/>
      <c r="D216" s="99"/>
      <c r="E216" s="99"/>
      <c r="F216" s="99"/>
      <c r="G216" s="99"/>
    </row>
    <row r="217" spans="1:7">
      <c r="A217" s="99"/>
      <c r="B217" s="99"/>
      <c r="C217" s="99"/>
      <c r="D217" s="99"/>
      <c r="E217" s="99"/>
      <c r="F217" s="99"/>
      <c r="G217" s="99"/>
    </row>
    <row r="218" spans="1:7">
      <c r="A218" s="99"/>
      <c r="B218" s="99"/>
      <c r="C218" s="99"/>
      <c r="D218" s="99"/>
      <c r="E218" s="99"/>
      <c r="F218" s="99"/>
      <c r="G218" s="99"/>
    </row>
    <row r="219" spans="1:7">
      <c r="A219" s="99"/>
      <c r="B219" s="99"/>
      <c r="C219" s="99"/>
      <c r="D219" s="99"/>
      <c r="E219" s="99"/>
      <c r="F219" s="99"/>
      <c r="G219" s="99"/>
    </row>
    <row r="220" spans="1:7">
      <c r="A220" s="99"/>
      <c r="B220" s="99"/>
      <c r="C220" s="99"/>
      <c r="D220" s="99"/>
      <c r="E220" s="99"/>
      <c r="F220" s="99"/>
      <c r="G220" s="99"/>
    </row>
    <row r="221" spans="1:7">
      <c r="A221" s="99"/>
      <c r="B221" s="99"/>
      <c r="C221" s="99"/>
      <c r="D221" s="99"/>
      <c r="E221" s="99"/>
      <c r="F221" s="99"/>
      <c r="G221" s="99"/>
    </row>
    <row r="222" spans="1:7">
      <c r="A222" s="99"/>
      <c r="B222" s="99"/>
      <c r="C222" s="99"/>
      <c r="D222" s="99"/>
      <c r="E222" s="99"/>
      <c r="F222" s="99"/>
      <c r="G222" s="99"/>
    </row>
    <row r="223" spans="1:7">
      <c r="A223" s="99"/>
      <c r="B223" s="99"/>
      <c r="C223" s="99"/>
      <c r="D223" s="99"/>
      <c r="E223" s="99"/>
      <c r="F223" s="99"/>
      <c r="G223" s="99"/>
    </row>
    <row r="224" spans="1:7">
      <c r="A224" s="99"/>
      <c r="B224" s="99"/>
      <c r="C224" s="99"/>
      <c r="D224" s="99"/>
      <c r="E224" s="99"/>
      <c r="F224" s="99"/>
      <c r="G224" s="99"/>
    </row>
    <row r="225" spans="1:7">
      <c r="A225" s="99"/>
      <c r="B225" s="99"/>
      <c r="C225" s="99"/>
      <c r="D225" s="99"/>
      <c r="E225" s="99"/>
      <c r="F225" s="99"/>
      <c r="G225" s="99"/>
    </row>
    <row r="226" spans="1:7">
      <c r="A226" s="99"/>
      <c r="B226" s="99"/>
      <c r="C226" s="99"/>
      <c r="D226" s="99"/>
      <c r="E226" s="99"/>
      <c r="F226" s="99"/>
      <c r="G226" s="99"/>
    </row>
    <row r="227" spans="1:7">
      <c r="A227" s="99"/>
      <c r="B227" s="99"/>
      <c r="C227" s="99"/>
      <c r="D227" s="99"/>
      <c r="E227" s="99"/>
      <c r="F227" s="99"/>
      <c r="G227" s="99"/>
    </row>
    <row r="228" spans="1:7">
      <c r="A228" s="99"/>
      <c r="B228" s="99"/>
      <c r="C228" s="99"/>
      <c r="D228" s="99"/>
      <c r="E228" s="99"/>
      <c r="F228" s="99"/>
      <c r="G228" s="99"/>
    </row>
    <row r="229" spans="1:7">
      <c r="A229" s="99"/>
      <c r="B229" s="99"/>
      <c r="C229" s="99"/>
      <c r="D229" s="99"/>
      <c r="E229" s="99"/>
      <c r="F229" s="99"/>
      <c r="G229" s="99"/>
    </row>
    <row r="230" spans="1:7">
      <c r="A230" s="99"/>
      <c r="B230" s="99"/>
      <c r="C230" s="99"/>
      <c r="D230" s="99"/>
      <c r="E230" s="99"/>
      <c r="F230" s="99"/>
      <c r="G230" s="99"/>
    </row>
    <row r="231" spans="1:7">
      <c r="A231" s="99"/>
      <c r="B231" s="99"/>
      <c r="C231" s="99"/>
      <c r="D231" s="99"/>
      <c r="E231" s="99"/>
      <c r="F231" s="99"/>
      <c r="G231" s="99"/>
    </row>
    <row r="232" spans="1:7">
      <c r="A232" s="99"/>
      <c r="B232" s="99"/>
      <c r="C232" s="99"/>
      <c r="D232" s="99"/>
      <c r="E232" s="99"/>
      <c r="F232" s="99"/>
      <c r="G232" s="99"/>
    </row>
    <row r="233" spans="1:7">
      <c r="A233" s="99"/>
      <c r="B233" s="99"/>
      <c r="C233" s="99"/>
      <c r="D233" s="99"/>
      <c r="E233" s="99"/>
      <c r="F233" s="99"/>
      <c r="G233" s="99"/>
    </row>
    <row r="234" spans="1:7">
      <c r="A234" s="99"/>
      <c r="B234" s="99"/>
      <c r="C234" s="99"/>
      <c r="D234" s="99"/>
      <c r="E234" s="99"/>
      <c r="F234" s="99"/>
      <c r="G234" s="99"/>
    </row>
    <row r="235" spans="1:7">
      <c r="A235" s="99"/>
      <c r="B235" s="99"/>
      <c r="C235" s="99"/>
      <c r="D235" s="99"/>
      <c r="E235" s="99"/>
      <c r="F235" s="99"/>
      <c r="G235" s="99"/>
    </row>
    <row r="236" spans="1:7">
      <c r="A236" s="99"/>
      <c r="B236" s="99"/>
      <c r="C236" s="99"/>
      <c r="D236" s="99"/>
      <c r="E236" s="99"/>
      <c r="F236" s="99"/>
      <c r="G236" s="99"/>
    </row>
    <row r="237" spans="1:7">
      <c r="A237" s="99"/>
      <c r="B237" s="99"/>
      <c r="C237" s="99"/>
      <c r="D237" s="99"/>
      <c r="E237" s="99"/>
      <c r="F237" s="99"/>
      <c r="G237" s="99"/>
    </row>
    <row r="238" spans="1:7">
      <c r="A238" s="99"/>
      <c r="B238" s="99"/>
      <c r="C238" s="99"/>
      <c r="D238" s="99"/>
      <c r="E238" s="99"/>
      <c r="F238" s="99"/>
      <c r="G238" s="99"/>
    </row>
    <row r="239" spans="1:7">
      <c r="A239" s="99"/>
      <c r="B239" s="99"/>
      <c r="C239" s="99"/>
      <c r="D239" s="99"/>
      <c r="E239" s="99"/>
      <c r="F239" s="99"/>
      <c r="G239" s="99"/>
    </row>
    <row r="240" spans="1:7">
      <c r="A240" s="99"/>
      <c r="B240" s="99"/>
      <c r="C240" s="99"/>
      <c r="D240" s="99"/>
      <c r="E240" s="99"/>
      <c r="F240" s="99"/>
      <c r="G240" s="99"/>
    </row>
    <row r="241" spans="1:7">
      <c r="A241" s="99"/>
      <c r="B241" s="99"/>
      <c r="C241" s="99"/>
      <c r="D241" s="99"/>
      <c r="E241" s="99"/>
      <c r="F241" s="99"/>
      <c r="G241" s="99"/>
    </row>
    <row r="242" spans="1:7">
      <c r="A242" s="99"/>
      <c r="B242" s="99"/>
      <c r="C242" s="99"/>
      <c r="D242" s="99"/>
      <c r="E242" s="99"/>
      <c r="F242" s="99"/>
      <c r="G242" s="99"/>
    </row>
    <row r="243" spans="1:7">
      <c r="A243" s="99"/>
      <c r="B243" s="99"/>
      <c r="C243" s="99"/>
      <c r="D243" s="99"/>
      <c r="E243" s="99"/>
      <c r="F243" s="99"/>
      <c r="G243" s="99"/>
    </row>
    <row r="244" spans="1:7">
      <c r="A244" s="99"/>
      <c r="B244" s="99"/>
      <c r="C244" s="99"/>
      <c r="D244" s="99"/>
      <c r="E244" s="99"/>
      <c r="F244" s="99"/>
      <c r="G244" s="99"/>
    </row>
    <row r="245" spans="1:7">
      <c r="A245" s="99"/>
      <c r="B245" s="99"/>
      <c r="C245" s="99"/>
      <c r="D245" s="99"/>
      <c r="E245" s="99"/>
      <c r="F245" s="99"/>
      <c r="G245" s="99"/>
    </row>
    <row r="246" spans="1:7">
      <c r="A246" s="99"/>
      <c r="B246" s="99"/>
      <c r="C246" s="99"/>
      <c r="D246" s="99"/>
      <c r="E246" s="99"/>
      <c r="F246" s="99"/>
      <c r="G246" s="99"/>
    </row>
    <row r="247" spans="1:7">
      <c r="A247" s="99"/>
      <c r="B247" s="99"/>
      <c r="C247" s="99"/>
      <c r="D247" s="99"/>
      <c r="E247" s="99"/>
      <c r="F247" s="99"/>
      <c r="G247" s="99"/>
    </row>
    <row r="248" spans="1:7">
      <c r="A248" s="99"/>
      <c r="B248" s="99"/>
      <c r="C248" s="99"/>
      <c r="D248" s="99"/>
      <c r="E248" s="99"/>
      <c r="F248" s="99"/>
      <c r="G248" s="99"/>
    </row>
    <row r="249" spans="1:7">
      <c r="A249" s="99"/>
      <c r="B249" s="99"/>
      <c r="C249" s="99"/>
      <c r="D249" s="99"/>
      <c r="E249" s="99"/>
      <c r="F249" s="99"/>
      <c r="G249" s="99"/>
    </row>
    <row r="250" spans="1:7">
      <c r="A250" s="99"/>
      <c r="B250" s="99"/>
      <c r="C250" s="99"/>
      <c r="D250" s="99"/>
      <c r="E250" s="99"/>
      <c r="F250" s="99"/>
      <c r="G250" s="99"/>
    </row>
    <row r="251" spans="1:7">
      <c r="A251" s="99"/>
      <c r="B251" s="99"/>
      <c r="C251" s="99"/>
      <c r="D251" s="99"/>
      <c r="E251" s="99"/>
      <c r="F251" s="99"/>
      <c r="G251" s="99"/>
    </row>
    <row r="252" spans="1:7">
      <c r="A252" s="99"/>
      <c r="B252" s="99"/>
      <c r="C252" s="99"/>
      <c r="D252" s="99"/>
      <c r="E252" s="99"/>
      <c r="F252" s="99"/>
      <c r="G252" s="99"/>
    </row>
    <row r="253" spans="1:7">
      <c r="A253" s="99"/>
      <c r="B253" s="99"/>
      <c r="C253" s="99"/>
      <c r="D253" s="99"/>
      <c r="E253" s="99"/>
      <c r="F253" s="99"/>
      <c r="G253" s="99"/>
    </row>
    <row r="254" spans="1:7">
      <c r="A254" s="99"/>
      <c r="B254" s="99"/>
      <c r="C254" s="99"/>
      <c r="D254" s="99"/>
      <c r="E254" s="99"/>
      <c r="F254" s="99"/>
      <c r="G254" s="99"/>
    </row>
    <row r="255" spans="1:7">
      <c r="A255" s="99"/>
      <c r="B255" s="99"/>
      <c r="C255" s="99"/>
      <c r="D255" s="99"/>
      <c r="E255" s="99"/>
      <c r="F255" s="99"/>
      <c r="G255" s="99"/>
    </row>
    <row r="256" spans="1:7">
      <c r="A256" s="99"/>
      <c r="B256" s="99"/>
      <c r="C256" s="99"/>
      <c r="D256" s="99"/>
      <c r="E256" s="99"/>
      <c r="F256" s="99"/>
      <c r="G256" s="99"/>
    </row>
    <row r="257" spans="1:7">
      <c r="A257" s="99"/>
      <c r="B257" s="99"/>
      <c r="C257" s="99"/>
      <c r="D257" s="99"/>
      <c r="E257" s="99"/>
      <c r="F257" s="99"/>
      <c r="G257" s="99"/>
    </row>
  </sheetData>
  <mergeCells count="4">
    <mergeCell ref="A5:A6"/>
    <mergeCell ref="B5:C5"/>
    <mergeCell ref="D5:E5"/>
    <mergeCell ref="F5:G5"/>
  </mergeCells>
  <printOptions horizontalCentered="1"/>
  <pageMargins left="0.43307086614173229" right="0.43307086614173229" top="0.35433070866141736" bottom="0.35433070866141736" header="0" footer="0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outlinePr summaryBelow="0" summaryRight="0"/>
    <pageSetUpPr autoPageBreaks="0" fitToPage="1"/>
  </sheetPr>
  <dimension ref="A1:O32"/>
  <sheetViews>
    <sheetView workbookViewId="0">
      <selection activeCell="G28" sqref="G28"/>
    </sheetView>
  </sheetViews>
  <sheetFormatPr defaultColWidth="10.5" defaultRowHeight="11.25" outlineLevelRow="2"/>
  <cols>
    <col min="1" max="1" width="36" style="108" customWidth="1"/>
    <col min="2" max="3" width="16.1640625" style="108" customWidth="1"/>
    <col min="4" max="4" width="19.1640625" style="108" customWidth="1"/>
    <col min="5" max="5" width="19" style="108" customWidth="1"/>
    <col min="6" max="7" width="16.1640625" style="108" customWidth="1"/>
    <col min="8" max="8" width="13.6640625" style="105" bestFit="1" customWidth="1"/>
    <col min="9" max="9" width="69.33203125" style="105" customWidth="1"/>
    <col min="10" max="11" width="10.5" style="105"/>
    <col min="12" max="12" width="17.1640625" style="105" customWidth="1"/>
    <col min="13" max="13" width="25.33203125" style="105" customWidth="1"/>
    <col min="14" max="16384" width="10.5" style="105"/>
  </cols>
  <sheetData>
    <row r="1" spans="1:15" ht="12.75">
      <c r="A1" s="246" t="s">
        <v>428</v>
      </c>
      <c r="B1" s="104"/>
      <c r="C1" s="104"/>
      <c r="D1" s="104"/>
      <c r="E1" s="104"/>
      <c r="F1" s="104"/>
      <c r="G1" s="104"/>
      <c r="J1" s="244"/>
      <c r="K1" s="244"/>
      <c r="L1" s="244"/>
      <c r="M1" s="244"/>
      <c r="N1" s="244"/>
      <c r="O1" s="244"/>
    </row>
    <row r="2" spans="1:15" ht="15.75">
      <c r="A2" s="247" t="s">
        <v>429</v>
      </c>
      <c r="B2" s="104"/>
      <c r="C2" s="104"/>
      <c r="D2" s="104"/>
      <c r="E2" s="104"/>
      <c r="F2" s="104"/>
      <c r="G2" s="104"/>
      <c r="J2" s="244"/>
      <c r="K2" s="244"/>
      <c r="L2" s="244"/>
      <c r="M2" s="244"/>
      <c r="N2" s="244"/>
      <c r="O2" s="244"/>
    </row>
    <row r="3" spans="1:15">
      <c r="A3" s="106" t="s">
        <v>63</v>
      </c>
      <c r="B3" s="245" t="s">
        <v>64</v>
      </c>
      <c r="C3" s="104"/>
      <c r="D3" s="104"/>
      <c r="E3" s="104"/>
      <c r="F3" s="104"/>
      <c r="G3" s="104"/>
      <c r="I3" s="244"/>
      <c r="J3" s="244"/>
      <c r="K3" s="244"/>
      <c r="L3" s="244"/>
      <c r="M3" s="244"/>
      <c r="N3" s="244"/>
      <c r="O3" s="244"/>
    </row>
    <row r="4" spans="1:15">
      <c r="A4" s="106"/>
      <c r="B4" s="245"/>
      <c r="C4" s="104"/>
      <c r="D4" s="104"/>
      <c r="E4" s="104"/>
      <c r="F4" s="104"/>
      <c r="G4" s="104"/>
    </row>
    <row r="5" spans="1:15" ht="12" customHeight="1">
      <c r="A5" s="104"/>
      <c r="B5" s="104"/>
      <c r="C5" s="104"/>
      <c r="D5" s="104"/>
      <c r="E5" s="104"/>
      <c r="F5" s="104"/>
      <c r="G5" s="104"/>
    </row>
    <row r="6" spans="1:15" ht="12">
      <c r="A6" s="107" t="s">
        <v>5</v>
      </c>
      <c r="B6" s="420" t="s">
        <v>6</v>
      </c>
      <c r="C6" s="420"/>
      <c r="D6" s="420" t="s">
        <v>7</v>
      </c>
      <c r="E6" s="420"/>
      <c r="F6" s="420" t="s">
        <v>8</v>
      </c>
      <c r="G6" s="420"/>
    </row>
    <row r="7" spans="1:15" ht="12">
      <c r="A7" s="107" t="s">
        <v>13</v>
      </c>
      <c r="B7" s="107" t="s">
        <v>9</v>
      </c>
      <c r="C7" s="107" t="s">
        <v>10</v>
      </c>
      <c r="D7" s="107" t="s">
        <v>9</v>
      </c>
      <c r="E7" s="107" t="s">
        <v>10</v>
      </c>
      <c r="F7" s="107" t="s">
        <v>9</v>
      </c>
      <c r="G7" s="107" t="s">
        <v>10</v>
      </c>
    </row>
    <row r="8" spans="1:15" ht="12" collapsed="1">
      <c r="A8" s="115" t="s">
        <v>256</v>
      </c>
      <c r="B8" s="116"/>
      <c r="C8" s="116"/>
      <c r="D8" s="117">
        <v>428099950.01999998</v>
      </c>
      <c r="E8" s="195">
        <v>428099950.01999998</v>
      </c>
      <c r="F8" s="116"/>
      <c r="G8" s="116"/>
    </row>
    <row r="9" spans="1:15" ht="12" hidden="1" outlineLevel="1">
      <c r="A9" s="115" t="s">
        <v>430</v>
      </c>
      <c r="B9" s="116"/>
      <c r="C9" s="116"/>
      <c r="D9" s="117">
        <v>428099950.01999998</v>
      </c>
      <c r="E9" s="195">
        <v>428099950.01999998</v>
      </c>
      <c r="F9" s="116"/>
      <c r="G9" s="116"/>
    </row>
    <row r="10" spans="1:15" ht="12" hidden="1" outlineLevel="1" collapsed="1">
      <c r="A10" s="120" t="s">
        <v>78</v>
      </c>
      <c r="B10" s="118"/>
      <c r="C10" s="118"/>
      <c r="D10" s="119">
        <v>428099950.01999998</v>
      </c>
      <c r="E10" s="196"/>
      <c r="F10" s="118"/>
      <c r="G10" s="118"/>
    </row>
    <row r="11" spans="1:15" ht="12" hidden="1" outlineLevel="2">
      <c r="A11" s="120" t="s">
        <v>257</v>
      </c>
      <c r="B11" s="118"/>
      <c r="C11" s="118"/>
      <c r="D11" s="118"/>
      <c r="E11" s="197">
        <v>13628521.439999999</v>
      </c>
      <c r="F11" s="118"/>
      <c r="G11" s="118"/>
    </row>
    <row r="12" spans="1:15" ht="12" hidden="1" outlineLevel="2">
      <c r="A12" s="120" t="s">
        <v>258</v>
      </c>
      <c r="B12" s="118"/>
      <c r="C12" s="118"/>
      <c r="D12" s="118"/>
      <c r="E12" s="197">
        <v>413400000</v>
      </c>
      <c r="F12" s="118"/>
      <c r="G12" s="118"/>
    </row>
    <row r="13" spans="1:15" ht="24" hidden="1" outlineLevel="2">
      <c r="A13" s="120" t="s">
        <v>259</v>
      </c>
      <c r="B13" s="118"/>
      <c r="C13" s="118"/>
      <c r="D13" s="118"/>
      <c r="E13" s="197">
        <v>1071428.58</v>
      </c>
      <c r="F13" s="118"/>
      <c r="G13" s="118"/>
    </row>
    <row r="14" spans="1:15" ht="12" collapsed="1">
      <c r="A14" s="115" t="s">
        <v>261</v>
      </c>
      <c r="B14" s="116"/>
      <c r="C14" s="116"/>
      <c r="D14" s="117">
        <v>3028902.67</v>
      </c>
      <c r="E14" s="195">
        <v>3028902.67</v>
      </c>
      <c r="F14" s="116"/>
      <c r="G14" s="116"/>
    </row>
    <row r="15" spans="1:15" ht="12" hidden="1" outlineLevel="1">
      <c r="A15" s="115"/>
      <c r="B15" s="116"/>
      <c r="C15" s="116"/>
      <c r="D15" s="117">
        <f>D14</f>
        <v>3028902.67</v>
      </c>
      <c r="E15" s="195">
        <f>E14</f>
        <v>3028902.67</v>
      </c>
      <c r="F15" s="116"/>
      <c r="G15" s="116"/>
    </row>
    <row r="16" spans="1:15" ht="12" hidden="1" outlineLevel="1" collapsed="1">
      <c r="A16" s="120" t="s">
        <v>78</v>
      </c>
      <c r="B16" s="118"/>
      <c r="C16" s="118"/>
      <c r="D16" s="119">
        <f>E17+E18</f>
        <v>3028902.67</v>
      </c>
      <c r="E16" s="196"/>
      <c r="F16" s="118"/>
      <c r="G16" s="118"/>
    </row>
    <row r="17" spans="1:7" ht="12" hidden="1" outlineLevel="2">
      <c r="A17" s="120" t="s">
        <v>350</v>
      </c>
      <c r="B17" s="118"/>
      <c r="C17" s="118"/>
      <c r="D17" s="118"/>
      <c r="E17" s="198">
        <v>940902.67</v>
      </c>
      <c r="F17" s="118"/>
      <c r="G17" s="118"/>
    </row>
    <row r="18" spans="1:7" ht="12" hidden="1" outlineLevel="2">
      <c r="A18" s="120" t="s">
        <v>262</v>
      </c>
      <c r="B18" s="118"/>
      <c r="C18" s="118"/>
      <c r="D18" s="118"/>
      <c r="E18" s="198">
        <v>2088000</v>
      </c>
      <c r="F18" s="118"/>
      <c r="G18" s="118"/>
    </row>
    <row r="19" spans="1:7" ht="12" collapsed="1">
      <c r="A19" s="115" t="s">
        <v>263</v>
      </c>
      <c r="B19" s="116"/>
      <c r="C19" s="116"/>
      <c r="D19" s="117">
        <v>2432387.4300000002</v>
      </c>
      <c r="E19" s="195">
        <v>2432387.4300000002</v>
      </c>
      <c r="F19" s="116"/>
      <c r="G19" s="116"/>
    </row>
    <row r="20" spans="1:7" ht="12" hidden="1" outlineLevel="1">
      <c r="A20" s="115"/>
      <c r="B20" s="116"/>
      <c r="C20" s="116"/>
      <c r="D20" s="117">
        <f>D19</f>
        <v>2432387.4300000002</v>
      </c>
      <c r="E20" s="195">
        <f>E19</f>
        <v>2432387.4300000002</v>
      </c>
      <c r="F20" s="116"/>
      <c r="G20" s="116"/>
    </row>
    <row r="21" spans="1:7" ht="12" hidden="1" outlineLevel="1" collapsed="1">
      <c r="A21" s="120" t="s">
        <v>78</v>
      </c>
      <c r="B21" s="118"/>
      <c r="C21" s="118"/>
      <c r="D21" s="119">
        <f>D19</f>
        <v>2432387.4300000002</v>
      </c>
      <c r="E21" s="196"/>
      <c r="F21" s="118"/>
      <c r="G21" s="118"/>
    </row>
    <row r="22" spans="1:7" ht="24" hidden="1" outlineLevel="2">
      <c r="A22" s="120" t="s">
        <v>87</v>
      </c>
      <c r="B22" s="118"/>
      <c r="C22" s="118"/>
      <c r="D22" s="118"/>
      <c r="E22" s="199">
        <v>0</v>
      </c>
      <c r="F22" s="118"/>
      <c r="G22" s="118"/>
    </row>
    <row r="23" spans="1:7" ht="12" hidden="1" outlineLevel="2">
      <c r="A23" s="194" t="s">
        <v>368</v>
      </c>
      <c r="B23" s="186"/>
      <c r="C23" s="186"/>
      <c r="D23" s="186"/>
      <c r="E23" s="200">
        <v>2409671.4300000002</v>
      </c>
      <c r="F23" s="186"/>
      <c r="G23" s="186"/>
    </row>
    <row r="24" spans="1:7" ht="24" hidden="1" outlineLevel="2">
      <c r="A24" s="185" t="s">
        <v>260</v>
      </c>
      <c r="B24" s="186"/>
      <c r="C24" s="186"/>
      <c r="D24" s="186"/>
      <c r="E24" s="200">
        <v>0</v>
      </c>
      <c r="F24" s="186"/>
      <c r="G24" s="186"/>
    </row>
    <row r="25" spans="1:7" ht="12" hidden="1" outlineLevel="2">
      <c r="A25" s="185" t="s">
        <v>79</v>
      </c>
      <c r="B25" s="186"/>
      <c r="C25" s="186"/>
      <c r="D25" s="186"/>
      <c r="E25" s="201">
        <v>22716</v>
      </c>
      <c r="F25" s="186"/>
      <c r="G25" s="186"/>
    </row>
    <row r="26" spans="1:7" ht="12" hidden="1" outlineLevel="2">
      <c r="A26" s="231" t="s">
        <v>1</v>
      </c>
      <c r="B26" s="186"/>
      <c r="C26" s="186"/>
      <c r="D26" s="186"/>
      <c r="E26" s="201">
        <v>0</v>
      </c>
      <c r="F26" s="186"/>
      <c r="G26" s="186"/>
    </row>
    <row r="27" spans="1:7" ht="12" hidden="1" outlineLevel="2">
      <c r="A27" s="231" t="s">
        <v>420</v>
      </c>
      <c r="B27" s="186"/>
      <c r="C27" s="186"/>
      <c r="D27" s="186"/>
      <c r="E27" s="201">
        <v>0</v>
      </c>
      <c r="F27" s="186"/>
      <c r="G27" s="186"/>
    </row>
    <row r="28" spans="1:7" ht="12">
      <c r="A28" s="121" t="s">
        <v>0</v>
      </c>
      <c r="B28" s="122"/>
      <c r="C28" s="122"/>
      <c r="D28" s="123">
        <f>D8+D14+D19</f>
        <v>433561240.12</v>
      </c>
      <c r="E28" s="202">
        <v>433561240.12</v>
      </c>
      <c r="F28" s="122"/>
      <c r="G28" s="122"/>
    </row>
    <row r="29" spans="1:7">
      <c r="E29" s="109"/>
    </row>
    <row r="32" spans="1:7">
      <c r="E32" s="232">
        <f>E11+E12+E13+E17+E18+E23+E24+E25+E26+E27</f>
        <v>433561240.12</v>
      </c>
    </row>
  </sheetData>
  <mergeCells count="3">
    <mergeCell ref="B6:C6"/>
    <mergeCell ref="D6:E6"/>
    <mergeCell ref="F6:G6"/>
  </mergeCells>
  <pageMargins left="0.23622047244094488" right="0.23622047244094488" top="0.15748031496062992" bottom="0.15748031496062992" header="0" footer="0"/>
  <pageSetup paperSize="9" scale="9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outlinePr summaryBelow="0"/>
    <pageSetUpPr autoPageBreaks="0" fitToPage="1"/>
  </sheetPr>
  <dimension ref="A1:I218"/>
  <sheetViews>
    <sheetView workbookViewId="0">
      <pane xSplit="1" ySplit="7" topLeftCell="B8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10.5" defaultRowHeight="11.25" outlineLevelRow="2"/>
  <cols>
    <col min="1" max="1" width="52.83203125" style="113" bestFit="1" customWidth="1"/>
    <col min="2" max="2" width="14.5" style="113" bestFit="1" customWidth="1"/>
    <col min="3" max="3" width="13.5" style="113" customWidth="1"/>
    <col min="4" max="5" width="15.6640625" style="113" bestFit="1" customWidth="1"/>
    <col min="6" max="6" width="14.5" style="113" bestFit="1" customWidth="1"/>
    <col min="7" max="7" width="13.5" style="113" customWidth="1"/>
    <col min="8" max="8" width="10.5" style="110"/>
    <col min="9" max="9" width="12.6640625" style="110" bestFit="1" customWidth="1"/>
    <col min="10" max="10" width="10.5" style="110"/>
    <col min="11" max="11" width="64.33203125" style="110" customWidth="1"/>
    <col min="12" max="16384" width="10.5" style="110"/>
  </cols>
  <sheetData>
    <row r="1" spans="1:7" ht="12.75">
      <c r="A1" s="248" t="s">
        <v>428</v>
      </c>
      <c r="B1" s="1"/>
      <c r="C1" s="1"/>
      <c r="D1" s="1"/>
      <c r="E1" s="1"/>
      <c r="F1" s="1"/>
      <c r="G1" s="1"/>
    </row>
    <row r="2" spans="1:7" ht="16.5" customHeight="1">
      <c r="A2" s="249" t="s">
        <v>431</v>
      </c>
      <c r="B2" s="1"/>
      <c r="C2" s="1"/>
      <c r="D2" s="1"/>
      <c r="E2" s="1"/>
      <c r="F2" s="1"/>
      <c r="G2" s="1"/>
    </row>
    <row r="3" spans="1:7" ht="2.25" customHeight="1">
      <c r="A3" s="249"/>
      <c r="B3" s="1"/>
      <c r="C3" s="1"/>
      <c r="D3" s="1"/>
      <c r="E3" s="1"/>
      <c r="F3" s="1"/>
      <c r="G3" s="1"/>
    </row>
    <row r="4" spans="1:7">
      <c r="A4" s="233" t="s">
        <v>63</v>
      </c>
      <c r="B4" s="233" t="s">
        <v>64</v>
      </c>
      <c r="C4" s="1"/>
      <c r="D4" s="1"/>
      <c r="E4" s="1"/>
      <c r="F4" s="1"/>
      <c r="G4" s="1"/>
    </row>
    <row r="5" spans="1:7" ht="4.5" customHeight="1">
      <c r="A5" s="1"/>
      <c r="B5" s="1"/>
      <c r="C5" s="1"/>
      <c r="D5" s="1"/>
      <c r="E5" s="1"/>
      <c r="F5" s="1"/>
      <c r="G5" s="1"/>
    </row>
    <row r="6" spans="1:7" ht="11.25" customHeight="1">
      <c r="A6" s="112" t="s">
        <v>5</v>
      </c>
      <c r="B6" s="421" t="s">
        <v>6</v>
      </c>
      <c r="C6" s="421"/>
      <c r="D6" s="421" t="s">
        <v>7</v>
      </c>
      <c r="E6" s="421"/>
      <c r="F6" s="421" t="s">
        <v>8</v>
      </c>
      <c r="G6" s="421"/>
    </row>
    <row r="7" spans="1:7" ht="12">
      <c r="A7" s="112" t="s">
        <v>80</v>
      </c>
      <c r="B7" s="112" t="s">
        <v>9</v>
      </c>
      <c r="C7" s="112" t="s">
        <v>10</v>
      </c>
      <c r="D7" s="112" t="s">
        <v>9</v>
      </c>
      <c r="E7" s="112" t="s">
        <v>10</v>
      </c>
      <c r="F7" s="112" t="s">
        <v>9</v>
      </c>
      <c r="G7" s="112" t="s">
        <v>10</v>
      </c>
    </row>
    <row r="8" spans="1:7" ht="12" collapsed="1">
      <c r="A8" s="133" t="s">
        <v>351</v>
      </c>
      <c r="B8" s="134">
        <v>42755569.75</v>
      </c>
      <c r="C8" s="134"/>
      <c r="D8" s="134">
        <v>4845892.8600000003</v>
      </c>
      <c r="E8" s="134"/>
      <c r="F8" s="134">
        <v>47601462.609999999</v>
      </c>
      <c r="G8" s="134"/>
    </row>
    <row r="9" spans="1:7" ht="12" hidden="1" outlineLevel="1">
      <c r="A9" s="135" t="s">
        <v>352</v>
      </c>
      <c r="B9" s="136"/>
      <c r="C9" s="136"/>
      <c r="D9" s="136">
        <v>4845892.8600000003</v>
      </c>
      <c r="E9" s="136"/>
      <c r="F9" s="136"/>
      <c r="G9" s="136"/>
    </row>
    <row r="10" spans="1:7" ht="12" collapsed="1">
      <c r="A10" s="133" t="s">
        <v>369</v>
      </c>
      <c r="B10" s="134"/>
      <c r="C10" s="134"/>
      <c r="D10" s="134">
        <v>4876249.4400000004</v>
      </c>
      <c r="E10" s="134"/>
      <c r="F10" s="134">
        <v>4876249.4400000004</v>
      </c>
      <c r="G10" s="134"/>
    </row>
    <row r="11" spans="1:7" ht="12" hidden="1" outlineLevel="1" collapsed="1">
      <c r="A11" s="135" t="s">
        <v>78</v>
      </c>
      <c r="B11" s="136"/>
      <c r="C11" s="136"/>
      <c r="D11" s="136"/>
      <c r="E11" s="136"/>
      <c r="F11" s="136"/>
      <c r="G11" s="136"/>
    </row>
    <row r="12" spans="1:7" ht="12" hidden="1" outlineLevel="2">
      <c r="A12" s="205" t="s">
        <v>397</v>
      </c>
      <c r="B12" s="136"/>
      <c r="C12" s="136"/>
      <c r="D12" s="136"/>
      <c r="E12" s="136"/>
      <c r="F12" s="136"/>
      <c r="G12" s="136"/>
    </row>
    <row r="13" spans="1:7" ht="12" hidden="1" outlineLevel="2">
      <c r="A13" s="135" t="s">
        <v>370</v>
      </c>
      <c r="B13" s="136"/>
      <c r="C13" s="136"/>
      <c r="D13" s="136">
        <v>4876249.4400000004</v>
      </c>
      <c r="E13" s="136"/>
      <c r="F13" s="136"/>
      <c r="G13" s="136"/>
    </row>
    <row r="14" spans="1:7" ht="12" hidden="1" outlineLevel="2">
      <c r="A14" s="135" t="s">
        <v>421</v>
      </c>
      <c r="B14" s="136"/>
      <c r="C14" s="136"/>
      <c r="D14" s="136"/>
      <c r="E14" s="136"/>
      <c r="F14" s="136"/>
      <c r="G14" s="136"/>
    </row>
    <row r="15" spans="1:7" ht="12" hidden="1" outlineLevel="2">
      <c r="A15" s="135" t="s">
        <v>422</v>
      </c>
      <c r="B15" s="136"/>
      <c r="C15" s="136"/>
      <c r="D15" s="136"/>
      <c r="E15" s="136"/>
      <c r="F15" s="136"/>
      <c r="G15" s="136"/>
    </row>
    <row r="16" spans="1:7" ht="12" hidden="1" outlineLevel="2">
      <c r="A16" s="135" t="s">
        <v>423</v>
      </c>
      <c r="B16" s="136"/>
      <c r="C16" s="136"/>
      <c r="D16" s="136"/>
      <c r="E16" s="136"/>
      <c r="F16" s="136"/>
      <c r="G16" s="136"/>
    </row>
    <row r="17" spans="1:7" ht="24" hidden="1" outlineLevel="2">
      <c r="A17" s="135" t="s">
        <v>371</v>
      </c>
      <c r="B17" s="136"/>
      <c r="C17" s="136"/>
      <c r="D17" s="136"/>
      <c r="E17" s="136"/>
      <c r="F17" s="136"/>
      <c r="G17" s="136"/>
    </row>
    <row r="18" spans="1:7" ht="12" collapsed="1">
      <c r="A18" s="133" t="s">
        <v>353</v>
      </c>
      <c r="B18" s="134"/>
      <c r="C18" s="134"/>
      <c r="D18" s="134">
        <v>15741889</v>
      </c>
      <c r="E18" s="134">
        <v>15741889</v>
      </c>
      <c r="F18" s="134"/>
      <c r="G18" s="134"/>
    </row>
    <row r="19" spans="1:7" ht="12" hidden="1" outlineLevel="1" collapsed="1">
      <c r="A19" s="135" t="s">
        <v>78</v>
      </c>
      <c r="B19" s="136"/>
      <c r="C19" s="136"/>
      <c r="D19" s="136"/>
      <c r="E19" s="136">
        <v>15741889</v>
      </c>
      <c r="F19" s="136"/>
      <c r="G19" s="136"/>
    </row>
    <row r="20" spans="1:7" ht="12" hidden="1" outlineLevel="2">
      <c r="A20" s="190" t="s">
        <v>84</v>
      </c>
      <c r="B20" s="136"/>
      <c r="C20" s="136"/>
      <c r="D20" s="166">
        <v>271175</v>
      </c>
      <c r="E20" s="136"/>
      <c r="F20" s="136"/>
      <c r="G20" s="136"/>
    </row>
    <row r="21" spans="1:7" ht="12" hidden="1" outlineLevel="2">
      <c r="A21" s="190" t="s">
        <v>2</v>
      </c>
      <c r="B21" s="136"/>
      <c r="C21" s="136"/>
      <c r="D21" s="166">
        <v>14054090</v>
      </c>
      <c r="E21" s="136"/>
      <c r="F21" s="136"/>
      <c r="G21" s="136"/>
    </row>
    <row r="22" spans="1:7" ht="12" hidden="1" outlineLevel="2">
      <c r="A22" s="190" t="s">
        <v>264</v>
      </c>
      <c r="B22" s="136"/>
      <c r="C22" s="136"/>
      <c r="D22" s="166">
        <v>16624</v>
      </c>
      <c r="E22" s="136"/>
      <c r="F22" s="136"/>
      <c r="G22" s="136"/>
    </row>
    <row r="23" spans="1:7" ht="12" hidden="1" outlineLevel="2">
      <c r="A23" s="190" t="s">
        <v>203</v>
      </c>
      <c r="B23" s="136"/>
      <c r="C23" s="136"/>
      <c r="D23" s="166"/>
      <c r="E23" s="136"/>
      <c r="F23" s="136"/>
      <c r="G23" s="136"/>
    </row>
    <row r="24" spans="1:7" ht="12" hidden="1" outlineLevel="2">
      <c r="A24" s="190" t="s">
        <v>265</v>
      </c>
      <c r="B24" s="136"/>
      <c r="C24" s="136"/>
      <c r="D24" s="166"/>
      <c r="E24" s="136"/>
      <c r="F24" s="136"/>
      <c r="G24" s="136"/>
    </row>
    <row r="25" spans="1:7" ht="12" hidden="1" outlineLevel="2">
      <c r="A25" s="190" t="s">
        <v>83</v>
      </c>
      <c r="B25" s="136"/>
      <c r="C25" s="136"/>
      <c r="D25" s="166">
        <v>1400000</v>
      </c>
      <c r="E25" s="136"/>
      <c r="F25" s="136"/>
      <c r="G25" s="136"/>
    </row>
    <row r="26" spans="1:7" ht="12" collapsed="1">
      <c r="A26" s="133" t="s">
        <v>354</v>
      </c>
      <c r="B26" s="134"/>
      <c r="C26" s="134"/>
      <c r="D26" s="134">
        <v>3936809.48</v>
      </c>
      <c r="E26" s="134">
        <v>3936809.48</v>
      </c>
      <c r="F26" s="134"/>
      <c r="G26" s="134"/>
    </row>
    <row r="27" spans="1:7" ht="12" hidden="1" outlineLevel="1">
      <c r="A27" s="135" t="s">
        <v>78</v>
      </c>
      <c r="B27" s="136"/>
      <c r="C27" s="136"/>
      <c r="D27" s="136"/>
      <c r="E27" s="136">
        <v>3936809.48</v>
      </c>
      <c r="F27" s="136"/>
      <c r="G27" s="136"/>
    </row>
    <row r="28" spans="1:7" ht="12" hidden="1" outlineLevel="2">
      <c r="A28" s="190" t="s">
        <v>380</v>
      </c>
      <c r="B28" s="136"/>
      <c r="C28" s="136"/>
      <c r="D28" s="165"/>
      <c r="E28" s="136"/>
      <c r="F28" s="136"/>
      <c r="G28" s="136"/>
    </row>
    <row r="29" spans="1:7" ht="12" hidden="1" outlineLevel="2">
      <c r="A29" s="190" t="s">
        <v>355</v>
      </c>
      <c r="B29" s="136"/>
      <c r="C29" s="136"/>
      <c r="D29" s="165"/>
      <c r="E29" s="136"/>
      <c r="F29" s="136"/>
      <c r="G29" s="136"/>
    </row>
    <row r="30" spans="1:7" ht="12" hidden="1" outlineLevel="2">
      <c r="A30" s="190" t="s">
        <v>372</v>
      </c>
      <c r="B30" s="136"/>
      <c r="C30" s="136"/>
      <c r="D30" s="165"/>
      <c r="E30" s="136"/>
      <c r="F30" s="136"/>
      <c r="G30" s="136"/>
    </row>
    <row r="31" spans="1:7" ht="12" hidden="1" outlineLevel="2">
      <c r="A31" s="190" t="s">
        <v>373</v>
      </c>
      <c r="B31" s="136"/>
      <c r="C31" s="136"/>
      <c r="D31" s="165"/>
      <c r="E31" s="136"/>
      <c r="F31" s="136"/>
      <c r="G31" s="136"/>
    </row>
    <row r="32" spans="1:7" ht="12" hidden="1" outlineLevel="2">
      <c r="A32" s="190" t="s">
        <v>395</v>
      </c>
      <c r="B32" s="136"/>
      <c r="C32" s="136"/>
      <c r="D32" s="165"/>
      <c r="E32" s="136"/>
      <c r="F32" s="136"/>
      <c r="G32" s="136"/>
    </row>
    <row r="33" spans="1:9" ht="12" hidden="1" outlineLevel="2">
      <c r="A33" s="190" t="s">
        <v>266</v>
      </c>
      <c r="B33" s="136"/>
      <c r="C33" s="136"/>
      <c r="D33" s="165">
        <v>2884384</v>
      </c>
      <c r="E33" s="136"/>
      <c r="F33" s="136"/>
      <c r="G33" s="136"/>
    </row>
    <row r="34" spans="1:9" ht="12" hidden="1" outlineLevel="2">
      <c r="A34" s="190" t="s">
        <v>267</v>
      </c>
      <c r="B34" s="136"/>
      <c r="C34" s="136"/>
      <c r="D34" s="165">
        <v>43423</v>
      </c>
      <c r="E34" s="136"/>
      <c r="F34" s="136"/>
      <c r="G34" s="136"/>
    </row>
    <row r="35" spans="1:9" ht="12" hidden="1" outlineLevel="2">
      <c r="A35" s="190" t="s">
        <v>81</v>
      </c>
      <c r="B35" s="136"/>
      <c r="C35" s="136"/>
      <c r="D35" s="165">
        <v>86847</v>
      </c>
      <c r="E35" s="136"/>
      <c r="F35" s="136"/>
      <c r="G35" s="136"/>
    </row>
    <row r="36" spans="1:9" ht="12" hidden="1" outlineLevel="2">
      <c r="A36" s="190" t="s">
        <v>424</v>
      </c>
      <c r="B36" s="136"/>
      <c r="C36" s="136"/>
      <c r="D36" s="165">
        <v>10500</v>
      </c>
      <c r="E36" s="136"/>
      <c r="F36" s="136"/>
      <c r="G36" s="136"/>
    </row>
    <row r="37" spans="1:9" ht="12" hidden="1" outlineLevel="2">
      <c r="A37" s="190" t="s">
        <v>268</v>
      </c>
      <c r="B37" s="136"/>
      <c r="C37" s="136"/>
      <c r="D37" s="165">
        <v>44315.94</v>
      </c>
      <c r="E37" s="136"/>
      <c r="F37" s="136"/>
      <c r="G37" s="136"/>
    </row>
    <row r="38" spans="1:9" ht="12" hidden="1" outlineLevel="2">
      <c r="A38" s="190" t="s">
        <v>394</v>
      </c>
      <c r="B38" s="136"/>
      <c r="C38" s="136"/>
      <c r="D38" s="165">
        <v>35509.82</v>
      </c>
      <c r="E38" s="136"/>
      <c r="F38" s="136"/>
      <c r="G38" s="136"/>
    </row>
    <row r="39" spans="1:9" ht="12" hidden="1" outlineLevel="2">
      <c r="A39" s="190" t="s">
        <v>398</v>
      </c>
      <c r="B39" s="136"/>
      <c r="C39" s="136"/>
      <c r="D39" s="165"/>
      <c r="E39" s="136"/>
      <c r="F39" s="136"/>
      <c r="G39" s="136"/>
    </row>
    <row r="40" spans="1:9" ht="12" hidden="1" outlineLevel="2">
      <c r="A40" s="190" t="s">
        <v>399</v>
      </c>
      <c r="B40" s="136"/>
      <c r="C40" s="136"/>
      <c r="D40" s="165"/>
      <c r="E40" s="136"/>
      <c r="F40" s="136"/>
      <c r="G40" s="136"/>
    </row>
    <row r="41" spans="1:9" ht="12" hidden="1" outlineLevel="2">
      <c r="A41" s="190" t="s">
        <v>11</v>
      </c>
      <c r="B41" s="136"/>
      <c r="C41" s="136"/>
      <c r="D41" s="165">
        <v>88264</v>
      </c>
      <c r="E41" s="136"/>
      <c r="F41" s="136"/>
      <c r="G41" s="136"/>
      <c r="I41" s="191">
        <f>D41+D35+D42+ОПУ!C91</f>
        <v>357827</v>
      </c>
    </row>
    <row r="42" spans="1:9" ht="12" hidden="1" outlineLevel="2">
      <c r="A42" s="190" t="s">
        <v>12</v>
      </c>
      <c r="B42" s="136"/>
      <c r="C42" s="136"/>
      <c r="D42" s="165">
        <v>153748</v>
      </c>
      <c r="E42" s="136"/>
      <c r="F42" s="136"/>
      <c r="G42" s="136"/>
    </row>
    <row r="43" spans="1:9" ht="24" hidden="1" outlineLevel="2">
      <c r="A43" s="190" t="s">
        <v>269</v>
      </c>
      <c r="B43" s="136"/>
      <c r="C43" s="136"/>
      <c r="D43" s="165">
        <v>17526.09</v>
      </c>
      <c r="E43" s="136"/>
      <c r="F43" s="136"/>
      <c r="G43" s="136"/>
    </row>
    <row r="44" spans="1:9" ht="12" hidden="1" outlineLevel="2">
      <c r="A44" s="190" t="s">
        <v>384</v>
      </c>
      <c r="B44" s="136"/>
      <c r="C44" s="136"/>
      <c r="D44" s="165"/>
      <c r="E44" s="136"/>
      <c r="F44" s="136"/>
      <c r="G44" s="136"/>
    </row>
    <row r="45" spans="1:9" ht="12" hidden="1" outlineLevel="2">
      <c r="A45" s="190" t="s">
        <v>82</v>
      </c>
      <c r="B45" s="136"/>
      <c r="C45" s="136"/>
      <c r="D45" s="165">
        <v>133377.63</v>
      </c>
      <c r="E45" s="136"/>
      <c r="F45" s="136"/>
      <c r="G45" s="136"/>
    </row>
    <row r="46" spans="1:9" ht="12" hidden="1" outlineLevel="2">
      <c r="A46" s="190" t="s">
        <v>271</v>
      </c>
      <c r="B46" s="136"/>
      <c r="C46" s="136"/>
      <c r="D46" s="165">
        <v>312500</v>
      </c>
      <c r="E46" s="136"/>
      <c r="F46" s="136"/>
      <c r="G46" s="136"/>
    </row>
    <row r="47" spans="1:9" ht="12" hidden="1" outlineLevel="2">
      <c r="A47" s="190" t="s">
        <v>374</v>
      </c>
      <c r="B47" s="136"/>
      <c r="C47" s="136"/>
      <c r="D47" s="165">
        <v>17500</v>
      </c>
      <c r="E47" s="136"/>
      <c r="F47" s="136"/>
      <c r="G47" s="136"/>
    </row>
    <row r="48" spans="1:9" ht="12" hidden="1" outlineLevel="2">
      <c r="A48" s="190" t="s">
        <v>425</v>
      </c>
      <c r="B48" s="136"/>
      <c r="C48" s="136"/>
      <c r="D48" s="165"/>
      <c r="E48" s="136"/>
      <c r="F48" s="136"/>
      <c r="G48" s="136"/>
    </row>
    <row r="49" spans="1:7" ht="12" hidden="1" outlineLevel="2">
      <c r="A49" s="190" t="s">
        <v>272</v>
      </c>
      <c r="B49" s="136"/>
      <c r="C49" s="136"/>
      <c r="D49" s="165">
        <v>108914</v>
      </c>
      <c r="E49" s="136"/>
      <c r="F49" s="136"/>
      <c r="G49" s="136"/>
    </row>
    <row r="50" spans="1:7" ht="12" collapsed="1">
      <c r="A50" s="133" t="s">
        <v>375</v>
      </c>
      <c r="B50" s="134"/>
      <c r="C50" s="134"/>
      <c r="D50" s="134"/>
      <c r="E50" s="134"/>
      <c r="F50" s="134"/>
      <c r="G50" s="134"/>
    </row>
    <row r="51" spans="1:7" ht="12" hidden="1" outlineLevel="1" collapsed="1">
      <c r="A51" s="135" t="s">
        <v>78</v>
      </c>
      <c r="B51" s="136"/>
      <c r="C51" s="136"/>
      <c r="D51" s="136"/>
      <c r="E51" s="136"/>
      <c r="F51" s="136"/>
      <c r="G51" s="136"/>
    </row>
    <row r="52" spans="1:7" ht="12" hidden="1" outlineLevel="2">
      <c r="A52" s="190" t="s">
        <v>400</v>
      </c>
      <c r="B52" s="136"/>
      <c r="C52" s="136"/>
      <c r="D52" s="136"/>
      <c r="E52" s="136"/>
      <c r="F52" s="136"/>
      <c r="G52" s="136"/>
    </row>
    <row r="53" spans="1:7" ht="12" hidden="1" outlineLevel="2">
      <c r="A53" s="190" t="s">
        <v>376</v>
      </c>
      <c r="B53" s="136"/>
      <c r="C53" s="136"/>
      <c r="D53" s="165"/>
      <c r="E53" s="136"/>
      <c r="F53" s="136"/>
      <c r="G53" s="136"/>
    </row>
    <row r="54" spans="1:7" ht="12" hidden="1" outlineLevel="2">
      <c r="A54" s="190" t="s">
        <v>412</v>
      </c>
      <c r="B54" s="136"/>
      <c r="C54" s="136"/>
      <c r="D54" s="165"/>
      <c r="E54" s="136"/>
      <c r="F54" s="136"/>
      <c r="G54" s="136"/>
    </row>
    <row r="55" spans="1:7" ht="12" hidden="1" outlineLevel="2">
      <c r="A55" s="190" t="s">
        <v>401</v>
      </c>
      <c r="B55" s="136"/>
      <c r="C55" s="136"/>
      <c r="D55" s="165"/>
      <c r="E55" s="136"/>
      <c r="F55" s="136"/>
      <c r="G55" s="136"/>
    </row>
    <row r="56" spans="1:7" ht="12" hidden="1" outlineLevel="2">
      <c r="A56" s="135" t="s">
        <v>377</v>
      </c>
      <c r="B56" s="136"/>
      <c r="C56" s="136"/>
      <c r="D56" s="165"/>
      <c r="E56" s="136"/>
      <c r="F56" s="136"/>
      <c r="G56" s="136"/>
    </row>
    <row r="57" spans="1:7" ht="12" collapsed="1">
      <c r="A57" s="133" t="s">
        <v>356</v>
      </c>
      <c r="B57" s="134"/>
      <c r="C57" s="134"/>
      <c r="D57" s="134">
        <v>325047571.41000003</v>
      </c>
      <c r="E57" s="134">
        <v>325047571.41000003</v>
      </c>
      <c r="F57" s="134"/>
      <c r="G57" s="134"/>
    </row>
    <row r="58" spans="1:7" ht="12" hidden="1" outlineLevel="1">
      <c r="A58" s="135" t="s">
        <v>78</v>
      </c>
      <c r="B58" s="136"/>
      <c r="C58" s="136"/>
      <c r="D58" s="136"/>
      <c r="E58" s="136">
        <v>325047571.41000003</v>
      </c>
      <c r="F58" s="136"/>
      <c r="G58" s="136"/>
    </row>
    <row r="59" spans="1:7" ht="12" hidden="1" outlineLevel="2">
      <c r="A59" s="135" t="s">
        <v>273</v>
      </c>
      <c r="B59" s="136"/>
      <c r="C59" s="136"/>
      <c r="D59" s="164">
        <v>47571.41</v>
      </c>
      <c r="E59" s="136"/>
      <c r="F59" s="136"/>
      <c r="G59" s="136"/>
    </row>
    <row r="60" spans="1:7" ht="24" hidden="1" outlineLevel="2">
      <c r="A60" s="135" t="s">
        <v>270</v>
      </c>
      <c r="B60" s="136"/>
      <c r="C60" s="136"/>
      <c r="D60" s="164"/>
      <c r="E60" s="136"/>
      <c r="F60" s="136"/>
      <c r="G60" s="136"/>
    </row>
    <row r="61" spans="1:7" ht="12" hidden="1" outlineLevel="2">
      <c r="A61" s="135" t="s">
        <v>274</v>
      </c>
      <c r="B61" s="136"/>
      <c r="C61" s="136"/>
      <c r="D61" s="164">
        <v>325000000</v>
      </c>
      <c r="E61" s="136"/>
      <c r="F61" s="136"/>
      <c r="G61" s="136"/>
    </row>
    <row r="62" spans="1:7" ht="12" collapsed="1">
      <c r="A62" s="204" t="s">
        <v>385</v>
      </c>
      <c r="B62" s="136"/>
      <c r="C62" s="136"/>
      <c r="D62" s="134">
        <v>936425</v>
      </c>
      <c r="E62" s="134">
        <v>936425</v>
      </c>
      <c r="F62" s="136"/>
      <c r="G62" s="136"/>
    </row>
    <row r="63" spans="1:7" ht="12" hidden="1" outlineLevel="1" collapsed="1">
      <c r="A63" s="205" t="s">
        <v>78</v>
      </c>
      <c r="B63" s="136"/>
      <c r="C63" s="136"/>
      <c r="D63" s="164"/>
      <c r="E63" s="136">
        <v>936425</v>
      </c>
      <c r="F63" s="136"/>
      <c r="G63" s="136"/>
    </row>
    <row r="64" spans="1:7" ht="12" hidden="1" outlineLevel="2">
      <c r="A64" s="206" t="s">
        <v>86</v>
      </c>
      <c r="B64" s="136"/>
      <c r="C64" s="136"/>
      <c r="D64" s="166">
        <v>936425</v>
      </c>
      <c r="E64" s="136"/>
      <c r="F64" s="136"/>
      <c r="G64" s="136"/>
    </row>
    <row r="65" spans="1:9" ht="12" collapsed="1">
      <c r="A65" s="133" t="s">
        <v>378</v>
      </c>
      <c r="B65" s="134"/>
      <c r="C65" s="134"/>
      <c r="D65" s="134"/>
      <c r="E65" s="134"/>
      <c r="F65" s="134"/>
      <c r="G65" s="134"/>
    </row>
    <row r="66" spans="1:9" ht="12" hidden="1" outlineLevel="1" collapsed="1">
      <c r="A66" s="135" t="s">
        <v>78</v>
      </c>
      <c r="B66" s="136"/>
      <c r="C66" s="136"/>
      <c r="D66" s="136"/>
      <c r="E66" s="136"/>
      <c r="F66" s="136"/>
      <c r="G66" s="136"/>
    </row>
    <row r="67" spans="1:9" ht="12" hidden="1" outlineLevel="2">
      <c r="A67" s="135" t="s">
        <v>4</v>
      </c>
      <c r="B67" s="136"/>
      <c r="C67" s="136"/>
      <c r="D67" s="168"/>
      <c r="E67" s="136"/>
      <c r="F67" s="136"/>
      <c r="G67" s="136"/>
      <c r="I67" s="191">
        <f>D67+D76</f>
        <v>0</v>
      </c>
    </row>
    <row r="68" spans="1:9" ht="12" collapsed="1">
      <c r="A68" s="133" t="s">
        <v>379</v>
      </c>
      <c r="B68" s="134"/>
      <c r="C68" s="134"/>
      <c r="D68" s="134">
        <v>429</v>
      </c>
      <c r="E68" s="134">
        <v>429</v>
      </c>
      <c r="F68" s="134"/>
      <c r="G68" s="134"/>
    </row>
    <row r="69" spans="1:9" ht="12" hidden="1" outlineLevel="1">
      <c r="A69" s="135" t="s">
        <v>78</v>
      </c>
      <c r="B69" s="136"/>
      <c r="C69" s="136"/>
      <c r="D69" s="136"/>
      <c r="E69" s="136">
        <v>429</v>
      </c>
      <c r="F69" s="136"/>
      <c r="G69" s="136"/>
    </row>
    <row r="70" spans="1:9" ht="12" hidden="1" outlineLevel="2">
      <c r="A70" s="135" t="s">
        <v>79</v>
      </c>
      <c r="B70" s="136"/>
      <c r="C70" s="136"/>
      <c r="D70" s="167">
        <v>429</v>
      </c>
      <c r="E70" s="136"/>
      <c r="F70" s="136"/>
      <c r="G70" s="136"/>
    </row>
    <row r="71" spans="1:9" ht="12" collapsed="1">
      <c r="A71" s="189" t="s">
        <v>390</v>
      </c>
      <c r="B71" s="136"/>
      <c r="C71" s="136"/>
      <c r="D71" s="134">
        <v>-82316</v>
      </c>
      <c r="E71" s="134">
        <v>-82316</v>
      </c>
      <c r="F71" s="136"/>
      <c r="G71" s="136"/>
    </row>
    <row r="72" spans="1:9" ht="12" hidden="1" outlineLevel="1">
      <c r="A72" s="190" t="s">
        <v>78</v>
      </c>
      <c r="B72" s="136"/>
      <c r="C72" s="136"/>
      <c r="D72" s="167"/>
      <c r="E72" s="136">
        <v>-82316</v>
      </c>
      <c r="F72" s="136"/>
      <c r="G72" s="136"/>
    </row>
    <row r="73" spans="1:9" ht="12" hidden="1" outlineLevel="2">
      <c r="A73" s="190" t="s">
        <v>396</v>
      </c>
      <c r="B73" s="136"/>
      <c r="C73" s="136"/>
      <c r="D73" s="167">
        <v>-82316</v>
      </c>
      <c r="E73" s="136"/>
      <c r="F73" s="136"/>
      <c r="G73" s="136"/>
    </row>
    <row r="74" spans="1:9" ht="12" collapsed="1">
      <c r="A74" s="133" t="s">
        <v>275</v>
      </c>
      <c r="B74" s="134"/>
      <c r="C74" s="134"/>
      <c r="D74" s="134">
        <v>300777.82</v>
      </c>
      <c r="E74" s="134">
        <v>300777.82</v>
      </c>
      <c r="F74" s="134"/>
      <c r="G74" s="134"/>
    </row>
    <row r="75" spans="1:9" ht="12" hidden="1" outlineLevel="1" collapsed="1">
      <c r="A75" s="135" t="s">
        <v>78</v>
      </c>
      <c r="B75" s="136"/>
      <c r="C75" s="136"/>
      <c r="D75" s="136"/>
      <c r="E75" s="136">
        <v>300777.82</v>
      </c>
      <c r="F75" s="136"/>
      <c r="G75" s="136"/>
    </row>
    <row r="76" spans="1:9" ht="12" hidden="1" outlineLevel="2">
      <c r="A76" s="135" t="s">
        <v>4</v>
      </c>
      <c r="B76" s="136"/>
      <c r="C76" s="136"/>
      <c r="D76" s="168"/>
      <c r="E76" s="136"/>
      <c r="F76" s="136"/>
      <c r="G76" s="136"/>
    </row>
    <row r="77" spans="1:9" ht="12" hidden="1" outlineLevel="2">
      <c r="A77" s="135" t="s">
        <v>85</v>
      </c>
      <c r="B77" s="136"/>
      <c r="C77" s="136"/>
      <c r="D77" s="167">
        <v>300777.82</v>
      </c>
      <c r="E77" s="136"/>
      <c r="F77" s="136"/>
      <c r="G77" s="136"/>
    </row>
    <row r="78" spans="1:9" ht="12" hidden="1" outlineLevel="2">
      <c r="A78" s="207" t="s">
        <v>265</v>
      </c>
      <c r="B78" s="250"/>
      <c r="C78" s="250"/>
      <c r="D78" s="167"/>
      <c r="E78" s="250"/>
      <c r="F78" s="250"/>
      <c r="G78" s="250"/>
    </row>
    <row r="79" spans="1:9" ht="12" hidden="1" outlineLevel="2">
      <c r="A79" s="206" t="s">
        <v>357</v>
      </c>
      <c r="B79" s="250"/>
      <c r="C79" s="250"/>
      <c r="D79" s="208"/>
      <c r="E79" s="250"/>
      <c r="F79" s="250"/>
      <c r="G79" s="250"/>
    </row>
    <row r="80" spans="1:9" ht="12">
      <c r="A80" s="137" t="s">
        <v>0</v>
      </c>
      <c r="B80" s="138">
        <v>42755569.75</v>
      </c>
      <c r="C80" s="138"/>
      <c r="D80" s="138">
        <v>355603728.00999999</v>
      </c>
      <c r="E80" s="138">
        <v>345881585.70999998</v>
      </c>
      <c r="F80" s="138">
        <v>52477712.049999997</v>
      </c>
      <c r="G80" s="138"/>
    </row>
    <row r="81" spans="1:7">
      <c r="A81" s="139"/>
      <c r="B81" s="234"/>
      <c r="C81" s="234"/>
      <c r="D81" s="234"/>
      <c r="E81" s="234"/>
      <c r="F81" s="234"/>
      <c r="G81" s="234"/>
    </row>
    <row r="82" spans="1:7">
      <c r="A82" s="139"/>
      <c r="B82" s="234"/>
      <c r="C82" s="234"/>
      <c r="D82" s="234"/>
      <c r="E82" s="234"/>
      <c r="F82" s="234"/>
      <c r="G82" s="234"/>
    </row>
    <row r="83" spans="1:7">
      <c r="A83" s="139"/>
      <c r="B83" s="234"/>
      <c r="C83" s="234"/>
      <c r="D83" s="234">
        <f>SUM(D20:D25,D28:D49,D52:D56,D59:D61,D64,D70,D73,D77:D79)</f>
        <v>345881585.70999998</v>
      </c>
      <c r="E83" s="234"/>
      <c r="F83" s="234"/>
      <c r="G83" s="234"/>
    </row>
    <row r="84" spans="1:7">
      <c r="A84" s="139"/>
      <c r="B84" s="139"/>
      <c r="C84" s="139"/>
      <c r="D84" s="234"/>
      <c r="E84" s="139"/>
      <c r="F84" s="139"/>
      <c r="G84" s="139"/>
    </row>
    <row r="85" spans="1:7">
      <c r="A85" s="139"/>
      <c r="B85" s="139"/>
      <c r="C85" s="139"/>
      <c r="D85" s="139"/>
      <c r="E85" s="139"/>
      <c r="F85" s="139"/>
      <c r="G85" s="139"/>
    </row>
    <row r="86" spans="1:7">
      <c r="A86" s="139"/>
      <c r="B86" s="139"/>
      <c r="C86" s="139"/>
      <c r="D86" s="139"/>
      <c r="E86" s="139"/>
      <c r="F86" s="139"/>
      <c r="G86" s="139"/>
    </row>
    <row r="87" spans="1:7">
      <c r="A87" s="139"/>
      <c r="B87" s="139"/>
      <c r="C87" s="139"/>
      <c r="D87" s="139"/>
      <c r="E87" s="139"/>
      <c r="F87" s="139"/>
      <c r="G87" s="139"/>
    </row>
    <row r="88" spans="1:7">
      <c r="A88" s="139"/>
      <c r="B88" s="139"/>
      <c r="C88" s="139"/>
      <c r="D88" s="139"/>
      <c r="E88" s="139"/>
      <c r="F88" s="139"/>
      <c r="G88" s="139"/>
    </row>
    <row r="89" spans="1:7">
      <c r="A89" s="139"/>
      <c r="B89" s="139"/>
      <c r="C89" s="139"/>
      <c r="D89" s="139"/>
      <c r="E89" s="139"/>
      <c r="F89" s="139"/>
      <c r="G89" s="139"/>
    </row>
    <row r="90" spans="1:7">
      <c r="A90" s="139"/>
      <c r="B90" s="139"/>
      <c r="C90" s="139"/>
      <c r="D90" s="139"/>
      <c r="E90" s="139"/>
      <c r="F90" s="139"/>
      <c r="G90" s="139"/>
    </row>
    <row r="91" spans="1:7">
      <c r="A91" s="139"/>
      <c r="B91" s="139"/>
      <c r="C91" s="139"/>
      <c r="D91" s="139"/>
      <c r="E91" s="139"/>
      <c r="F91" s="139"/>
      <c r="G91" s="139"/>
    </row>
    <row r="92" spans="1:7">
      <c r="A92" s="139"/>
      <c r="B92" s="139"/>
      <c r="C92" s="139"/>
      <c r="D92" s="139"/>
      <c r="E92" s="139"/>
      <c r="F92" s="139"/>
      <c r="G92" s="139"/>
    </row>
    <row r="93" spans="1:7">
      <c r="A93" s="139"/>
      <c r="B93" s="139"/>
      <c r="C93" s="139"/>
      <c r="D93" s="139"/>
      <c r="E93" s="139"/>
      <c r="F93" s="139"/>
      <c r="G93" s="139"/>
    </row>
    <row r="94" spans="1:7">
      <c r="A94" s="139"/>
      <c r="B94" s="139"/>
      <c r="C94" s="139"/>
      <c r="D94" s="139"/>
      <c r="E94" s="139"/>
      <c r="F94" s="139"/>
      <c r="G94" s="139"/>
    </row>
    <row r="95" spans="1:7">
      <c r="A95" s="139"/>
      <c r="B95" s="139"/>
      <c r="C95" s="139"/>
      <c r="D95" s="139"/>
      <c r="E95" s="139"/>
      <c r="F95" s="139"/>
      <c r="G95" s="139"/>
    </row>
    <row r="96" spans="1:7">
      <c r="A96" s="139"/>
      <c r="B96" s="139"/>
      <c r="C96" s="139"/>
      <c r="D96" s="139"/>
      <c r="E96" s="139"/>
      <c r="F96" s="139"/>
      <c r="G96" s="139"/>
    </row>
    <row r="97" spans="1:7">
      <c r="A97" s="139"/>
      <c r="B97" s="139"/>
      <c r="C97" s="139"/>
      <c r="D97" s="139"/>
      <c r="E97" s="139"/>
      <c r="F97" s="139"/>
      <c r="G97" s="139"/>
    </row>
    <row r="98" spans="1:7">
      <c r="A98" s="139"/>
      <c r="B98" s="139"/>
      <c r="C98" s="139"/>
      <c r="D98" s="139"/>
      <c r="E98" s="139"/>
      <c r="F98" s="139"/>
      <c r="G98" s="139"/>
    </row>
    <row r="99" spans="1:7">
      <c r="A99" s="139"/>
      <c r="B99" s="139"/>
      <c r="C99" s="139"/>
      <c r="D99" s="139"/>
      <c r="E99" s="139"/>
      <c r="F99" s="139"/>
      <c r="G99" s="139"/>
    </row>
    <row r="100" spans="1:7">
      <c r="A100" s="139"/>
      <c r="B100" s="139"/>
      <c r="C100" s="139"/>
      <c r="D100" s="139"/>
      <c r="E100" s="139"/>
      <c r="F100" s="139"/>
      <c r="G100" s="139"/>
    </row>
    <row r="101" spans="1:7">
      <c r="A101" s="139"/>
      <c r="B101" s="139"/>
      <c r="C101" s="139"/>
      <c r="D101" s="139"/>
      <c r="E101" s="139"/>
      <c r="F101" s="139"/>
      <c r="G101" s="139"/>
    </row>
    <row r="102" spans="1:7">
      <c r="A102" s="139"/>
      <c r="B102" s="139"/>
      <c r="C102" s="139"/>
      <c r="D102" s="139"/>
      <c r="E102" s="139"/>
      <c r="F102" s="139"/>
      <c r="G102" s="139"/>
    </row>
    <row r="103" spans="1:7">
      <c r="A103" s="139"/>
      <c r="B103" s="139"/>
      <c r="C103" s="139"/>
      <c r="D103" s="139"/>
      <c r="E103" s="139"/>
      <c r="F103" s="139"/>
      <c r="G103" s="139"/>
    </row>
    <row r="104" spans="1:7">
      <c r="A104" s="139"/>
      <c r="B104" s="139"/>
      <c r="C104" s="139"/>
      <c r="D104" s="139"/>
      <c r="E104" s="139"/>
      <c r="F104" s="139"/>
      <c r="G104" s="139"/>
    </row>
    <row r="105" spans="1:7">
      <c r="A105" s="139"/>
      <c r="B105" s="139"/>
      <c r="C105" s="139"/>
      <c r="D105" s="139"/>
      <c r="E105" s="139"/>
      <c r="F105" s="139"/>
      <c r="G105" s="139"/>
    </row>
    <row r="106" spans="1:7">
      <c r="A106" s="139"/>
      <c r="B106" s="139"/>
      <c r="C106" s="139"/>
      <c r="D106" s="139"/>
      <c r="E106" s="139"/>
      <c r="F106" s="139"/>
      <c r="G106" s="139"/>
    </row>
    <row r="107" spans="1:7">
      <c r="A107" s="139"/>
      <c r="B107" s="139"/>
      <c r="C107" s="139"/>
      <c r="D107" s="139"/>
      <c r="E107" s="139"/>
      <c r="F107" s="139"/>
      <c r="G107" s="139"/>
    </row>
    <row r="108" spans="1:7">
      <c r="A108" s="139"/>
      <c r="B108" s="139"/>
      <c r="C108" s="139"/>
      <c r="D108" s="139"/>
      <c r="E108" s="139"/>
      <c r="F108" s="139"/>
      <c r="G108" s="139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</sheetData>
  <mergeCells count="3">
    <mergeCell ref="B6:C6"/>
    <mergeCell ref="D6:E6"/>
    <mergeCell ref="F6:G6"/>
  </mergeCells>
  <pageMargins left="0.23622047244094488" right="0.23622047244094488" top="0.15748031496062992" bottom="0.15748031496062992" header="0" footer="0"/>
  <pageSetup paperSize="9" scale="9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E55C-C672-49C1-BAB9-17C2C7CECC28}">
  <dimension ref="A1:I114"/>
  <sheetViews>
    <sheetView workbookViewId="0">
      <pane xSplit="2" ySplit="7" topLeftCell="C8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RowHeight="11.25" outlineLevelRow="3"/>
  <cols>
    <col min="1" max="1" width="18.6640625" style="271" customWidth="1"/>
    <col min="2" max="2" width="16.33203125" style="271" customWidth="1"/>
    <col min="3" max="7" width="18.6640625" style="271" customWidth="1"/>
    <col min="8" max="8" width="1.6640625" style="271" customWidth="1"/>
    <col min="9" max="9" width="17" style="271" customWidth="1"/>
    <col min="10" max="256" width="10.6640625" style="271" customWidth="1"/>
    <col min="257" max="257" width="18.6640625" style="271" customWidth="1"/>
    <col min="258" max="258" width="16.33203125" style="271" customWidth="1"/>
    <col min="259" max="263" width="18.6640625" style="271" customWidth="1"/>
    <col min="264" max="264" width="1.6640625" style="271" customWidth="1"/>
    <col min="265" max="265" width="17" style="271" customWidth="1"/>
    <col min="266" max="512" width="10.6640625" style="271" customWidth="1"/>
    <col min="513" max="513" width="18.6640625" style="271" customWidth="1"/>
    <col min="514" max="514" width="16.33203125" style="271" customWidth="1"/>
    <col min="515" max="519" width="18.6640625" style="271" customWidth="1"/>
    <col min="520" max="520" width="1.6640625" style="271" customWidth="1"/>
    <col min="521" max="521" width="17" style="271" customWidth="1"/>
    <col min="522" max="768" width="10.6640625" style="271" customWidth="1"/>
    <col min="769" max="769" width="18.6640625" style="271" customWidth="1"/>
    <col min="770" max="770" width="16.33203125" style="271" customWidth="1"/>
    <col min="771" max="775" width="18.6640625" style="271" customWidth="1"/>
    <col min="776" max="776" width="1.6640625" style="271" customWidth="1"/>
    <col min="777" max="777" width="17" style="271" customWidth="1"/>
    <col min="778" max="1024" width="10.6640625" style="271" customWidth="1"/>
    <col min="1025" max="1025" width="18.6640625" style="271" customWidth="1"/>
    <col min="1026" max="1026" width="16.33203125" style="271" customWidth="1"/>
    <col min="1027" max="1031" width="18.6640625" style="271" customWidth="1"/>
    <col min="1032" max="1032" width="1.6640625" style="271" customWidth="1"/>
    <col min="1033" max="1033" width="17" style="271" customWidth="1"/>
    <col min="1034" max="1280" width="10.6640625" style="271" customWidth="1"/>
    <col min="1281" max="1281" width="18.6640625" style="271" customWidth="1"/>
    <col min="1282" max="1282" width="16.33203125" style="271" customWidth="1"/>
    <col min="1283" max="1287" width="18.6640625" style="271" customWidth="1"/>
    <col min="1288" max="1288" width="1.6640625" style="271" customWidth="1"/>
    <col min="1289" max="1289" width="17" style="271" customWidth="1"/>
    <col min="1290" max="1536" width="10.6640625" style="271" customWidth="1"/>
    <col min="1537" max="1537" width="18.6640625" style="271" customWidth="1"/>
    <col min="1538" max="1538" width="16.33203125" style="271" customWidth="1"/>
    <col min="1539" max="1543" width="18.6640625" style="271" customWidth="1"/>
    <col min="1544" max="1544" width="1.6640625" style="271" customWidth="1"/>
    <col min="1545" max="1545" width="17" style="271" customWidth="1"/>
    <col min="1546" max="1792" width="10.6640625" style="271" customWidth="1"/>
    <col min="1793" max="1793" width="18.6640625" style="271" customWidth="1"/>
    <col min="1794" max="1794" width="16.33203125" style="271" customWidth="1"/>
    <col min="1795" max="1799" width="18.6640625" style="271" customWidth="1"/>
    <col min="1800" max="1800" width="1.6640625" style="271" customWidth="1"/>
    <col min="1801" max="1801" width="17" style="271" customWidth="1"/>
    <col min="1802" max="2048" width="10.6640625" style="271" customWidth="1"/>
    <col min="2049" max="2049" width="18.6640625" style="271" customWidth="1"/>
    <col min="2050" max="2050" width="16.33203125" style="271" customWidth="1"/>
    <col min="2051" max="2055" width="18.6640625" style="271" customWidth="1"/>
    <col min="2056" max="2056" width="1.6640625" style="271" customWidth="1"/>
    <col min="2057" max="2057" width="17" style="271" customWidth="1"/>
    <col min="2058" max="2304" width="10.6640625" style="271" customWidth="1"/>
    <col min="2305" max="2305" width="18.6640625" style="271" customWidth="1"/>
    <col min="2306" max="2306" width="16.33203125" style="271" customWidth="1"/>
    <col min="2307" max="2311" width="18.6640625" style="271" customWidth="1"/>
    <col min="2312" max="2312" width="1.6640625" style="271" customWidth="1"/>
    <col min="2313" max="2313" width="17" style="271" customWidth="1"/>
    <col min="2314" max="2560" width="10.6640625" style="271" customWidth="1"/>
    <col min="2561" max="2561" width="18.6640625" style="271" customWidth="1"/>
    <col min="2562" max="2562" width="16.33203125" style="271" customWidth="1"/>
    <col min="2563" max="2567" width="18.6640625" style="271" customWidth="1"/>
    <col min="2568" max="2568" width="1.6640625" style="271" customWidth="1"/>
    <col min="2569" max="2569" width="17" style="271" customWidth="1"/>
    <col min="2570" max="2816" width="10.6640625" style="271" customWidth="1"/>
    <col min="2817" max="2817" width="18.6640625" style="271" customWidth="1"/>
    <col min="2818" max="2818" width="16.33203125" style="271" customWidth="1"/>
    <col min="2819" max="2823" width="18.6640625" style="271" customWidth="1"/>
    <col min="2824" max="2824" width="1.6640625" style="271" customWidth="1"/>
    <col min="2825" max="2825" width="17" style="271" customWidth="1"/>
    <col min="2826" max="3072" width="10.6640625" style="271" customWidth="1"/>
    <col min="3073" max="3073" width="18.6640625" style="271" customWidth="1"/>
    <col min="3074" max="3074" width="16.33203125" style="271" customWidth="1"/>
    <col min="3075" max="3079" width="18.6640625" style="271" customWidth="1"/>
    <col min="3080" max="3080" width="1.6640625" style="271" customWidth="1"/>
    <col min="3081" max="3081" width="17" style="271" customWidth="1"/>
    <col min="3082" max="3328" width="10.6640625" style="271" customWidth="1"/>
    <col min="3329" max="3329" width="18.6640625" style="271" customWidth="1"/>
    <col min="3330" max="3330" width="16.33203125" style="271" customWidth="1"/>
    <col min="3331" max="3335" width="18.6640625" style="271" customWidth="1"/>
    <col min="3336" max="3336" width="1.6640625" style="271" customWidth="1"/>
    <col min="3337" max="3337" width="17" style="271" customWidth="1"/>
    <col min="3338" max="3584" width="10.6640625" style="271" customWidth="1"/>
    <col min="3585" max="3585" width="18.6640625" style="271" customWidth="1"/>
    <col min="3586" max="3586" width="16.33203125" style="271" customWidth="1"/>
    <col min="3587" max="3591" width="18.6640625" style="271" customWidth="1"/>
    <col min="3592" max="3592" width="1.6640625" style="271" customWidth="1"/>
    <col min="3593" max="3593" width="17" style="271" customWidth="1"/>
    <col min="3594" max="3840" width="10.6640625" style="271" customWidth="1"/>
    <col min="3841" max="3841" width="18.6640625" style="271" customWidth="1"/>
    <col min="3842" max="3842" width="16.33203125" style="271" customWidth="1"/>
    <col min="3843" max="3847" width="18.6640625" style="271" customWidth="1"/>
    <col min="3848" max="3848" width="1.6640625" style="271" customWidth="1"/>
    <col min="3849" max="3849" width="17" style="271" customWidth="1"/>
    <col min="3850" max="4096" width="10.6640625" style="271" customWidth="1"/>
    <col min="4097" max="4097" width="18.6640625" style="271" customWidth="1"/>
    <col min="4098" max="4098" width="16.33203125" style="271" customWidth="1"/>
    <col min="4099" max="4103" width="18.6640625" style="271" customWidth="1"/>
    <col min="4104" max="4104" width="1.6640625" style="271" customWidth="1"/>
    <col min="4105" max="4105" width="17" style="271" customWidth="1"/>
    <col min="4106" max="4352" width="10.6640625" style="271" customWidth="1"/>
    <col min="4353" max="4353" width="18.6640625" style="271" customWidth="1"/>
    <col min="4354" max="4354" width="16.33203125" style="271" customWidth="1"/>
    <col min="4355" max="4359" width="18.6640625" style="271" customWidth="1"/>
    <col min="4360" max="4360" width="1.6640625" style="271" customWidth="1"/>
    <col min="4361" max="4361" width="17" style="271" customWidth="1"/>
    <col min="4362" max="4608" width="10.6640625" style="271" customWidth="1"/>
    <col min="4609" max="4609" width="18.6640625" style="271" customWidth="1"/>
    <col min="4610" max="4610" width="16.33203125" style="271" customWidth="1"/>
    <col min="4611" max="4615" width="18.6640625" style="271" customWidth="1"/>
    <col min="4616" max="4616" width="1.6640625" style="271" customWidth="1"/>
    <col min="4617" max="4617" width="17" style="271" customWidth="1"/>
    <col min="4618" max="4864" width="10.6640625" style="271" customWidth="1"/>
    <col min="4865" max="4865" width="18.6640625" style="271" customWidth="1"/>
    <col min="4866" max="4866" width="16.33203125" style="271" customWidth="1"/>
    <col min="4867" max="4871" width="18.6640625" style="271" customWidth="1"/>
    <col min="4872" max="4872" width="1.6640625" style="271" customWidth="1"/>
    <col min="4873" max="4873" width="17" style="271" customWidth="1"/>
    <col min="4874" max="5120" width="10.6640625" style="271" customWidth="1"/>
    <col min="5121" max="5121" width="18.6640625" style="271" customWidth="1"/>
    <col min="5122" max="5122" width="16.33203125" style="271" customWidth="1"/>
    <col min="5123" max="5127" width="18.6640625" style="271" customWidth="1"/>
    <col min="5128" max="5128" width="1.6640625" style="271" customWidth="1"/>
    <col min="5129" max="5129" width="17" style="271" customWidth="1"/>
    <col min="5130" max="5376" width="10.6640625" style="271" customWidth="1"/>
    <col min="5377" max="5377" width="18.6640625" style="271" customWidth="1"/>
    <col min="5378" max="5378" width="16.33203125" style="271" customWidth="1"/>
    <col min="5379" max="5383" width="18.6640625" style="271" customWidth="1"/>
    <col min="5384" max="5384" width="1.6640625" style="271" customWidth="1"/>
    <col min="5385" max="5385" width="17" style="271" customWidth="1"/>
    <col min="5386" max="5632" width="10.6640625" style="271" customWidth="1"/>
    <col min="5633" max="5633" width="18.6640625" style="271" customWidth="1"/>
    <col min="5634" max="5634" width="16.33203125" style="271" customWidth="1"/>
    <col min="5635" max="5639" width="18.6640625" style="271" customWidth="1"/>
    <col min="5640" max="5640" width="1.6640625" style="271" customWidth="1"/>
    <col min="5641" max="5641" width="17" style="271" customWidth="1"/>
    <col min="5642" max="5888" width="10.6640625" style="271" customWidth="1"/>
    <col min="5889" max="5889" width="18.6640625" style="271" customWidth="1"/>
    <col min="5890" max="5890" width="16.33203125" style="271" customWidth="1"/>
    <col min="5891" max="5895" width="18.6640625" style="271" customWidth="1"/>
    <col min="5896" max="5896" width="1.6640625" style="271" customWidth="1"/>
    <col min="5897" max="5897" width="17" style="271" customWidth="1"/>
    <col min="5898" max="6144" width="10.6640625" style="271" customWidth="1"/>
    <col min="6145" max="6145" width="18.6640625" style="271" customWidth="1"/>
    <col min="6146" max="6146" width="16.33203125" style="271" customWidth="1"/>
    <col min="6147" max="6151" width="18.6640625" style="271" customWidth="1"/>
    <col min="6152" max="6152" width="1.6640625" style="271" customWidth="1"/>
    <col min="6153" max="6153" width="17" style="271" customWidth="1"/>
    <col min="6154" max="6400" width="10.6640625" style="271" customWidth="1"/>
    <col min="6401" max="6401" width="18.6640625" style="271" customWidth="1"/>
    <col min="6402" max="6402" width="16.33203125" style="271" customWidth="1"/>
    <col min="6403" max="6407" width="18.6640625" style="271" customWidth="1"/>
    <col min="6408" max="6408" width="1.6640625" style="271" customWidth="1"/>
    <col min="6409" max="6409" width="17" style="271" customWidth="1"/>
    <col min="6410" max="6656" width="10.6640625" style="271" customWidth="1"/>
    <col min="6657" max="6657" width="18.6640625" style="271" customWidth="1"/>
    <col min="6658" max="6658" width="16.33203125" style="271" customWidth="1"/>
    <col min="6659" max="6663" width="18.6640625" style="271" customWidth="1"/>
    <col min="6664" max="6664" width="1.6640625" style="271" customWidth="1"/>
    <col min="6665" max="6665" width="17" style="271" customWidth="1"/>
    <col min="6666" max="6912" width="10.6640625" style="271" customWidth="1"/>
    <col min="6913" max="6913" width="18.6640625" style="271" customWidth="1"/>
    <col min="6914" max="6914" width="16.33203125" style="271" customWidth="1"/>
    <col min="6915" max="6919" width="18.6640625" style="271" customWidth="1"/>
    <col min="6920" max="6920" width="1.6640625" style="271" customWidth="1"/>
    <col min="6921" max="6921" width="17" style="271" customWidth="1"/>
    <col min="6922" max="7168" width="10.6640625" style="271" customWidth="1"/>
    <col min="7169" max="7169" width="18.6640625" style="271" customWidth="1"/>
    <col min="7170" max="7170" width="16.33203125" style="271" customWidth="1"/>
    <col min="7171" max="7175" width="18.6640625" style="271" customWidth="1"/>
    <col min="7176" max="7176" width="1.6640625" style="271" customWidth="1"/>
    <col min="7177" max="7177" width="17" style="271" customWidth="1"/>
    <col min="7178" max="7424" width="10.6640625" style="271" customWidth="1"/>
    <col min="7425" max="7425" width="18.6640625" style="271" customWidth="1"/>
    <col min="7426" max="7426" width="16.33203125" style="271" customWidth="1"/>
    <col min="7427" max="7431" width="18.6640625" style="271" customWidth="1"/>
    <col min="7432" max="7432" width="1.6640625" style="271" customWidth="1"/>
    <col min="7433" max="7433" width="17" style="271" customWidth="1"/>
    <col min="7434" max="7680" width="10.6640625" style="271" customWidth="1"/>
    <col min="7681" max="7681" width="18.6640625" style="271" customWidth="1"/>
    <col min="7682" max="7682" width="16.33203125" style="271" customWidth="1"/>
    <col min="7683" max="7687" width="18.6640625" style="271" customWidth="1"/>
    <col min="7688" max="7688" width="1.6640625" style="271" customWidth="1"/>
    <col min="7689" max="7689" width="17" style="271" customWidth="1"/>
    <col min="7690" max="7936" width="10.6640625" style="271" customWidth="1"/>
    <col min="7937" max="7937" width="18.6640625" style="271" customWidth="1"/>
    <col min="7938" max="7938" width="16.33203125" style="271" customWidth="1"/>
    <col min="7939" max="7943" width="18.6640625" style="271" customWidth="1"/>
    <col min="7944" max="7944" width="1.6640625" style="271" customWidth="1"/>
    <col min="7945" max="7945" width="17" style="271" customWidth="1"/>
    <col min="7946" max="8192" width="10.6640625" style="271" customWidth="1"/>
    <col min="8193" max="8193" width="18.6640625" style="271" customWidth="1"/>
    <col min="8194" max="8194" width="16.33203125" style="271" customWidth="1"/>
    <col min="8195" max="8199" width="18.6640625" style="271" customWidth="1"/>
    <col min="8200" max="8200" width="1.6640625" style="271" customWidth="1"/>
    <col min="8201" max="8201" width="17" style="271" customWidth="1"/>
    <col min="8202" max="8448" width="10.6640625" style="271" customWidth="1"/>
    <col min="8449" max="8449" width="18.6640625" style="271" customWidth="1"/>
    <col min="8450" max="8450" width="16.33203125" style="271" customWidth="1"/>
    <col min="8451" max="8455" width="18.6640625" style="271" customWidth="1"/>
    <col min="8456" max="8456" width="1.6640625" style="271" customWidth="1"/>
    <col min="8457" max="8457" width="17" style="271" customWidth="1"/>
    <col min="8458" max="8704" width="10.6640625" style="271" customWidth="1"/>
    <col min="8705" max="8705" width="18.6640625" style="271" customWidth="1"/>
    <col min="8706" max="8706" width="16.33203125" style="271" customWidth="1"/>
    <col min="8707" max="8711" width="18.6640625" style="271" customWidth="1"/>
    <col min="8712" max="8712" width="1.6640625" style="271" customWidth="1"/>
    <col min="8713" max="8713" width="17" style="271" customWidth="1"/>
    <col min="8714" max="8960" width="10.6640625" style="271" customWidth="1"/>
    <col min="8961" max="8961" width="18.6640625" style="271" customWidth="1"/>
    <col min="8962" max="8962" width="16.33203125" style="271" customWidth="1"/>
    <col min="8963" max="8967" width="18.6640625" style="271" customWidth="1"/>
    <col min="8968" max="8968" width="1.6640625" style="271" customWidth="1"/>
    <col min="8969" max="8969" width="17" style="271" customWidth="1"/>
    <col min="8970" max="9216" width="10.6640625" style="271" customWidth="1"/>
    <col min="9217" max="9217" width="18.6640625" style="271" customWidth="1"/>
    <col min="9218" max="9218" width="16.33203125" style="271" customWidth="1"/>
    <col min="9219" max="9223" width="18.6640625" style="271" customWidth="1"/>
    <col min="9224" max="9224" width="1.6640625" style="271" customWidth="1"/>
    <col min="9225" max="9225" width="17" style="271" customWidth="1"/>
    <col min="9226" max="9472" width="10.6640625" style="271" customWidth="1"/>
    <col min="9473" max="9473" width="18.6640625" style="271" customWidth="1"/>
    <col min="9474" max="9474" width="16.33203125" style="271" customWidth="1"/>
    <col min="9475" max="9479" width="18.6640625" style="271" customWidth="1"/>
    <col min="9480" max="9480" width="1.6640625" style="271" customWidth="1"/>
    <col min="9481" max="9481" width="17" style="271" customWidth="1"/>
    <col min="9482" max="9728" width="10.6640625" style="271" customWidth="1"/>
    <col min="9729" max="9729" width="18.6640625" style="271" customWidth="1"/>
    <col min="9730" max="9730" width="16.33203125" style="271" customWidth="1"/>
    <col min="9731" max="9735" width="18.6640625" style="271" customWidth="1"/>
    <col min="9736" max="9736" width="1.6640625" style="271" customWidth="1"/>
    <col min="9737" max="9737" width="17" style="271" customWidth="1"/>
    <col min="9738" max="9984" width="10.6640625" style="271" customWidth="1"/>
    <col min="9985" max="9985" width="18.6640625" style="271" customWidth="1"/>
    <col min="9986" max="9986" width="16.33203125" style="271" customWidth="1"/>
    <col min="9987" max="9991" width="18.6640625" style="271" customWidth="1"/>
    <col min="9992" max="9992" width="1.6640625" style="271" customWidth="1"/>
    <col min="9993" max="9993" width="17" style="271" customWidth="1"/>
    <col min="9994" max="10240" width="10.6640625" style="271" customWidth="1"/>
    <col min="10241" max="10241" width="18.6640625" style="271" customWidth="1"/>
    <col min="10242" max="10242" width="16.33203125" style="271" customWidth="1"/>
    <col min="10243" max="10247" width="18.6640625" style="271" customWidth="1"/>
    <col min="10248" max="10248" width="1.6640625" style="271" customWidth="1"/>
    <col min="10249" max="10249" width="17" style="271" customWidth="1"/>
    <col min="10250" max="10496" width="10.6640625" style="271" customWidth="1"/>
    <col min="10497" max="10497" width="18.6640625" style="271" customWidth="1"/>
    <col min="10498" max="10498" width="16.33203125" style="271" customWidth="1"/>
    <col min="10499" max="10503" width="18.6640625" style="271" customWidth="1"/>
    <col min="10504" max="10504" width="1.6640625" style="271" customWidth="1"/>
    <col min="10505" max="10505" width="17" style="271" customWidth="1"/>
    <col min="10506" max="10752" width="10.6640625" style="271" customWidth="1"/>
    <col min="10753" max="10753" width="18.6640625" style="271" customWidth="1"/>
    <col min="10754" max="10754" width="16.33203125" style="271" customWidth="1"/>
    <col min="10755" max="10759" width="18.6640625" style="271" customWidth="1"/>
    <col min="10760" max="10760" width="1.6640625" style="271" customWidth="1"/>
    <col min="10761" max="10761" width="17" style="271" customWidth="1"/>
    <col min="10762" max="11008" width="10.6640625" style="271" customWidth="1"/>
    <col min="11009" max="11009" width="18.6640625" style="271" customWidth="1"/>
    <col min="11010" max="11010" width="16.33203125" style="271" customWidth="1"/>
    <col min="11011" max="11015" width="18.6640625" style="271" customWidth="1"/>
    <col min="11016" max="11016" width="1.6640625" style="271" customWidth="1"/>
    <col min="11017" max="11017" width="17" style="271" customWidth="1"/>
    <col min="11018" max="11264" width="10.6640625" style="271" customWidth="1"/>
    <col min="11265" max="11265" width="18.6640625" style="271" customWidth="1"/>
    <col min="11266" max="11266" width="16.33203125" style="271" customWidth="1"/>
    <col min="11267" max="11271" width="18.6640625" style="271" customWidth="1"/>
    <col min="11272" max="11272" width="1.6640625" style="271" customWidth="1"/>
    <col min="11273" max="11273" width="17" style="271" customWidth="1"/>
    <col min="11274" max="11520" width="10.6640625" style="271" customWidth="1"/>
    <col min="11521" max="11521" width="18.6640625" style="271" customWidth="1"/>
    <col min="11522" max="11522" width="16.33203125" style="271" customWidth="1"/>
    <col min="11523" max="11527" width="18.6640625" style="271" customWidth="1"/>
    <col min="11528" max="11528" width="1.6640625" style="271" customWidth="1"/>
    <col min="11529" max="11529" width="17" style="271" customWidth="1"/>
    <col min="11530" max="11776" width="10.6640625" style="271" customWidth="1"/>
    <col min="11777" max="11777" width="18.6640625" style="271" customWidth="1"/>
    <col min="11778" max="11778" width="16.33203125" style="271" customWidth="1"/>
    <col min="11779" max="11783" width="18.6640625" style="271" customWidth="1"/>
    <col min="11784" max="11784" width="1.6640625" style="271" customWidth="1"/>
    <col min="11785" max="11785" width="17" style="271" customWidth="1"/>
    <col min="11786" max="12032" width="10.6640625" style="271" customWidth="1"/>
    <col min="12033" max="12033" width="18.6640625" style="271" customWidth="1"/>
    <col min="12034" max="12034" width="16.33203125" style="271" customWidth="1"/>
    <col min="12035" max="12039" width="18.6640625" style="271" customWidth="1"/>
    <col min="12040" max="12040" width="1.6640625" style="271" customWidth="1"/>
    <col min="12041" max="12041" width="17" style="271" customWidth="1"/>
    <col min="12042" max="12288" width="10.6640625" style="271" customWidth="1"/>
    <col min="12289" max="12289" width="18.6640625" style="271" customWidth="1"/>
    <col min="12290" max="12290" width="16.33203125" style="271" customWidth="1"/>
    <col min="12291" max="12295" width="18.6640625" style="271" customWidth="1"/>
    <col min="12296" max="12296" width="1.6640625" style="271" customWidth="1"/>
    <col min="12297" max="12297" width="17" style="271" customWidth="1"/>
    <col min="12298" max="12544" width="10.6640625" style="271" customWidth="1"/>
    <col min="12545" max="12545" width="18.6640625" style="271" customWidth="1"/>
    <col min="12546" max="12546" width="16.33203125" style="271" customWidth="1"/>
    <col min="12547" max="12551" width="18.6640625" style="271" customWidth="1"/>
    <col min="12552" max="12552" width="1.6640625" style="271" customWidth="1"/>
    <col min="12553" max="12553" width="17" style="271" customWidth="1"/>
    <col min="12554" max="12800" width="10.6640625" style="271" customWidth="1"/>
    <col min="12801" max="12801" width="18.6640625" style="271" customWidth="1"/>
    <col min="12802" max="12802" width="16.33203125" style="271" customWidth="1"/>
    <col min="12803" max="12807" width="18.6640625" style="271" customWidth="1"/>
    <col min="12808" max="12808" width="1.6640625" style="271" customWidth="1"/>
    <col min="12809" max="12809" width="17" style="271" customWidth="1"/>
    <col min="12810" max="13056" width="10.6640625" style="271" customWidth="1"/>
    <col min="13057" max="13057" width="18.6640625" style="271" customWidth="1"/>
    <col min="13058" max="13058" width="16.33203125" style="271" customWidth="1"/>
    <col min="13059" max="13063" width="18.6640625" style="271" customWidth="1"/>
    <col min="13064" max="13064" width="1.6640625" style="271" customWidth="1"/>
    <col min="13065" max="13065" width="17" style="271" customWidth="1"/>
    <col min="13066" max="13312" width="10.6640625" style="271" customWidth="1"/>
    <col min="13313" max="13313" width="18.6640625" style="271" customWidth="1"/>
    <col min="13314" max="13314" width="16.33203125" style="271" customWidth="1"/>
    <col min="13315" max="13319" width="18.6640625" style="271" customWidth="1"/>
    <col min="13320" max="13320" width="1.6640625" style="271" customWidth="1"/>
    <col min="13321" max="13321" width="17" style="271" customWidth="1"/>
    <col min="13322" max="13568" width="10.6640625" style="271" customWidth="1"/>
    <col min="13569" max="13569" width="18.6640625" style="271" customWidth="1"/>
    <col min="13570" max="13570" width="16.33203125" style="271" customWidth="1"/>
    <col min="13571" max="13575" width="18.6640625" style="271" customWidth="1"/>
    <col min="13576" max="13576" width="1.6640625" style="271" customWidth="1"/>
    <col min="13577" max="13577" width="17" style="271" customWidth="1"/>
    <col min="13578" max="13824" width="10.6640625" style="271" customWidth="1"/>
    <col min="13825" max="13825" width="18.6640625" style="271" customWidth="1"/>
    <col min="13826" max="13826" width="16.33203125" style="271" customWidth="1"/>
    <col min="13827" max="13831" width="18.6640625" style="271" customWidth="1"/>
    <col min="13832" max="13832" width="1.6640625" style="271" customWidth="1"/>
    <col min="13833" max="13833" width="17" style="271" customWidth="1"/>
    <col min="13834" max="14080" width="10.6640625" style="271" customWidth="1"/>
    <col min="14081" max="14081" width="18.6640625" style="271" customWidth="1"/>
    <col min="14082" max="14082" width="16.33203125" style="271" customWidth="1"/>
    <col min="14083" max="14087" width="18.6640625" style="271" customWidth="1"/>
    <col min="14088" max="14088" width="1.6640625" style="271" customWidth="1"/>
    <col min="14089" max="14089" width="17" style="271" customWidth="1"/>
    <col min="14090" max="14336" width="10.6640625" style="271" customWidth="1"/>
    <col min="14337" max="14337" width="18.6640625" style="271" customWidth="1"/>
    <col min="14338" max="14338" width="16.33203125" style="271" customWidth="1"/>
    <col min="14339" max="14343" width="18.6640625" style="271" customWidth="1"/>
    <col min="14344" max="14344" width="1.6640625" style="271" customWidth="1"/>
    <col min="14345" max="14345" width="17" style="271" customWidth="1"/>
    <col min="14346" max="14592" width="10.6640625" style="271" customWidth="1"/>
    <col min="14593" max="14593" width="18.6640625" style="271" customWidth="1"/>
    <col min="14594" max="14594" width="16.33203125" style="271" customWidth="1"/>
    <col min="14595" max="14599" width="18.6640625" style="271" customWidth="1"/>
    <col min="14600" max="14600" width="1.6640625" style="271" customWidth="1"/>
    <col min="14601" max="14601" width="17" style="271" customWidth="1"/>
    <col min="14602" max="14848" width="10.6640625" style="271" customWidth="1"/>
    <col min="14849" max="14849" width="18.6640625" style="271" customWidth="1"/>
    <col min="14850" max="14850" width="16.33203125" style="271" customWidth="1"/>
    <col min="14851" max="14855" width="18.6640625" style="271" customWidth="1"/>
    <col min="14856" max="14856" width="1.6640625" style="271" customWidth="1"/>
    <col min="14857" max="14857" width="17" style="271" customWidth="1"/>
    <col min="14858" max="15104" width="10.6640625" style="271" customWidth="1"/>
    <col min="15105" max="15105" width="18.6640625" style="271" customWidth="1"/>
    <col min="15106" max="15106" width="16.33203125" style="271" customWidth="1"/>
    <col min="15107" max="15111" width="18.6640625" style="271" customWidth="1"/>
    <col min="15112" max="15112" width="1.6640625" style="271" customWidth="1"/>
    <col min="15113" max="15113" width="17" style="271" customWidth="1"/>
    <col min="15114" max="15360" width="10.6640625" style="271" customWidth="1"/>
    <col min="15361" max="15361" width="18.6640625" style="271" customWidth="1"/>
    <col min="15362" max="15362" width="16.33203125" style="271" customWidth="1"/>
    <col min="15363" max="15367" width="18.6640625" style="271" customWidth="1"/>
    <col min="15368" max="15368" width="1.6640625" style="271" customWidth="1"/>
    <col min="15369" max="15369" width="17" style="271" customWidth="1"/>
    <col min="15370" max="15616" width="10.6640625" style="271" customWidth="1"/>
    <col min="15617" max="15617" width="18.6640625" style="271" customWidth="1"/>
    <col min="15618" max="15618" width="16.33203125" style="271" customWidth="1"/>
    <col min="15619" max="15623" width="18.6640625" style="271" customWidth="1"/>
    <col min="15624" max="15624" width="1.6640625" style="271" customWidth="1"/>
    <col min="15625" max="15625" width="17" style="271" customWidth="1"/>
    <col min="15626" max="15872" width="10.6640625" style="271" customWidth="1"/>
    <col min="15873" max="15873" width="18.6640625" style="271" customWidth="1"/>
    <col min="15874" max="15874" width="16.33203125" style="271" customWidth="1"/>
    <col min="15875" max="15879" width="18.6640625" style="271" customWidth="1"/>
    <col min="15880" max="15880" width="1.6640625" style="271" customWidth="1"/>
    <col min="15881" max="15881" width="17" style="271" customWidth="1"/>
    <col min="15882" max="16128" width="10.6640625" style="271" customWidth="1"/>
    <col min="16129" max="16129" width="18.6640625" style="271" customWidth="1"/>
    <col min="16130" max="16130" width="16.33203125" style="271" customWidth="1"/>
    <col min="16131" max="16135" width="18.6640625" style="271" customWidth="1"/>
    <col min="16136" max="16136" width="1.6640625" style="271" customWidth="1"/>
    <col min="16137" max="16137" width="17" style="271" customWidth="1"/>
    <col min="16138" max="16384" width="10.6640625" style="271" customWidth="1"/>
  </cols>
  <sheetData>
    <row r="1" spans="1:9" ht="12.75" customHeight="1">
      <c r="A1" s="411" t="s">
        <v>428</v>
      </c>
      <c r="B1" s="411"/>
      <c r="C1" s="411"/>
      <c r="D1" s="411"/>
      <c r="E1" s="411"/>
      <c r="F1" s="411"/>
      <c r="G1" s="411"/>
      <c r="H1" s="411"/>
    </row>
    <row r="2" spans="1:9" ht="15.75" customHeight="1">
      <c r="A2" s="412" t="s">
        <v>528</v>
      </c>
      <c r="B2" s="412"/>
      <c r="C2" s="412"/>
      <c r="D2" s="412"/>
      <c r="E2" s="412"/>
      <c r="F2" s="412"/>
      <c r="G2" s="412"/>
      <c r="H2" s="412"/>
    </row>
    <row r="3" spans="1:9" ht="2.1" customHeight="1"/>
    <row r="4" spans="1:9" ht="11.25" customHeight="1">
      <c r="A4" s="272" t="s">
        <v>63</v>
      </c>
      <c r="B4" s="432" t="s">
        <v>64</v>
      </c>
      <c r="C4" s="432"/>
      <c r="D4" s="432"/>
      <c r="E4" s="432"/>
      <c r="F4" s="432"/>
      <c r="G4" s="432"/>
      <c r="H4" s="432"/>
    </row>
    <row r="5" spans="1:9" ht="2.1" customHeight="1"/>
    <row r="6" spans="1:9" ht="12" customHeight="1">
      <c r="A6" s="413" t="s">
        <v>65</v>
      </c>
      <c r="B6" s="413"/>
      <c r="C6" s="413" t="s">
        <v>6</v>
      </c>
      <c r="D6" s="413"/>
      <c r="E6" s="413" t="s">
        <v>7</v>
      </c>
      <c r="F6" s="413"/>
      <c r="G6" s="413" t="s">
        <v>8</v>
      </c>
      <c r="H6" s="413"/>
      <c r="I6" s="413"/>
    </row>
    <row r="7" spans="1:9" ht="12" customHeight="1">
      <c r="A7" s="413" t="s">
        <v>452</v>
      </c>
      <c r="B7" s="413"/>
      <c r="C7" s="273" t="s">
        <v>9</v>
      </c>
      <c r="D7" s="273" t="s">
        <v>10</v>
      </c>
      <c r="E7" s="273" t="s">
        <v>9</v>
      </c>
      <c r="F7" s="273" t="s">
        <v>10</v>
      </c>
      <c r="G7" s="273" t="s">
        <v>9</v>
      </c>
      <c r="H7" s="413" t="s">
        <v>10</v>
      </c>
      <c r="I7" s="413"/>
    </row>
    <row r="8" spans="1:9" ht="21.75" customHeight="1">
      <c r="A8" s="423" t="s">
        <v>14</v>
      </c>
      <c r="B8" s="423"/>
      <c r="C8" s="275">
        <v>45255159.829999998</v>
      </c>
      <c r="D8" s="276"/>
      <c r="E8" s="275">
        <v>17167789102.120001</v>
      </c>
      <c r="F8" s="275">
        <v>17180398112.82</v>
      </c>
      <c r="G8" s="275">
        <v>32646149.129999999</v>
      </c>
      <c r="H8" s="277"/>
      <c r="I8" s="278"/>
    </row>
    <row r="9" spans="1:9" ht="24" customHeight="1" outlineLevel="1">
      <c r="A9" s="424" t="s">
        <v>15</v>
      </c>
      <c r="B9" s="424"/>
      <c r="C9" s="280">
        <v>387099</v>
      </c>
      <c r="D9" s="281"/>
      <c r="E9" s="281"/>
      <c r="F9" s="281"/>
      <c r="G9" s="280">
        <v>387099</v>
      </c>
      <c r="H9" s="283"/>
      <c r="I9" s="284"/>
    </row>
    <row r="10" spans="1:9" ht="12" customHeight="1" outlineLevel="1">
      <c r="A10" s="424" t="s">
        <v>76</v>
      </c>
      <c r="B10" s="424"/>
      <c r="C10" s="281"/>
      <c r="D10" s="281"/>
      <c r="E10" s="280">
        <v>7213148.25</v>
      </c>
      <c r="F10" s="280">
        <v>7213148.25</v>
      </c>
      <c r="G10" s="281"/>
      <c r="H10" s="283"/>
      <c r="I10" s="284"/>
    </row>
    <row r="11" spans="1:9" ht="12" customHeight="1" outlineLevel="2" collapsed="1">
      <c r="A11" s="428" t="s">
        <v>16</v>
      </c>
      <c r="B11" s="428"/>
      <c r="C11" s="281"/>
      <c r="D11" s="281"/>
      <c r="E11" s="280">
        <v>7213148.25</v>
      </c>
      <c r="F11" s="280">
        <v>7213148.25</v>
      </c>
      <c r="G11" s="281"/>
      <c r="H11" s="283"/>
      <c r="I11" s="284"/>
    </row>
    <row r="12" spans="1:9" ht="12" hidden="1" customHeight="1" outlineLevel="3">
      <c r="A12" s="431" t="s">
        <v>450</v>
      </c>
      <c r="B12" s="431"/>
      <c r="C12" s="287"/>
      <c r="D12" s="287"/>
      <c r="E12" s="288">
        <v>7213148.25</v>
      </c>
      <c r="F12" s="288">
        <v>7213148.25</v>
      </c>
      <c r="G12" s="287"/>
      <c r="H12" s="289"/>
      <c r="I12" s="290"/>
    </row>
    <row r="13" spans="1:9" ht="24" customHeight="1" outlineLevel="1">
      <c r="A13" s="424" t="s">
        <v>17</v>
      </c>
      <c r="B13" s="424"/>
      <c r="C13" s="280">
        <v>5592016.6299999999</v>
      </c>
      <c r="D13" s="281"/>
      <c r="E13" s="280">
        <v>8855957796.4400005</v>
      </c>
      <c r="F13" s="280">
        <v>8861425312.4899998</v>
      </c>
      <c r="G13" s="280">
        <v>124500.58</v>
      </c>
      <c r="H13" s="283"/>
      <c r="I13" s="284"/>
    </row>
    <row r="14" spans="1:9" ht="24" hidden="1" customHeight="1" outlineLevel="2">
      <c r="A14" s="430" t="s">
        <v>449</v>
      </c>
      <c r="B14" s="430"/>
      <c r="C14" s="288">
        <v>2400</v>
      </c>
      <c r="D14" s="287"/>
      <c r="E14" s="288">
        <v>30000</v>
      </c>
      <c r="F14" s="288">
        <v>4400</v>
      </c>
      <c r="G14" s="288">
        <v>28000</v>
      </c>
      <c r="H14" s="289"/>
      <c r="I14" s="290"/>
    </row>
    <row r="15" spans="1:9" ht="24" hidden="1" customHeight="1" outlineLevel="2">
      <c r="A15" s="430" t="s">
        <v>442</v>
      </c>
      <c r="B15" s="430"/>
      <c r="C15" s="288">
        <v>5538116.0499999998</v>
      </c>
      <c r="D15" s="287"/>
      <c r="E15" s="288">
        <v>8647016559.2800007</v>
      </c>
      <c r="F15" s="288">
        <v>8652554675.3300018</v>
      </c>
      <c r="G15" s="287"/>
      <c r="H15" s="289"/>
      <c r="I15" s="290"/>
    </row>
    <row r="16" spans="1:9" ht="24" hidden="1" customHeight="1" outlineLevel="2">
      <c r="A16" s="430" t="s">
        <v>448</v>
      </c>
      <c r="B16" s="430"/>
      <c r="C16" s="288">
        <v>1500</v>
      </c>
      <c r="D16" s="287"/>
      <c r="E16" s="288">
        <v>30000</v>
      </c>
      <c r="F16" s="288">
        <v>5000</v>
      </c>
      <c r="G16" s="288">
        <v>26500</v>
      </c>
      <c r="H16" s="289"/>
      <c r="I16" s="290"/>
    </row>
    <row r="17" spans="1:9" ht="24" hidden="1" customHeight="1" outlineLevel="2">
      <c r="A17" s="430" t="s">
        <v>447</v>
      </c>
      <c r="B17" s="430"/>
      <c r="C17" s="287"/>
      <c r="D17" s="287"/>
      <c r="E17" s="288">
        <v>7115251.5</v>
      </c>
      <c r="F17" s="288">
        <v>7115251.5</v>
      </c>
      <c r="G17" s="287"/>
      <c r="H17" s="289"/>
      <c r="I17" s="290"/>
    </row>
    <row r="18" spans="1:9" ht="24" hidden="1" customHeight="1" outlineLevel="2">
      <c r="A18" s="430" t="s">
        <v>446</v>
      </c>
      <c r="B18" s="430"/>
      <c r="C18" s="288">
        <v>50000</v>
      </c>
      <c r="D18" s="287"/>
      <c r="E18" s="288">
        <v>201745985.66</v>
      </c>
      <c r="F18" s="288">
        <v>201745985.66</v>
      </c>
      <c r="G18" s="288">
        <v>50000</v>
      </c>
      <c r="H18" s="289"/>
      <c r="I18" s="290"/>
    </row>
    <row r="19" spans="1:9" ht="24" hidden="1" customHeight="1" outlineLevel="2">
      <c r="A19" s="430" t="s">
        <v>445</v>
      </c>
      <c r="B19" s="430"/>
      <c r="C19" s="292">
        <v>0.57999999999999996</v>
      </c>
      <c r="D19" s="287"/>
      <c r="E19" s="288">
        <v>20000</v>
      </c>
      <c r="F19" s="287"/>
      <c r="G19" s="288">
        <v>20000.580000000002</v>
      </c>
      <c r="H19" s="289"/>
      <c r="I19" s="290"/>
    </row>
    <row r="20" spans="1:9" ht="24" customHeight="1" outlineLevel="1" collapsed="1">
      <c r="A20" s="424" t="s">
        <v>18</v>
      </c>
      <c r="B20" s="424"/>
      <c r="C20" s="280">
        <v>39276044.200000003</v>
      </c>
      <c r="D20" s="281"/>
      <c r="E20" s="280">
        <v>8304618157.4299994</v>
      </c>
      <c r="F20" s="280">
        <v>8311759652.0799999</v>
      </c>
      <c r="G20" s="280">
        <v>32134549.550000001</v>
      </c>
      <c r="H20" s="283"/>
      <c r="I20" s="284"/>
    </row>
    <row r="21" spans="1:9" ht="24" hidden="1" customHeight="1" outlineLevel="2">
      <c r="A21" s="430" t="s">
        <v>441</v>
      </c>
      <c r="B21" s="430"/>
      <c r="C21" s="288">
        <v>38069468.93</v>
      </c>
      <c r="D21" s="287"/>
      <c r="E21" s="288">
        <v>8152328820.0199995</v>
      </c>
      <c r="F21" s="288">
        <v>8160310895.7400007</v>
      </c>
      <c r="G21" s="288">
        <v>30087393.210000001</v>
      </c>
      <c r="H21" s="289"/>
      <c r="I21" s="290"/>
    </row>
    <row r="22" spans="1:9" ht="24" hidden="1" customHeight="1" outlineLevel="2">
      <c r="A22" s="430" t="s">
        <v>440</v>
      </c>
      <c r="B22" s="430"/>
      <c r="C22" s="288">
        <v>1206575.27</v>
      </c>
      <c r="D22" s="287"/>
      <c r="E22" s="288">
        <v>152289337.41</v>
      </c>
      <c r="F22" s="288">
        <v>151448756.34</v>
      </c>
      <c r="G22" s="288">
        <v>2047156.34</v>
      </c>
      <c r="H22" s="289"/>
      <c r="I22" s="290"/>
    </row>
    <row r="23" spans="1:9" ht="21.75" customHeight="1">
      <c r="A23" s="423" t="s">
        <v>179</v>
      </c>
      <c r="B23" s="423"/>
      <c r="C23" s="275">
        <v>252882.12</v>
      </c>
      <c r="D23" s="276"/>
      <c r="E23" s="275">
        <v>4953384.66</v>
      </c>
      <c r="F23" s="275">
        <v>4164103.41</v>
      </c>
      <c r="G23" s="275">
        <v>1042163.37</v>
      </c>
      <c r="H23" s="277"/>
      <c r="I23" s="278"/>
    </row>
    <row r="24" spans="1:9" ht="24" customHeight="1" outlineLevel="1">
      <c r="A24" s="424" t="s">
        <v>180</v>
      </c>
      <c r="B24" s="424"/>
      <c r="C24" s="280">
        <v>252882.12</v>
      </c>
      <c r="D24" s="281"/>
      <c r="E24" s="280">
        <v>4953384.66</v>
      </c>
      <c r="F24" s="280">
        <v>4164103.41</v>
      </c>
      <c r="G24" s="280">
        <v>1042163.37</v>
      </c>
      <c r="H24" s="283"/>
      <c r="I24" s="284"/>
    </row>
    <row r="25" spans="1:9" ht="24" customHeight="1" outlineLevel="2">
      <c r="A25" s="428" t="s">
        <v>359</v>
      </c>
      <c r="B25" s="428"/>
      <c r="C25" s="280">
        <v>252882.12</v>
      </c>
      <c r="D25" s="281"/>
      <c r="E25" s="280">
        <v>4953384.66</v>
      </c>
      <c r="F25" s="280">
        <v>4164103.41</v>
      </c>
      <c r="G25" s="280">
        <v>1042163.37</v>
      </c>
      <c r="H25" s="283"/>
      <c r="I25" s="284"/>
    </row>
    <row r="26" spans="1:9" ht="21.75" customHeight="1">
      <c r="A26" s="423" t="s">
        <v>19</v>
      </c>
      <c r="B26" s="423"/>
      <c r="C26" s="275">
        <v>190583106.58000001</v>
      </c>
      <c r="D26" s="276"/>
      <c r="E26" s="275">
        <v>362471223.95999998</v>
      </c>
      <c r="F26" s="275">
        <v>441356000</v>
      </c>
      <c r="G26" s="275">
        <v>111698330.54000001</v>
      </c>
      <c r="H26" s="277"/>
      <c r="I26" s="278"/>
    </row>
    <row r="27" spans="1:9" ht="36" customHeight="1" outlineLevel="1">
      <c r="A27" s="424" t="s">
        <v>20</v>
      </c>
      <c r="B27" s="424"/>
      <c r="C27" s="280">
        <v>202544349.58000001</v>
      </c>
      <c r="D27" s="281"/>
      <c r="E27" s="280">
        <v>360905223.95999998</v>
      </c>
      <c r="F27" s="280">
        <v>441356000</v>
      </c>
      <c r="G27" s="280">
        <v>122093573.54000001</v>
      </c>
      <c r="H27" s="283"/>
      <c r="I27" s="284"/>
    </row>
    <row r="28" spans="1:9" ht="36" customHeight="1" outlineLevel="1">
      <c r="A28" s="424" t="s">
        <v>21</v>
      </c>
      <c r="B28" s="424"/>
      <c r="C28" s="280">
        <v>9681</v>
      </c>
      <c r="D28" s="281"/>
      <c r="E28" s="281"/>
      <c r="F28" s="281"/>
      <c r="G28" s="280">
        <v>9681</v>
      </c>
      <c r="H28" s="283"/>
      <c r="I28" s="284"/>
    </row>
    <row r="29" spans="1:9" ht="36" customHeight="1" outlineLevel="2">
      <c r="A29" s="428" t="s">
        <v>23</v>
      </c>
      <c r="B29" s="428"/>
      <c r="C29" s="280">
        <v>9681</v>
      </c>
      <c r="D29" s="281"/>
      <c r="E29" s="281"/>
      <c r="F29" s="281"/>
      <c r="G29" s="280">
        <v>9681</v>
      </c>
      <c r="H29" s="283"/>
      <c r="I29" s="284"/>
    </row>
    <row r="30" spans="1:9" ht="24" customHeight="1" outlineLevel="1">
      <c r="A30" s="424" t="s">
        <v>181</v>
      </c>
      <c r="B30" s="424"/>
      <c r="C30" s="281"/>
      <c r="D30" s="281"/>
      <c r="E30" s="280">
        <v>1566000</v>
      </c>
      <c r="F30" s="281"/>
      <c r="G30" s="280">
        <v>1566000</v>
      </c>
      <c r="H30" s="283"/>
      <c r="I30" s="284"/>
    </row>
    <row r="31" spans="1:9" ht="24" customHeight="1" outlineLevel="2">
      <c r="A31" s="428" t="s">
        <v>182</v>
      </c>
      <c r="B31" s="428"/>
      <c r="C31" s="281"/>
      <c r="D31" s="281"/>
      <c r="E31" s="280">
        <v>1566000</v>
      </c>
      <c r="F31" s="281"/>
      <c r="G31" s="280">
        <v>1566000</v>
      </c>
      <c r="H31" s="283"/>
      <c r="I31" s="284"/>
    </row>
    <row r="32" spans="1:9" ht="48" customHeight="1" outlineLevel="1">
      <c r="A32" s="424" t="s">
        <v>183</v>
      </c>
      <c r="B32" s="424"/>
      <c r="C32" s="281"/>
      <c r="D32" s="280">
        <v>11970924</v>
      </c>
      <c r="E32" s="281"/>
      <c r="F32" s="281"/>
      <c r="G32" s="281"/>
      <c r="H32" s="427">
        <v>11970924</v>
      </c>
      <c r="I32" s="427"/>
    </row>
    <row r="33" spans="1:9" ht="11.25" customHeight="1">
      <c r="A33" s="423" t="s">
        <v>24</v>
      </c>
      <c r="B33" s="423"/>
      <c r="C33" s="275">
        <v>23582834.289999999</v>
      </c>
      <c r="D33" s="276"/>
      <c r="E33" s="275">
        <v>116771.37</v>
      </c>
      <c r="F33" s="275">
        <v>220542.74</v>
      </c>
      <c r="G33" s="275">
        <v>23479062.920000002</v>
      </c>
      <c r="H33" s="277"/>
      <c r="I33" s="278"/>
    </row>
    <row r="34" spans="1:9" ht="12" customHeight="1" outlineLevel="1">
      <c r="A34" s="424" t="s">
        <v>25</v>
      </c>
      <c r="B34" s="424"/>
      <c r="C34" s="280">
        <v>23497979.010000002</v>
      </c>
      <c r="D34" s="281"/>
      <c r="E34" s="280">
        <v>116771.37</v>
      </c>
      <c r="F34" s="280">
        <v>220542.74</v>
      </c>
      <c r="G34" s="280">
        <v>23394207.640000001</v>
      </c>
      <c r="H34" s="283"/>
      <c r="I34" s="284"/>
    </row>
    <row r="35" spans="1:9" ht="12" customHeight="1" outlineLevel="1">
      <c r="A35" s="424" t="s">
        <v>244</v>
      </c>
      <c r="B35" s="424"/>
      <c r="C35" s="280">
        <v>84855.28</v>
      </c>
      <c r="D35" s="281"/>
      <c r="E35" s="281"/>
      <c r="F35" s="281"/>
      <c r="G35" s="280">
        <v>84855.28</v>
      </c>
      <c r="H35" s="283"/>
      <c r="I35" s="284"/>
    </row>
    <row r="36" spans="1:9" ht="21.75" customHeight="1">
      <c r="A36" s="423" t="s">
        <v>26</v>
      </c>
      <c r="B36" s="423"/>
      <c r="C36" s="275">
        <v>6321691.4699999997</v>
      </c>
      <c r="D36" s="276"/>
      <c r="E36" s="275">
        <v>4538405.8600000003</v>
      </c>
      <c r="F36" s="275">
        <v>3931772.87</v>
      </c>
      <c r="G36" s="275">
        <v>6928324.46</v>
      </c>
      <c r="H36" s="277"/>
      <c r="I36" s="278"/>
    </row>
    <row r="37" spans="1:9" ht="24" customHeight="1" outlineLevel="1">
      <c r="A37" s="424" t="s">
        <v>27</v>
      </c>
      <c r="B37" s="424"/>
      <c r="C37" s="280">
        <v>5983761.29</v>
      </c>
      <c r="D37" s="281"/>
      <c r="E37" s="280">
        <v>624615.53</v>
      </c>
      <c r="F37" s="281"/>
      <c r="G37" s="280">
        <v>6608376.8200000003</v>
      </c>
      <c r="H37" s="283"/>
      <c r="I37" s="284"/>
    </row>
    <row r="38" spans="1:9" ht="24" customHeight="1" outlineLevel="1">
      <c r="A38" s="424" t="s">
        <v>28</v>
      </c>
      <c r="B38" s="424"/>
      <c r="C38" s="280">
        <v>173859.09</v>
      </c>
      <c r="D38" s="281"/>
      <c r="E38" s="280">
        <v>3898256.33</v>
      </c>
      <c r="F38" s="280">
        <v>3897874.92</v>
      </c>
      <c r="G38" s="280">
        <v>174240.5</v>
      </c>
      <c r="H38" s="283"/>
      <c r="I38" s="284"/>
    </row>
    <row r="39" spans="1:9" ht="24" customHeight="1" outlineLevel="2">
      <c r="A39" s="428" t="s">
        <v>29</v>
      </c>
      <c r="B39" s="428"/>
      <c r="C39" s="280">
        <v>173687.53</v>
      </c>
      <c r="D39" s="281"/>
      <c r="E39" s="280">
        <v>3897703.36</v>
      </c>
      <c r="F39" s="280">
        <v>3897703.36</v>
      </c>
      <c r="G39" s="280">
        <v>173687.53</v>
      </c>
      <c r="H39" s="283"/>
      <c r="I39" s="284"/>
    </row>
    <row r="40" spans="1:9" ht="36" customHeight="1" outlineLevel="2">
      <c r="A40" s="428" t="s">
        <v>30</v>
      </c>
      <c r="B40" s="428"/>
      <c r="C40" s="282">
        <v>171.56</v>
      </c>
      <c r="D40" s="281"/>
      <c r="E40" s="282">
        <v>552.97</v>
      </c>
      <c r="F40" s="282">
        <v>171.56</v>
      </c>
      <c r="G40" s="282">
        <v>552.97</v>
      </c>
      <c r="H40" s="283"/>
      <c r="I40" s="284"/>
    </row>
    <row r="41" spans="1:9" ht="36" customHeight="1" outlineLevel="1">
      <c r="A41" s="424" t="s">
        <v>31</v>
      </c>
      <c r="B41" s="424"/>
      <c r="C41" s="280">
        <v>164071.09</v>
      </c>
      <c r="D41" s="281"/>
      <c r="E41" s="280">
        <v>15534</v>
      </c>
      <c r="F41" s="280">
        <v>33897.949999999997</v>
      </c>
      <c r="G41" s="280">
        <v>145707.14000000001</v>
      </c>
      <c r="H41" s="283"/>
      <c r="I41" s="284"/>
    </row>
    <row r="42" spans="1:9" ht="21.75" customHeight="1">
      <c r="A42" s="423" t="s">
        <v>184</v>
      </c>
      <c r="B42" s="423"/>
      <c r="C42" s="275">
        <v>8794549.4800000004</v>
      </c>
      <c r="D42" s="276"/>
      <c r="E42" s="275">
        <v>7545623.1799999997</v>
      </c>
      <c r="F42" s="275">
        <v>13627308.640000001</v>
      </c>
      <c r="G42" s="275">
        <v>2712864.02</v>
      </c>
      <c r="H42" s="277"/>
      <c r="I42" s="278"/>
    </row>
    <row r="43" spans="1:9" ht="24" customHeight="1" outlineLevel="1">
      <c r="A43" s="424" t="s">
        <v>185</v>
      </c>
      <c r="B43" s="424"/>
      <c r="C43" s="280">
        <v>8621488.7100000009</v>
      </c>
      <c r="D43" s="281"/>
      <c r="E43" s="280">
        <v>5809644.1799999997</v>
      </c>
      <c r="F43" s="280">
        <v>11817297.619999999</v>
      </c>
      <c r="G43" s="280">
        <v>2613835.27</v>
      </c>
      <c r="H43" s="283"/>
      <c r="I43" s="284"/>
    </row>
    <row r="44" spans="1:9" ht="12" customHeight="1" outlineLevel="1">
      <c r="A44" s="424" t="s">
        <v>186</v>
      </c>
      <c r="B44" s="424"/>
      <c r="C44" s="280">
        <v>173060.77</v>
      </c>
      <c r="D44" s="281"/>
      <c r="E44" s="281"/>
      <c r="F44" s="280">
        <v>74032.02</v>
      </c>
      <c r="G44" s="280">
        <v>99028.75</v>
      </c>
      <c r="H44" s="283"/>
      <c r="I44" s="284"/>
    </row>
    <row r="45" spans="1:9" ht="24" customHeight="1" outlineLevel="1">
      <c r="A45" s="424" t="s">
        <v>245</v>
      </c>
      <c r="B45" s="424"/>
      <c r="C45" s="281"/>
      <c r="D45" s="281"/>
      <c r="E45" s="280">
        <v>1735979</v>
      </c>
      <c r="F45" s="280">
        <v>1735979</v>
      </c>
      <c r="G45" s="281"/>
      <c r="H45" s="283"/>
      <c r="I45" s="284"/>
    </row>
    <row r="46" spans="1:9" ht="11.25" customHeight="1">
      <c r="A46" s="423" t="s">
        <v>246</v>
      </c>
      <c r="B46" s="423"/>
      <c r="C46" s="275">
        <v>64630000</v>
      </c>
      <c r="D46" s="276"/>
      <c r="E46" s="276"/>
      <c r="F46" s="276"/>
      <c r="G46" s="275">
        <v>64630000</v>
      </c>
      <c r="H46" s="277"/>
      <c r="I46" s="278"/>
    </row>
    <row r="47" spans="1:9" ht="24" customHeight="1" outlineLevel="1">
      <c r="A47" s="424" t="s">
        <v>247</v>
      </c>
      <c r="B47" s="424"/>
      <c r="C47" s="280">
        <v>64630000</v>
      </c>
      <c r="D47" s="281"/>
      <c r="E47" s="281"/>
      <c r="F47" s="281"/>
      <c r="G47" s="280">
        <v>64630000</v>
      </c>
      <c r="H47" s="283"/>
      <c r="I47" s="284"/>
    </row>
    <row r="48" spans="1:9" ht="32.25" customHeight="1">
      <c r="A48" s="423" t="s">
        <v>360</v>
      </c>
      <c r="B48" s="423"/>
      <c r="C48" s="275">
        <v>6238499480.8699999</v>
      </c>
      <c r="D48" s="276"/>
      <c r="E48" s="276"/>
      <c r="F48" s="276"/>
      <c r="G48" s="275">
        <v>6238499480.8699999</v>
      </c>
      <c r="H48" s="277"/>
      <c r="I48" s="278"/>
    </row>
    <row r="49" spans="1:9" ht="36" customHeight="1" outlineLevel="1">
      <c r="A49" s="424" t="s">
        <v>361</v>
      </c>
      <c r="B49" s="424"/>
      <c r="C49" s="280">
        <v>6238499480.8699999</v>
      </c>
      <c r="D49" s="281"/>
      <c r="E49" s="281"/>
      <c r="F49" s="281"/>
      <c r="G49" s="280">
        <v>6238499480.8699999</v>
      </c>
      <c r="H49" s="283"/>
      <c r="I49" s="284"/>
    </row>
    <row r="50" spans="1:9" ht="32.25" customHeight="1">
      <c r="A50" s="423" t="s">
        <v>362</v>
      </c>
      <c r="B50" s="423"/>
      <c r="C50" s="275">
        <v>898679173.61000001</v>
      </c>
      <c r="D50" s="276"/>
      <c r="E50" s="275">
        <v>3357142.86</v>
      </c>
      <c r="F50" s="276"/>
      <c r="G50" s="275">
        <v>902036316.47000003</v>
      </c>
      <c r="H50" s="277"/>
      <c r="I50" s="278"/>
    </row>
    <row r="51" spans="1:9" ht="36" customHeight="1" outlineLevel="1">
      <c r="A51" s="424" t="s">
        <v>363</v>
      </c>
      <c r="B51" s="424"/>
      <c r="C51" s="280">
        <v>898679173.61000001</v>
      </c>
      <c r="D51" s="281"/>
      <c r="E51" s="280">
        <v>3357142.86</v>
      </c>
      <c r="F51" s="281"/>
      <c r="G51" s="280">
        <v>902036316.47000003</v>
      </c>
      <c r="H51" s="283"/>
      <c r="I51" s="284"/>
    </row>
    <row r="52" spans="1:9" ht="21.75" customHeight="1">
      <c r="A52" s="423" t="s">
        <v>33</v>
      </c>
      <c r="B52" s="423"/>
      <c r="C52" s="275">
        <v>20365224</v>
      </c>
      <c r="D52" s="276"/>
      <c r="E52" s="276"/>
      <c r="F52" s="276"/>
      <c r="G52" s="275">
        <v>20365224</v>
      </c>
      <c r="H52" s="277"/>
      <c r="I52" s="278"/>
    </row>
    <row r="53" spans="1:9" ht="36" customHeight="1" outlineLevel="1">
      <c r="A53" s="424" t="s">
        <v>34</v>
      </c>
      <c r="B53" s="424"/>
      <c r="C53" s="280">
        <v>20365224</v>
      </c>
      <c r="D53" s="281"/>
      <c r="E53" s="281"/>
      <c r="F53" s="281"/>
      <c r="G53" s="280">
        <v>20365224</v>
      </c>
      <c r="H53" s="283"/>
      <c r="I53" s="284"/>
    </row>
    <row r="54" spans="1:9" ht="21.75" customHeight="1">
      <c r="A54" s="423" t="s">
        <v>35</v>
      </c>
      <c r="B54" s="423"/>
      <c r="C54" s="275">
        <v>27891405</v>
      </c>
      <c r="D54" s="276"/>
      <c r="E54" s="275">
        <v>14712069.75</v>
      </c>
      <c r="F54" s="276"/>
      <c r="G54" s="275">
        <v>42603474.75</v>
      </c>
      <c r="H54" s="277"/>
      <c r="I54" s="278"/>
    </row>
    <row r="55" spans="1:9" ht="24" customHeight="1" outlineLevel="1">
      <c r="A55" s="424" t="s">
        <v>248</v>
      </c>
      <c r="B55" s="424"/>
      <c r="C55" s="280">
        <v>16367905</v>
      </c>
      <c r="D55" s="281"/>
      <c r="E55" s="281"/>
      <c r="F55" s="281"/>
      <c r="G55" s="280">
        <v>16367905</v>
      </c>
      <c r="H55" s="283"/>
      <c r="I55" s="284"/>
    </row>
    <row r="56" spans="1:9" ht="24" customHeight="1" outlineLevel="1">
      <c r="A56" s="424" t="s">
        <v>36</v>
      </c>
      <c r="B56" s="424"/>
      <c r="C56" s="280">
        <v>11523500</v>
      </c>
      <c r="D56" s="281"/>
      <c r="E56" s="280">
        <v>14712069.75</v>
      </c>
      <c r="F56" s="281"/>
      <c r="G56" s="280">
        <v>26235569.75</v>
      </c>
      <c r="H56" s="283"/>
      <c r="I56" s="284"/>
    </row>
    <row r="57" spans="1:9" ht="24" customHeight="1" outlineLevel="2">
      <c r="A57" s="428" t="s">
        <v>37</v>
      </c>
      <c r="B57" s="428"/>
      <c r="C57" s="280">
        <v>11523500</v>
      </c>
      <c r="D57" s="281"/>
      <c r="E57" s="280">
        <v>14712069.75</v>
      </c>
      <c r="F57" s="281"/>
      <c r="G57" s="280">
        <v>26235569.75</v>
      </c>
      <c r="H57" s="283"/>
      <c r="I57" s="284"/>
    </row>
    <row r="58" spans="1:9" ht="21.75" customHeight="1">
      <c r="A58" s="423" t="s">
        <v>40</v>
      </c>
      <c r="B58" s="423"/>
      <c r="C58" s="276"/>
      <c r="D58" s="275">
        <v>306386184.13</v>
      </c>
      <c r="E58" s="275">
        <v>446306962.73000002</v>
      </c>
      <c r="F58" s="275">
        <v>374555281.39999998</v>
      </c>
      <c r="G58" s="276"/>
      <c r="H58" s="429">
        <v>234634502.80000001</v>
      </c>
      <c r="I58" s="429"/>
    </row>
    <row r="59" spans="1:9" ht="48" customHeight="1" outlineLevel="1">
      <c r="A59" s="424" t="s">
        <v>364</v>
      </c>
      <c r="B59" s="424"/>
      <c r="C59" s="281"/>
      <c r="D59" s="280">
        <v>190526315.69</v>
      </c>
      <c r="E59" s="280">
        <v>71447368.439999998</v>
      </c>
      <c r="F59" s="281"/>
      <c r="G59" s="281"/>
      <c r="H59" s="427">
        <v>119078947.25</v>
      </c>
      <c r="I59" s="427"/>
    </row>
    <row r="60" spans="1:9" ht="36" customHeight="1" outlineLevel="1">
      <c r="A60" s="424" t="s">
        <v>249</v>
      </c>
      <c r="B60" s="424"/>
      <c r="C60" s="281"/>
      <c r="D60" s="280">
        <v>304312.88</v>
      </c>
      <c r="E60" s="280">
        <v>4792927.62</v>
      </c>
      <c r="F60" s="280">
        <v>4488614.74</v>
      </c>
      <c r="G60" s="281"/>
      <c r="H60" s="283"/>
      <c r="I60" s="284"/>
    </row>
    <row r="61" spans="1:9" ht="36" customHeight="1" outlineLevel="1">
      <c r="A61" s="424" t="s">
        <v>252</v>
      </c>
      <c r="B61" s="424"/>
      <c r="C61" s="281"/>
      <c r="D61" s="280">
        <v>115555555.56</v>
      </c>
      <c r="E61" s="280">
        <v>370066666.67000002</v>
      </c>
      <c r="F61" s="280">
        <v>370066666.66000003</v>
      </c>
      <c r="G61" s="281"/>
      <c r="H61" s="427">
        <v>115555555.55</v>
      </c>
      <c r="I61" s="427"/>
    </row>
    <row r="62" spans="1:9" ht="11.25" customHeight="1">
      <c r="A62" s="423" t="s">
        <v>41</v>
      </c>
      <c r="B62" s="423"/>
      <c r="C62" s="276"/>
      <c r="D62" s="275">
        <v>385570.47</v>
      </c>
      <c r="E62" s="275">
        <v>13590275.470000001</v>
      </c>
      <c r="F62" s="275">
        <v>13292968</v>
      </c>
      <c r="G62" s="276"/>
      <c r="H62" s="429">
        <v>88263</v>
      </c>
      <c r="I62" s="429"/>
    </row>
    <row r="63" spans="1:9" ht="24" customHeight="1" outlineLevel="1">
      <c r="A63" s="424" t="s">
        <v>43</v>
      </c>
      <c r="B63" s="424"/>
      <c r="C63" s="281"/>
      <c r="D63" s="281"/>
      <c r="E63" s="280">
        <v>157039</v>
      </c>
      <c r="F63" s="280">
        <v>212479</v>
      </c>
      <c r="G63" s="281"/>
      <c r="H63" s="427">
        <v>55440</v>
      </c>
      <c r="I63" s="427"/>
    </row>
    <row r="64" spans="1:9" ht="12" customHeight="1" outlineLevel="1">
      <c r="A64" s="424" t="s">
        <v>44</v>
      </c>
      <c r="B64" s="424"/>
      <c r="C64" s="281"/>
      <c r="D64" s="281"/>
      <c r="E64" s="280">
        <v>92971</v>
      </c>
      <c r="F64" s="280">
        <v>125794</v>
      </c>
      <c r="G64" s="281"/>
      <c r="H64" s="427">
        <v>32823</v>
      </c>
      <c r="I64" s="427"/>
    </row>
    <row r="65" spans="1:9" ht="12" customHeight="1" outlineLevel="1">
      <c r="A65" s="424" t="s">
        <v>45</v>
      </c>
      <c r="B65" s="424"/>
      <c r="C65" s="281"/>
      <c r="D65" s="281"/>
      <c r="E65" s="280">
        <v>271175</v>
      </c>
      <c r="F65" s="280">
        <v>271175</v>
      </c>
      <c r="G65" s="281"/>
      <c r="H65" s="283"/>
      <c r="I65" s="284"/>
    </row>
    <row r="66" spans="1:9" ht="12" customHeight="1" outlineLevel="1">
      <c r="A66" s="424" t="s">
        <v>46</v>
      </c>
      <c r="B66" s="424"/>
      <c r="C66" s="281"/>
      <c r="D66" s="280">
        <v>385570.47</v>
      </c>
      <c r="E66" s="280">
        <v>13053556.470000001</v>
      </c>
      <c r="F66" s="280">
        <v>12667986</v>
      </c>
      <c r="G66" s="281"/>
      <c r="H66" s="283"/>
      <c r="I66" s="284"/>
    </row>
    <row r="67" spans="1:9" ht="12" customHeight="1" outlineLevel="1">
      <c r="A67" s="424" t="s">
        <v>47</v>
      </c>
      <c r="B67" s="424"/>
      <c r="C67" s="281"/>
      <c r="D67" s="281"/>
      <c r="E67" s="280">
        <v>15534</v>
      </c>
      <c r="F67" s="280">
        <v>15534</v>
      </c>
      <c r="G67" s="281"/>
      <c r="H67" s="283"/>
      <c r="I67" s="284"/>
    </row>
    <row r="68" spans="1:9" ht="21.75" customHeight="1">
      <c r="A68" s="423" t="s">
        <v>42</v>
      </c>
      <c r="B68" s="423"/>
      <c r="C68" s="276"/>
      <c r="D68" s="275">
        <v>21112887.710000001</v>
      </c>
      <c r="E68" s="275">
        <v>25010591.359999999</v>
      </c>
      <c r="F68" s="275">
        <v>40404395.829999998</v>
      </c>
      <c r="G68" s="276"/>
      <c r="H68" s="429">
        <v>36506692.18</v>
      </c>
      <c r="I68" s="429"/>
    </row>
    <row r="69" spans="1:9" ht="24" customHeight="1" outlineLevel="1">
      <c r="A69" s="424" t="s">
        <v>426</v>
      </c>
      <c r="B69" s="424"/>
      <c r="C69" s="281"/>
      <c r="D69" s="280">
        <v>21112887.710000001</v>
      </c>
      <c r="E69" s="280">
        <v>25010591.359999999</v>
      </c>
      <c r="F69" s="280">
        <v>40404395.829999998</v>
      </c>
      <c r="G69" s="281"/>
      <c r="H69" s="427">
        <v>36506692.18</v>
      </c>
      <c r="I69" s="427"/>
    </row>
    <row r="70" spans="1:9" ht="32.25" customHeight="1">
      <c r="A70" s="423" t="s">
        <v>48</v>
      </c>
      <c r="B70" s="423"/>
      <c r="C70" s="276"/>
      <c r="D70" s="276"/>
      <c r="E70" s="275">
        <v>323894</v>
      </c>
      <c r="F70" s="275">
        <v>438239</v>
      </c>
      <c r="G70" s="276"/>
      <c r="H70" s="429">
        <v>114345</v>
      </c>
      <c r="I70" s="429"/>
    </row>
    <row r="71" spans="1:9" ht="24" customHeight="1" outlineLevel="1">
      <c r="A71" s="424" t="s">
        <v>49</v>
      </c>
      <c r="B71" s="424"/>
      <c r="C71" s="281"/>
      <c r="D71" s="281"/>
      <c r="E71" s="280">
        <v>145441</v>
      </c>
      <c r="F71" s="280">
        <v>196786</v>
      </c>
      <c r="G71" s="281"/>
      <c r="H71" s="427">
        <v>51345</v>
      </c>
      <c r="I71" s="427"/>
    </row>
    <row r="72" spans="1:9" ht="24" customHeight="1" outlineLevel="2">
      <c r="A72" s="428" t="s">
        <v>187</v>
      </c>
      <c r="B72" s="428"/>
      <c r="C72" s="281"/>
      <c r="D72" s="281"/>
      <c r="E72" s="280">
        <v>56215</v>
      </c>
      <c r="F72" s="280">
        <v>76060</v>
      </c>
      <c r="G72" s="281"/>
      <c r="H72" s="427">
        <v>19845</v>
      </c>
      <c r="I72" s="427"/>
    </row>
    <row r="73" spans="1:9" ht="36" customHeight="1" outlineLevel="2">
      <c r="A73" s="428" t="s">
        <v>199</v>
      </c>
      <c r="B73" s="428"/>
      <c r="C73" s="281"/>
      <c r="D73" s="281"/>
      <c r="E73" s="280">
        <v>35690</v>
      </c>
      <c r="F73" s="280">
        <v>48290</v>
      </c>
      <c r="G73" s="281"/>
      <c r="H73" s="427">
        <v>12600</v>
      </c>
      <c r="I73" s="427"/>
    </row>
    <row r="74" spans="1:9" ht="36" customHeight="1" outlineLevel="2">
      <c r="A74" s="428" t="s">
        <v>77</v>
      </c>
      <c r="B74" s="428"/>
      <c r="C74" s="281"/>
      <c r="D74" s="281"/>
      <c r="E74" s="280">
        <v>53536</v>
      </c>
      <c r="F74" s="280">
        <v>72436</v>
      </c>
      <c r="G74" s="281"/>
      <c r="H74" s="427">
        <v>18900</v>
      </c>
      <c r="I74" s="427"/>
    </row>
    <row r="75" spans="1:9" ht="24" customHeight="1" outlineLevel="1">
      <c r="A75" s="424" t="s">
        <v>50</v>
      </c>
      <c r="B75" s="424"/>
      <c r="C75" s="281"/>
      <c r="D75" s="281"/>
      <c r="E75" s="280">
        <v>178453</v>
      </c>
      <c r="F75" s="280">
        <v>241453</v>
      </c>
      <c r="G75" s="281"/>
      <c r="H75" s="427">
        <v>63000</v>
      </c>
      <c r="I75" s="427"/>
    </row>
    <row r="76" spans="1:9" ht="21.75" customHeight="1">
      <c r="A76" s="423" t="s">
        <v>51</v>
      </c>
      <c r="B76" s="423"/>
      <c r="C76" s="276"/>
      <c r="D76" s="275">
        <v>18039336.510000002</v>
      </c>
      <c r="E76" s="275">
        <v>26049502.440000001</v>
      </c>
      <c r="F76" s="275">
        <v>21677250.93</v>
      </c>
      <c r="G76" s="276"/>
      <c r="H76" s="429">
        <v>13667085</v>
      </c>
      <c r="I76" s="429"/>
    </row>
    <row r="77" spans="1:9" ht="36" customHeight="1" outlineLevel="1">
      <c r="A77" s="424" t="s">
        <v>52</v>
      </c>
      <c r="B77" s="424"/>
      <c r="C77" s="281"/>
      <c r="D77" s="280">
        <v>4914336.51</v>
      </c>
      <c r="E77" s="280">
        <v>24133930.440000001</v>
      </c>
      <c r="F77" s="280">
        <v>19262718.93</v>
      </c>
      <c r="G77" s="281"/>
      <c r="H77" s="427">
        <v>43125</v>
      </c>
      <c r="I77" s="427"/>
    </row>
    <row r="78" spans="1:9" ht="24" customHeight="1" outlineLevel="1">
      <c r="A78" s="424" t="s">
        <v>53</v>
      </c>
      <c r="B78" s="424"/>
      <c r="C78" s="281"/>
      <c r="D78" s="281"/>
      <c r="E78" s="280">
        <v>1915572</v>
      </c>
      <c r="F78" s="280">
        <v>2414532</v>
      </c>
      <c r="G78" s="281"/>
      <c r="H78" s="427">
        <v>498960</v>
      </c>
      <c r="I78" s="427"/>
    </row>
    <row r="79" spans="1:9" ht="24" customHeight="1" outlineLevel="1">
      <c r="A79" s="424" t="s">
        <v>188</v>
      </c>
      <c r="B79" s="424"/>
      <c r="C79" s="281"/>
      <c r="D79" s="280">
        <v>13125000</v>
      </c>
      <c r="E79" s="281"/>
      <c r="F79" s="281"/>
      <c r="G79" s="281"/>
      <c r="H79" s="427">
        <v>13125000</v>
      </c>
      <c r="I79" s="427"/>
    </row>
    <row r="80" spans="1:9" ht="24" customHeight="1" outlineLevel="2">
      <c r="A80" s="428" t="s">
        <v>189</v>
      </c>
      <c r="B80" s="428"/>
      <c r="C80" s="281"/>
      <c r="D80" s="280">
        <v>13125000</v>
      </c>
      <c r="E80" s="281"/>
      <c r="F80" s="281"/>
      <c r="G80" s="281"/>
      <c r="H80" s="427">
        <v>13125000</v>
      </c>
      <c r="I80" s="427"/>
    </row>
    <row r="81" spans="1:9" ht="21.75" customHeight="1">
      <c r="A81" s="423" t="s">
        <v>54</v>
      </c>
      <c r="B81" s="423"/>
      <c r="C81" s="276"/>
      <c r="D81" s="275">
        <v>2361207</v>
      </c>
      <c r="E81" s="276"/>
      <c r="F81" s="294">
        <v>-525197</v>
      </c>
      <c r="G81" s="276"/>
      <c r="H81" s="429">
        <v>1836010</v>
      </c>
      <c r="I81" s="429"/>
    </row>
    <row r="82" spans="1:9" ht="24" customHeight="1" outlineLevel="1">
      <c r="A82" s="424" t="s">
        <v>55</v>
      </c>
      <c r="B82" s="424"/>
      <c r="C82" s="281"/>
      <c r="D82" s="280">
        <v>1786620</v>
      </c>
      <c r="E82" s="281"/>
      <c r="F82" s="281"/>
      <c r="G82" s="281"/>
      <c r="H82" s="427">
        <v>1786620</v>
      </c>
      <c r="I82" s="427"/>
    </row>
    <row r="83" spans="1:9" ht="36" customHeight="1" outlineLevel="1">
      <c r="A83" s="424" t="s">
        <v>200</v>
      </c>
      <c r="B83" s="424"/>
      <c r="C83" s="281"/>
      <c r="D83" s="280">
        <v>574587</v>
      </c>
      <c r="E83" s="281"/>
      <c r="F83" s="293">
        <v>-525197</v>
      </c>
      <c r="G83" s="281"/>
      <c r="H83" s="427">
        <v>49390</v>
      </c>
      <c r="I83" s="427"/>
    </row>
    <row r="84" spans="1:9" ht="21.75" customHeight="1">
      <c r="A84" s="423" t="s">
        <v>56</v>
      </c>
      <c r="B84" s="423"/>
      <c r="C84" s="276"/>
      <c r="D84" s="276"/>
      <c r="E84" s="275">
        <v>244571000</v>
      </c>
      <c r="F84" s="275">
        <v>244571000</v>
      </c>
      <c r="G84" s="276"/>
      <c r="H84" s="277"/>
      <c r="I84" s="278"/>
    </row>
    <row r="85" spans="1:9" ht="24" customHeight="1" outlineLevel="1">
      <c r="A85" s="424" t="s">
        <v>57</v>
      </c>
      <c r="B85" s="424"/>
      <c r="C85" s="281"/>
      <c r="D85" s="281"/>
      <c r="E85" s="280">
        <v>244571000</v>
      </c>
      <c r="F85" s="280">
        <v>244571000</v>
      </c>
      <c r="G85" s="281"/>
      <c r="H85" s="283"/>
      <c r="I85" s="284"/>
    </row>
    <row r="86" spans="1:9" ht="21.75" customHeight="1">
      <c r="A86" s="423" t="s">
        <v>59</v>
      </c>
      <c r="B86" s="423"/>
      <c r="C86" s="276"/>
      <c r="D86" s="275">
        <v>4993652619.8400002</v>
      </c>
      <c r="E86" s="275">
        <v>5806324096.6400003</v>
      </c>
      <c r="F86" s="275">
        <v>5806361062.3899994</v>
      </c>
      <c r="G86" s="276"/>
      <c r="H86" s="429">
        <v>4993689585.5899992</v>
      </c>
      <c r="I86" s="429"/>
    </row>
    <row r="87" spans="1:9" ht="48" customHeight="1" outlineLevel="1">
      <c r="A87" s="424" t="s">
        <v>253</v>
      </c>
      <c r="B87" s="424"/>
      <c r="C87" s="281"/>
      <c r="D87" s="280">
        <v>4993652619.8400002</v>
      </c>
      <c r="E87" s="280">
        <v>5806324096.6400003</v>
      </c>
      <c r="F87" s="280">
        <v>5806361062.3899994</v>
      </c>
      <c r="G87" s="281"/>
      <c r="H87" s="427">
        <v>4993689585.5899992</v>
      </c>
      <c r="I87" s="427"/>
    </row>
    <row r="88" spans="1:9" ht="24" customHeight="1" outlineLevel="2">
      <c r="A88" s="428" t="s">
        <v>254</v>
      </c>
      <c r="B88" s="428"/>
      <c r="C88" s="281"/>
      <c r="D88" s="280">
        <v>5000000000</v>
      </c>
      <c r="E88" s="280">
        <v>5800000000</v>
      </c>
      <c r="F88" s="280">
        <v>5800000000</v>
      </c>
      <c r="G88" s="281"/>
      <c r="H88" s="427">
        <v>5000000000</v>
      </c>
      <c r="I88" s="427"/>
    </row>
    <row r="89" spans="1:9" ht="24" customHeight="1" outlineLevel="2">
      <c r="A89" s="428" t="s">
        <v>255</v>
      </c>
      <c r="B89" s="428"/>
      <c r="C89" s="280">
        <v>6347380.1600000001</v>
      </c>
      <c r="D89" s="281"/>
      <c r="E89" s="280">
        <v>6324096.6399999997</v>
      </c>
      <c r="F89" s="280">
        <v>6361062.3899999997</v>
      </c>
      <c r="G89" s="280">
        <v>6310414.4100000001</v>
      </c>
      <c r="H89" s="283"/>
      <c r="I89" s="284"/>
    </row>
    <row r="90" spans="1:9" ht="11.25" customHeight="1">
      <c r="A90" s="423" t="s">
        <v>61</v>
      </c>
      <c r="B90" s="423"/>
      <c r="C90" s="276"/>
      <c r="D90" s="275">
        <v>81200000</v>
      </c>
      <c r="E90" s="276"/>
      <c r="F90" s="276"/>
      <c r="G90" s="276"/>
      <c r="H90" s="429">
        <v>81200000</v>
      </c>
      <c r="I90" s="429"/>
    </row>
    <row r="91" spans="1:9" ht="12" customHeight="1" outlineLevel="1">
      <c r="A91" s="424" t="s">
        <v>62</v>
      </c>
      <c r="B91" s="424"/>
      <c r="C91" s="281"/>
      <c r="D91" s="280">
        <v>81200000</v>
      </c>
      <c r="E91" s="281"/>
      <c r="F91" s="281"/>
      <c r="G91" s="281"/>
      <c r="H91" s="427">
        <v>81200000</v>
      </c>
      <c r="I91" s="427"/>
    </row>
    <row r="92" spans="1:9" ht="21.75" customHeight="1">
      <c r="A92" s="423" t="s">
        <v>190</v>
      </c>
      <c r="B92" s="423"/>
      <c r="C92" s="276"/>
      <c r="D92" s="275">
        <v>2101717701.5900002</v>
      </c>
      <c r="E92" s="276"/>
      <c r="F92" s="294">
        <v>-16812794.629999999</v>
      </c>
      <c r="G92" s="276"/>
      <c r="H92" s="429">
        <v>2084904906.96</v>
      </c>
      <c r="I92" s="429"/>
    </row>
    <row r="93" spans="1:9" ht="36" customHeight="1" outlineLevel="1">
      <c r="A93" s="424" t="s">
        <v>191</v>
      </c>
      <c r="B93" s="424"/>
      <c r="C93" s="281"/>
      <c r="D93" s="281"/>
      <c r="E93" s="281"/>
      <c r="F93" s="293">
        <v>-16812794.629999999</v>
      </c>
      <c r="G93" s="281"/>
      <c r="H93" s="426">
        <v>-16812794.629999999</v>
      </c>
      <c r="I93" s="426"/>
    </row>
    <row r="94" spans="1:9" ht="36" customHeight="1" outlineLevel="1">
      <c r="A94" s="424" t="s">
        <v>192</v>
      </c>
      <c r="B94" s="424"/>
      <c r="C94" s="281"/>
      <c r="D94" s="280">
        <v>2101717701.5900002</v>
      </c>
      <c r="E94" s="281"/>
      <c r="F94" s="281"/>
      <c r="G94" s="281"/>
      <c r="H94" s="427">
        <v>2101717701.5900002</v>
      </c>
      <c r="I94" s="427"/>
    </row>
    <row r="95" spans="1:9" ht="21.75" customHeight="1">
      <c r="A95" s="423" t="s">
        <v>193</v>
      </c>
      <c r="B95" s="423"/>
      <c r="C95" s="276"/>
      <c r="D95" s="276"/>
      <c r="E95" s="275">
        <v>328985023.54000002</v>
      </c>
      <c r="F95" s="275">
        <v>328985023.54000002</v>
      </c>
      <c r="G95" s="276"/>
      <c r="H95" s="277"/>
      <c r="I95" s="278"/>
    </row>
    <row r="96" spans="1:9" ht="24" customHeight="1" outlineLevel="1">
      <c r="A96" s="424" t="s">
        <v>194</v>
      </c>
      <c r="B96" s="424"/>
      <c r="C96" s="281"/>
      <c r="D96" s="281"/>
      <c r="E96" s="280">
        <v>328985023.54000002</v>
      </c>
      <c r="F96" s="280">
        <v>328985023.54000002</v>
      </c>
      <c r="G96" s="281"/>
      <c r="H96" s="283"/>
      <c r="I96" s="284"/>
    </row>
    <row r="97" spans="1:9" ht="21.75" customHeight="1">
      <c r="A97" s="423" t="s">
        <v>66</v>
      </c>
      <c r="B97" s="423"/>
      <c r="C97" s="276"/>
      <c r="D97" s="276"/>
      <c r="E97" s="275">
        <v>322133035.74000001</v>
      </c>
      <c r="F97" s="275">
        <v>322133035.74000001</v>
      </c>
      <c r="G97" s="276"/>
      <c r="H97" s="277"/>
      <c r="I97" s="278"/>
    </row>
    <row r="98" spans="1:9" ht="24" customHeight="1" outlineLevel="1">
      <c r="A98" s="424" t="s">
        <v>67</v>
      </c>
      <c r="B98" s="424"/>
      <c r="C98" s="281"/>
      <c r="D98" s="281"/>
      <c r="E98" s="280">
        <v>322133035.74000001</v>
      </c>
      <c r="F98" s="280">
        <v>322133035.74000001</v>
      </c>
      <c r="G98" s="281"/>
      <c r="H98" s="283"/>
      <c r="I98" s="284"/>
    </row>
    <row r="99" spans="1:9" ht="21.75" customHeight="1">
      <c r="A99" s="423" t="s">
        <v>68</v>
      </c>
      <c r="B99" s="423"/>
      <c r="C99" s="276"/>
      <c r="D99" s="276"/>
      <c r="E99" s="275">
        <v>6519384.6600000001</v>
      </c>
      <c r="F99" s="275">
        <v>6519384.6600000001</v>
      </c>
      <c r="G99" s="276"/>
      <c r="H99" s="277"/>
      <c r="I99" s="278"/>
    </row>
    <row r="100" spans="1:9" ht="24" customHeight="1" outlineLevel="1">
      <c r="A100" s="424" t="s">
        <v>69</v>
      </c>
      <c r="B100" s="424"/>
      <c r="C100" s="281"/>
      <c r="D100" s="281"/>
      <c r="E100" s="280">
        <v>4953384.66</v>
      </c>
      <c r="F100" s="280">
        <v>4953384.66</v>
      </c>
      <c r="G100" s="281"/>
      <c r="H100" s="283"/>
      <c r="I100" s="284"/>
    </row>
    <row r="101" spans="1:9" ht="12" customHeight="1" outlineLevel="1">
      <c r="A101" s="424" t="s">
        <v>349</v>
      </c>
      <c r="B101" s="424"/>
      <c r="C101" s="281"/>
      <c r="D101" s="281"/>
      <c r="E101" s="280">
        <v>1566000</v>
      </c>
      <c r="F101" s="280">
        <v>1566000</v>
      </c>
      <c r="G101" s="281"/>
      <c r="H101" s="283"/>
      <c r="I101" s="284"/>
    </row>
    <row r="102" spans="1:9" ht="11.25" customHeight="1">
      <c r="A102" s="423" t="s">
        <v>70</v>
      </c>
      <c r="B102" s="423"/>
      <c r="C102" s="276"/>
      <c r="D102" s="276"/>
      <c r="E102" s="275">
        <v>332603.14</v>
      </c>
      <c r="F102" s="275">
        <v>332603.14</v>
      </c>
      <c r="G102" s="276"/>
      <c r="H102" s="277"/>
      <c r="I102" s="278"/>
    </row>
    <row r="103" spans="1:9" ht="24" customHeight="1" outlineLevel="1">
      <c r="A103" s="424" t="s">
        <v>71</v>
      </c>
      <c r="B103" s="424"/>
      <c r="C103" s="281"/>
      <c r="D103" s="281"/>
      <c r="E103" s="280">
        <v>228831.75</v>
      </c>
      <c r="F103" s="280">
        <v>228831.75</v>
      </c>
      <c r="G103" s="281"/>
      <c r="H103" s="283"/>
      <c r="I103" s="284"/>
    </row>
    <row r="104" spans="1:9" ht="12" customHeight="1" outlineLevel="1">
      <c r="A104" s="424" t="s">
        <v>195</v>
      </c>
      <c r="B104" s="424"/>
      <c r="C104" s="281"/>
      <c r="D104" s="281"/>
      <c r="E104" s="280">
        <v>103771.39</v>
      </c>
      <c r="F104" s="280">
        <v>103771.39</v>
      </c>
      <c r="G104" s="281"/>
      <c r="H104" s="283"/>
      <c r="I104" s="284"/>
    </row>
    <row r="105" spans="1:9" ht="32.25" customHeight="1">
      <c r="A105" s="423" t="s">
        <v>250</v>
      </c>
      <c r="B105" s="423"/>
      <c r="C105" s="276"/>
      <c r="D105" s="276"/>
      <c r="E105" s="275">
        <v>12997616.9</v>
      </c>
      <c r="F105" s="275">
        <v>12997616.9</v>
      </c>
      <c r="G105" s="276"/>
      <c r="H105" s="277"/>
      <c r="I105" s="278"/>
    </row>
    <row r="106" spans="1:9" ht="36" customHeight="1" outlineLevel="1">
      <c r="A106" s="424" t="s">
        <v>251</v>
      </c>
      <c r="B106" s="424"/>
      <c r="C106" s="281"/>
      <c r="D106" s="281"/>
      <c r="E106" s="280">
        <v>12997616.9</v>
      </c>
      <c r="F106" s="280">
        <v>12997616.9</v>
      </c>
      <c r="G106" s="281"/>
      <c r="H106" s="283"/>
      <c r="I106" s="284"/>
    </row>
    <row r="107" spans="1:9" ht="21.75" customHeight="1">
      <c r="A107" s="423" t="s">
        <v>72</v>
      </c>
      <c r="B107" s="423"/>
      <c r="C107" s="276"/>
      <c r="D107" s="276"/>
      <c r="E107" s="275">
        <v>3487311.67</v>
      </c>
      <c r="F107" s="275">
        <v>3487311.67</v>
      </c>
      <c r="G107" s="276"/>
      <c r="H107" s="277"/>
      <c r="I107" s="278"/>
    </row>
    <row r="108" spans="1:9" ht="24" customHeight="1" outlineLevel="1">
      <c r="A108" s="424" t="s">
        <v>73</v>
      </c>
      <c r="B108" s="424"/>
      <c r="C108" s="281"/>
      <c r="D108" s="281"/>
      <c r="E108" s="280">
        <v>3487311.67</v>
      </c>
      <c r="F108" s="280">
        <v>3487311.67</v>
      </c>
      <c r="G108" s="281"/>
      <c r="H108" s="283"/>
      <c r="I108" s="284"/>
    </row>
    <row r="109" spans="1:9" ht="21.75" customHeight="1">
      <c r="A109" s="423" t="s">
        <v>201</v>
      </c>
      <c r="B109" s="423"/>
      <c r="C109" s="276"/>
      <c r="D109" s="276"/>
      <c r="E109" s="275">
        <v>329525580.48000002</v>
      </c>
      <c r="F109" s="275">
        <v>329525580.48000002</v>
      </c>
      <c r="G109" s="276"/>
      <c r="H109" s="277"/>
      <c r="I109" s="278"/>
    </row>
    <row r="110" spans="1:9" ht="24" customHeight="1" outlineLevel="1">
      <c r="A110" s="424" t="s">
        <v>202</v>
      </c>
      <c r="B110" s="424"/>
      <c r="C110" s="281"/>
      <c r="D110" s="281"/>
      <c r="E110" s="280">
        <v>329525580.48000002</v>
      </c>
      <c r="F110" s="280">
        <v>329525580.48000002</v>
      </c>
      <c r="G110" s="281"/>
      <c r="H110" s="283"/>
      <c r="I110" s="284"/>
    </row>
    <row r="111" spans="1:9" ht="11.25" customHeight="1">
      <c r="A111" s="423" t="s">
        <v>74</v>
      </c>
      <c r="B111" s="423"/>
      <c r="C111" s="276"/>
      <c r="D111" s="276"/>
      <c r="E111" s="294">
        <v>-212690.88</v>
      </c>
      <c r="F111" s="294">
        <v>-212690.88</v>
      </c>
      <c r="G111" s="276"/>
      <c r="H111" s="277"/>
      <c r="I111" s="278"/>
    </row>
    <row r="112" spans="1:9" ht="24" customHeight="1" outlineLevel="1">
      <c r="A112" s="424" t="s">
        <v>197</v>
      </c>
      <c r="B112" s="424"/>
      <c r="C112" s="281"/>
      <c r="D112" s="281"/>
      <c r="E112" s="293">
        <v>-525197</v>
      </c>
      <c r="F112" s="293">
        <v>-525197</v>
      </c>
      <c r="G112" s="281"/>
      <c r="H112" s="283"/>
      <c r="I112" s="284"/>
    </row>
    <row r="113" spans="1:9" ht="12" customHeight="1" outlineLevel="1">
      <c r="A113" s="424" t="s">
        <v>198</v>
      </c>
      <c r="B113" s="424"/>
      <c r="C113" s="281"/>
      <c r="D113" s="281"/>
      <c r="E113" s="280">
        <v>312506.12</v>
      </c>
      <c r="F113" s="280">
        <v>312506.12</v>
      </c>
      <c r="G113" s="281"/>
      <c r="H113" s="283"/>
      <c r="I113" s="284"/>
    </row>
    <row r="114" spans="1:9" ht="12" customHeight="1">
      <c r="A114" s="425" t="s">
        <v>0</v>
      </c>
      <c r="B114" s="425"/>
      <c r="C114" s="296">
        <v>7524855507.250001</v>
      </c>
      <c r="D114" s="296">
        <v>7524855507.250001</v>
      </c>
      <c r="E114" s="296">
        <v>25131427911.649998</v>
      </c>
      <c r="F114" s="296">
        <v>25131427911.649998</v>
      </c>
      <c r="G114" s="296">
        <v>7446641390.5299997</v>
      </c>
      <c r="H114" s="422">
        <v>7446641390.5299997</v>
      </c>
      <c r="I114" s="422"/>
    </row>
  </sheetData>
  <mergeCells count="148">
    <mergeCell ref="A7:B7"/>
    <mergeCell ref="H7:I7"/>
    <mergeCell ref="A8:B8"/>
    <mergeCell ref="A9:B9"/>
    <mergeCell ref="A10:B10"/>
    <mergeCell ref="A11:B11"/>
    <mergeCell ref="A1:H1"/>
    <mergeCell ref="A2:H2"/>
    <mergeCell ref="B4:H4"/>
    <mergeCell ref="A6:B6"/>
    <mergeCell ref="C6:D6"/>
    <mergeCell ref="E6:F6"/>
    <mergeCell ref="G6:I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2:B32"/>
    <mergeCell ref="H32:I32"/>
    <mergeCell ref="A33:B33"/>
    <mergeCell ref="A34:B34"/>
    <mergeCell ref="A24:B24"/>
    <mergeCell ref="A25:B25"/>
    <mergeCell ref="A26:B26"/>
    <mergeCell ref="A27:B27"/>
    <mergeCell ref="A28:B28"/>
    <mergeCell ref="A29:B29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2:B62"/>
    <mergeCell ref="H62:I62"/>
    <mergeCell ref="A63:B63"/>
    <mergeCell ref="H63:I63"/>
    <mergeCell ref="A64:B64"/>
    <mergeCell ref="H64:I64"/>
    <mergeCell ref="H58:I58"/>
    <mergeCell ref="A59:B59"/>
    <mergeCell ref="H59:I59"/>
    <mergeCell ref="A60:B60"/>
    <mergeCell ref="A61:B61"/>
    <mergeCell ref="H61:I61"/>
    <mergeCell ref="A70:B70"/>
    <mergeCell ref="H70:I70"/>
    <mergeCell ref="A71:B71"/>
    <mergeCell ref="H71:I71"/>
    <mergeCell ref="A72:B72"/>
    <mergeCell ref="H72:I72"/>
    <mergeCell ref="A65:B65"/>
    <mergeCell ref="A66:B66"/>
    <mergeCell ref="A67:B67"/>
    <mergeCell ref="A68:B68"/>
    <mergeCell ref="H68:I68"/>
    <mergeCell ref="A69:B69"/>
    <mergeCell ref="H69:I69"/>
    <mergeCell ref="A76:B76"/>
    <mergeCell ref="H76:I76"/>
    <mergeCell ref="A77:B77"/>
    <mergeCell ref="H77:I77"/>
    <mergeCell ref="A78:B78"/>
    <mergeCell ref="H78:I78"/>
    <mergeCell ref="A73:B73"/>
    <mergeCell ref="H73:I73"/>
    <mergeCell ref="A74:B74"/>
    <mergeCell ref="H74:I74"/>
    <mergeCell ref="A75:B75"/>
    <mergeCell ref="H75:I75"/>
    <mergeCell ref="A82:B82"/>
    <mergeCell ref="H82:I82"/>
    <mergeCell ref="A83:B83"/>
    <mergeCell ref="H83:I83"/>
    <mergeCell ref="A84:B84"/>
    <mergeCell ref="A85:B85"/>
    <mergeCell ref="A79:B79"/>
    <mergeCell ref="H79:I79"/>
    <mergeCell ref="A80:B80"/>
    <mergeCell ref="H80:I80"/>
    <mergeCell ref="A81:B81"/>
    <mergeCell ref="H81:I81"/>
    <mergeCell ref="A89:B89"/>
    <mergeCell ref="A90:B90"/>
    <mergeCell ref="H90:I90"/>
    <mergeCell ref="A91:B91"/>
    <mergeCell ref="H91:I91"/>
    <mergeCell ref="A92:B92"/>
    <mergeCell ref="H92:I92"/>
    <mergeCell ref="A86:B86"/>
    <mergeCell ref="H86:I86"/>
    <mergeCell ref="A87:B87"/>
    <mergeCell ref="H87:I87"/>
    <mergeCell ref="A88:B88"/>
    <mergeCell ref="H88:I88"/>
    <mergeCell ref="A97:B97"/>
    <mergeCell ref="A98:B98"/>
    <mergeCell ref="A99:B99"/>
    <mergeCell ref="A100:B100"/>
    <mergeCell ref="A101:B101"/>
    <mergeCell ref="A102:B102"/>
    <mergeCell ref="A93:B93"/>
    <mergeCell ref="H93:I93"/>
    <mergeCell ref="A94:B94"/>
    <mergeCell ref="H94:I94"/>
    <mergeCell ref="A95:B95"/>
    <mergeCell ref="A96:B96"/>
    <mergeCell ref="H114:I114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9FEF-F0A2-4E44-A882-8BEC99332032}">
  <dimension ref="A1:I86"/>
  <sheetViews>
    <sheetView workbookViewId="0">
      <pane xSplit="2" ySplit="7" topLeftCell="C8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RowHeight="11.25" outlineLevelRow="3"/>
  <cols>
    <col min="1" max="1" width="18.6640625" style="271" customWidth="1"/>
    <col min="2" max="2" width="16.33203125" style="271" customWidth="1"/>
    <col min="3" max="7" width="18.6640625" style="271" customWidth="1"/>
    <col min="8" max="8" width="1.6640625" style="271" customWidth="1"/>
    <col min="9" max="9" width="17" style="271" customWidth="1"/>
    <col min="10" max="256" width="10.6640625" style="271" customWidth="1"/>
    <col min="257" max="257" width="18.6640625" style="271" customWidth="1"/>
    <col min="258" max="258" width="16.33203125" style="271" customWidth="1"/>
    <col min="259" max="263" width="18.6640625" style="271" customWidth="1"/>
    <col min="264" max="264" width="1.6640625" style="271" customWidth="1"/>
    <col min="265" max="265" width="17" style="271" customWidth="1"/>
    <col min="266" max="512" width="10.6640625" style="271" customWidth="1"/>
    <col min="513" max="513" width="18.6640625" style="271" customWidth="1"/>
    <col min="514" max="514" width="16.33203125" style="271" customWidth="1"/>
    <col min="515" max="519" width="18.6640625" style="271" customWidth="1"/>
    <col min="520" max="520" width="1.6640625" style="271" customWidth="1"/>
    <col min="521" max="521" width="17" style="271" customWidth="1"/>
    <col min="522" max="768" width="10.6640625" style="271" customWidth="1"/>
    <col min="769" max="769" width="18.6640625" style="271" customWidth="1"/>
    <col min="770" max="770" width="16.33203125" style="271" customWidth="1"/>
    <col min="771" max="775" width="18.6640625" style="271" customWidth="1"/>
    <col min="776" max="776" width="1.6640625" style="271" customWidth="1"/>
    <col min="777" max="777" width="17" style="271" customWidth="1"/>
    <col min="778" max="1024" width="10.6640625" style="271" customWidth="1"/>
    <col min="1025" max="1025" width="18.6640625" style="271" customWidth="1"/>
    <col min="1026" max="1026" width="16.33203125" style="271" customWidth="1"/>
    <col min="1027" max="1031" width="18.6640625" style="271" customWidth="1"/>
    <col min="1032" max="1032" width="1.6640625" style="271" customWidth="1"/>
    <col min="1033" max="1033" width="17" style="271" customWidth="1"/>
    <col min="1034" max="1280" width="10.6640625" style="271" customWidth="1"/>
    <col min="1281" max="1281" width="18.6640625" style="271" customWidth="1"/>
    <col min="1282" max="1282" width="16.33203125" style="271" customWidth="1"/>
    <col min="1283" max="1287" width="18.6640625" style="271" customWidth="1"/>
    <col min="1288" max="1288" width="1.6640625" style="271" customWidth="1"/>
    <col min="1289" max="1289" width="17" style="271" customWidth="1"/>
    <col min="1290" max="1536" width="10.6640625" style="271" customWidth="1"/>
    <col min="1537" max="1537" width="18.6640625" style="271" customWidth="1"/>
    <col min="1538" max="1538" width="16.33203125" style="271" customWidth="1"/>
    <col min="1539" max="1543" width="18.6640625" style="271" customWidth="1"/>
    <col min="1544" max="1544" width="1.6640625" style="271" customWidth="1"/>
    <col min="1545" max="1545" width="17" style="271" customWidth="1"/>
    <col min="1546" max="1792" width="10.6640625" style="271" customWidth="1"/>
    <col min="1793" max="1793" width="18.6640625" style="271" customWidth="1"/>
    <col min="1794" max="1794" width="16.33203125" style="271" customWidth="1"/>
    <col min="1795" max="1799" width="18.6640625" style="271" customWidth="1"/>
    <col min="1800" max="1800" width="1.6640625" style="271" customWidth="1"/>
    <col min="1801" max="1801" width="17" style="271" customWidth="1"/>
    <col min="1802" max="2048" width="10.6640625" style="271" customWidth="1"/>
    <col min="2049" max="2049" width="18.6640625" style="271" customWidth="1"/>
    <col min="2050" max="2050" width="16.33203125" style="271" customWidth="1"/>
    <col min="2051" max="2055" width="18.6640625" style="271" customWidth="1"/>
    <col min="2056" max="2056" width="1.6640625" style="271" customWidth="1"/>
    <col min="2057" max="2057" width="17" style="271" customWidth="1"/>
    <col min="2058" max="2304" width="10.6640625" style="271" customWidth="1"/>
    <col min="2305" max="2305" width="18.6640625" style="271" customWidth="1"/>
    <col min="2306" max="2306" width="16.33203125" style="271" customWidth="1"/>
    <col min="2307" max="2311" width="18.6640625" style="271" customWidth="1"/>
    <col min="2312" max="2312" width="1.6640625" style="271" customWidth="1"/>
    <col min="2313" max="2313" width="17" style="271" customWidth="1"/>
    <col min="2314" max="2560" width="10.6640625" style="271" customWidth="1"/>
    <col min="2561" max="2561" width="18.6640625" style="271" customWidth="1"/>
    <col min="2562" max="2562" width="16.33203125" style="271" customWidth="1"/>
    <col min="2563" max="2567" width="18.6640625" style="271" customWidth="1"/>
    <col min="2568" max="2568" width="1.6640625" style="271" customWidth="1"/>
    <col min="2569" max="2569" width="17" style="271" customWidth="1"/>
    <col min="2570" max="2816" width="10.6640625" style="271" customWidth="1"/>
    <col min="2817" max="2817" width="18.6640625" style="271" customWidth="1"/>
    <col min="2818" max="2818" width="16.33203125" style="271" customWidth="1"/>
    <col min="2819" max="2823" width="18.6640625" style="271" customWidth="1"/>
    <col min="2824" max="2824" width="1.6640625" style="271" customWidth="1"/>
    <col min="2825" max="2825" width="17" style="271" customWidth="1"/>
    <col min="2826" max="3072" width="10.6640625" style="271" customWidth="1"/>
    <col min="3073" max="3073" width="18.6640625" style="271" customWidth="1"/>
    <col min="3074" max="3074" width="16.33203125" style="271" customWidth="1"/>
    <col min="3075" max="3079" width="18.6640625" style="271" customWidth="1"/>
    <col min="3080" max="3080" width="1.6640625" style="271" customWidth="1"/>
    <col min="3081" max="3081" width="17" style="271" customWidth="1"/>
    <col min="3082" max="3328" width="10.6640625" style="271" customWidth="1"/>
    <col min="3329" max="3329" width="18.6640625" style="271" customWidth="1"/>
    <col min="3330" max="3330" width="16.33203125" style="271" customWidth="1"/>
    <col min="3331" max="3335" width="18.6640625" style="271" customWidth="1"/>
    <col min="3336" max="3336" width="1.6640625" style="271" customWidth="1"/>
    <col min="3337" max="3337" width="17" style="271" customWidth="1"/>
    <col min="3338" max="3584" width="10.6640625" style="271" customWidth="1"/>
    <col min="3585" max="3585" width="18.6640625" style="271" customWidth="1"/>
    <col min="3586" max="3586" width="16.33203125" style="271" customWidth="1"/>
    <col min="3587" max="3591" width="18.6640625" style="271" customWidth="1"/>
    <col min="3592" max="3592" width="1.6640625" style="271" customWidth="1"/>
    <col min="3593" max="3593" width="17" style="271" customWidth="1"/>
    <col min="3594" max="3840" width="10.6640625" style="271" customWidth="1"/>
    <col min="3841" max="3841" width="18.6640625" style="271" customWidth="1"/>
    <col min="3842" max="3842" width="16.33203125" style="271" customWidth="1"/>
    <col min="3843" max="3847" width="18.6640625" style="271" customWidth="1"/>
    <col min="3848" max="3848" width="1.6640625" style="271" customWidth="1"/>
    <col min="3849" max="3849" width="17" style="271" customWidth="1"/>
    <col min="3850" max="4096" width="10.6640625" style="271" customWidth="1"/>
    <col min="4097" max="4097" width="18.6640625" style="271" customWidth="1"/>
    <col min="4098" max="4098" width="16.33203125" style="271" customWidth="1"/>
    <col min="4099" max="4103" width="18.6640625" style="271" customWidth="1"/>
    <col min="4104" max="4104" width="1.6640625" style="271" customWidth="1"/>
    <col min="4105" max="4105" width="17" style="271" customWidth="1"/>
    <col min="4106" max="4352" width="10.6640625" style="271" customWidth="1"/>
    <col min="4353" max="4353" width="18.6640625" style="271" customWidth="1"/>
    <col min="4354" max="4354" width="16.33203125" style="271" customWidth="1"/>
    <col min="4355" max="4359" width="18.6640625" style="271" customWidth="1"/>
    <col min="4360" max="4360" width="1.6640625" style="271" customWidth="1"/>
    <col min="4361" max="4361" width="17" style="271" customWidth="1"/>
    <col min="4362" max="4608" width="10.6640625" style="271" customWidth="1"/>
    <col min="4609" max="4609" width="18.6640625" style="271" customWidth="1"/>
    <col min="4610" max="4610" width="16.33203125" style="271" customWidth="1"/>
    <col min="4611" max="4615" width="18.6640625" style="271" customWidth="1"/>
    <col min="4616" max="4616" width="1.6640625" style="271" customWidth="1"/>
    <col min="4617" max="4617" width="17" style="271" customWidth="1"/>
    <col min="4618" max="4864" width="10.6640625" style="271" customWidth="1"/>
    <col min="4865" max="4865" width="18.6640625" style="271" customWidth="1"/>
    <col min="4866" max="4866" width="16.33203125" style="271" customWidth="1"/>
    <col min="4867" max="4871" width="18.6640625" style="271" customWidth="1"/>
    <col min="4872" max="4872" width="1.6640625" style="271" customWidth="1"/>
    <col min="4873" max="4873" width="17" style="271" customWidth="1"/>
    <col min="4874" max="5120" width="10.6640625" style="271" customWidth="1"/>
    <col min="5121" max="5121" width="18.6640625" style="271" customWidth="1"/>
    <col min="5122" max="5122" width="16.33203125" style="271" customWidth="1"/>
    <col min="5123" max="5127" width="18.6640625" style="271" customWidth="1"/>
    <col min="5128" max="5128" width="1.6640625" style="271" customWidth="1"/>
    <col min="5129" max="5129" width="17" style="271" customWidth="1"/>
    <col min="5130" max="5376" width="10.6640625" style="271" customWidth="1"/>
    <col min="5377" max="5377" width="18.6640625" style="271" customWidth="1"/>
    <col min="5378" max="5378" width="16.33203125" style="271" customWidth="1"/>
    <col min="5379" max="5383" width="18.6640625" style="271" customWidth="1"/>
    <col min="5384" max="5384" width="1.6640625" style="271" customWidth="1"/>
    <col min="5385" max="5385" width="17" style="271" customWidth="1"/>
    <col min="5386" max="5632" width="10.6640625" style="271" customWidth="1"/>
    <col min="5633" max="5633" width="18.6640625" style="271" customWidth="1"/>
    <col min="5634" max="5634" width="16.33203125" style="271" customWidth="1"/>
    <col min="5635" max="5639" width="18.6640625" style="271" customWidth="1"/>
    <col min="5640" max="5640" width="1.6640625" style="271" customWidth="1"/>
    <col min="5641" max="5641" width="17" style="271" customWidth="1"/>
    <col min="5642" max="5888" width="10.6640625" style="271" customWidth="1"/>
    <col min="5889" max="5889" width="18.6640625" style="271" customWidth="1"/>
    <col min="5890" max="5890" width="16.33203125" style="271" customWidth="1"/>
    <col min="5891" max="5895" width="18.6640625" style="271" customWidth="1"/>
    <col min="5896" max="5896" width="1.6640625" style="271" customWidth="1"/>
    <col min="5897" max="5897" width="17" style="271" customWidth="1"/>
    <col min="5898" max="6144" width="10.6640625" style="271" customWidth="1"/>
    <col min="6145" max="6145" width="18.6640625" style="271" customWidth="1"/>
    <col min="6146" max="6146" width="16.33203125" style="271" customWidth="1"/>
    <col min="6147" max="6151" width="18.6640625" style="271" customWidth="1"/>
    <col min="6152" max="6152" width="1.6640625" style="271" customWidth="1"/>
    <col min="6153" max="6153" width="17" style="271" customWidth="1"/>
    <col min="6154" max="6400" width="10.6640625" style="271" customWidth="1"/>
    <col min="6401" max="6401" width="18.6640625" style="271" customWidth="1"/>
    <col min="6402" max="6402" width="16.33203125" style="271" customWidth="1"/>
    <col min="6403" max="6407" width="18.6640625" style="271" customWidth="1"/>
    <col min="6408" max="6408" width="1.6640625" style="271" customWidth="1"/>
    <col min="6409" max="6409" width="17" style="271" customWidth="1"/>
    <col min="6410" max="6656" width="10.6640625" style="271" customWidth="1"/>
    <col min="6657" max="6657" width="18.6640625" style="271" customWidth="1"/>
    <col min="6658" max="6658" width="16.33203125" style="271" customWidth="1"/>
    <col min="6659" max="6663" width="18.6640625" style="271" customWidth="1"/>
    <col min="6664" max="6664" width="1.6640625" style="271" customWidth="1"/>
    <col min="6665" max="6665" width="17" style="271" customWidth="1"/>
    <col min="6666" max="6912" width="10.6640625" style="271" customWidth="1"/>
    <col min="6913" max="6913" width="18.6640625" style="271" customWidth="1"/>
    <col min="6914" max="6914" width="16.33203125" style="271" customWidth="1"/>
    <col min="6915" max="6919" width="18.6640625" style="271" customWidth="1"/>
    <col min="6920" max="6920" width="1.6640625" style="271" customWidth="1"/>
    <col min="6921" max="6921" width="17" style="271" customWidth="1"/>
    <col min="6922" max="7168" width="10.6640625" style="271" customWidth="1"/>
    <col min="7169" max="7169" width="18.6640625" style="271" customWidth="1"/>
    <col min="7170" max="7170" width="16.33203125" style="271" customWidth="1"/>
    <col min="7171" max="7175" width="18.6640625" style="271" customWidth="1"/>
    <col min="7176" max="7176" width="1.6640625" style="271" customWidth="1"/>
    <col min="7177" max="7177" width="17" style="271" customWidth="1"/>
    <col min="7178" max="7424" width="10.6640625" style="271" customWidth="1"/>
    <col min="7425" max="7425" width="18.6640625" style="271" customWidth="1"/>
    <col min="7426" max="7426" width="16.33203125" style="271" customWidth="1"/>
    <col min="7427" max="7431" width="18.6640625" style="271" customWidth="1"/>
    <col min="7432" max="7432" width="1.6640625" style="271" customWidth="1"/>
    <col min="7433" max="7433" width="17" style="271" customWidth="1"/>
    <col min="7434" max="7680" width="10.6640625" style="271" customWidth="1"/>
    <col min="7681" max="7681" width="18.6640625" style="271" customWidth="1"/>
    <col min="7682" max="7682" width="16.33203125" style="271" customWidth="1"/>
    <col min="7683" max="7687" width="18.6640625" style="271" customWidth="1"/>
    <col min="7688" max="7688" width="1.6640625" style="271" customWidth="1"/>
    <col min="7689" max="7689" width="17" style="271" customWidth="1"/>
    <col min="7690" max="7936" width="10.6640625" style="271" customWidth="1"/>
    <col min="7937" max="7937" width="18.6640625" style="271" customWidth="1"/>
    <col min="7938" max="7938" width="16.33203125" style="271" customWidth="1"/>
    <col min="7939" max="7943" width="18.6640625" style="271" customWidth="1"/>
    <col min="7944" max="7944" width="1.6640625" style="271" customWidth="1"/>
    <col min="7945" max="7945" width="17" style="271" customWidth="1"/>
    <col min="7946" max="8192" width="10.6640625" style="271" customWidth="1"/>
    <col min="8193" max="8193" width="18.6640625" style="271" customWidth="1"/>
    <col min="8194" max="8194" width="16.33203125" style="271" customWidth="1"/>
    <col min="8195" max="8199" width="18.6640625" style="271" customWidth="1"/>
    <col min="8200" max="8200" width="1.6640625" style="271" customWidth="1"/>
    <col min="8201" max="8201" width="17" style="271" customWidth="1"/>
    <col min="8202" max="8448" width="10.6640625" style="271" customWidth="1"/>
    <col min="8449" max="8449" width="18.6640625" style="271" customWidth="1"/>
    <col min="8450" max="8450" width="16.33203125" style="271" customWidth="1"/>
    <col min="8451" max="8455" width="18.6640625" style="271" customWidth="1"/>
    <col min="8456" max="8456" width="1.6640625" style="271" customWidth="1"/>
    <col min="8457" max="8457" width="17" style="271" customWidth="1"/>
    <col min="8458" max="8704" width="10.6640625" style="271" customWidth="1"/>
    <col min="8705" max="8705" width="18.6640625" style="271" customWidth="1"/>
    <col min="8706" max="8706" width="16.33203125" style="271" customWidth="1"/>
    <col min="8707" max="8711" width="18.6640625" style="271" customWidth="1"/>
    <col min="8712" max="8712" width="1.6640625" style="271" customWidth="1"/>
    <col min="8713" max="8713" width="17" style="271" customWidth="1"/>
    <col min="8714" max="8960" width="10.6640625" style="271" customWidth="1"/>
    <col min="8961" max="8961" width="18.6640625" style="271" customWidth="1"/>
    <col min="8962" max="8962" width="16.33203125" style="271" customWidth="1"/>
    <col min="8963" max="8967" width="18.6640625" style="271" customWidth="1"/>
    <col min="8968" max="8968" width="1.6640625" style="271" customWidth="1"/>
    <col min="8969" max="8969" width="17" style="271" customWidth="1"/>
    <col min="8970" max="9216" width="10.6640625" style="271" customWidth="1"/>
    <col min="9217" max="9217" width="18.6640625" style="271" customWidth="1"/>
    <col min="9218" max="9218" width="16.33203125" style="271" customWidth="1"/>
    <col min="9219" max="9223" width="18.6640625" style="271" customWidth="1"/>
    <col min="9224" max="9224" width="1.6640625" style="271" customWidth="1"/>
    <col min="9225" max="9225" width="17" style="271" customWidth="1"/>
    <col min="9226" max="9472" width="10.6640625" style="271" customWidth="1"/>
    <col min="9473" max="9473" width="18.6640625" style="271" customWidth="1"/>
    <col min="9474" max="9474" width="16.33203125" style="271" customWidth="1"/>
    <col min="9475" max="9479" width="18.6640625" style="271" customWidth="1"/>
    <col min="9480" max="9480" width="1.6640625" style="271" customWidth="1"/>
    <col min="9481" max="9481" width="17" style="271" customWidth="1"/>
    <col min="9482" max="9728" width="10.6640625" style="271" customWidth="1"/>
    <col min="9729" max="9729" width="18.6640625" style="271" customWidth="1"/>
    <col min="9730" max="9730" width="16.33203125" style="271" customWidth="1"/>
    <col min="9731" max="9735" width="18.6640625" style="271" customWidth="1"/>
    <col min="9736" max="9736" width="1.6640625" style="271" customWidth="1"/>
    <col min="9737" max="9737" width="17" style="271" customWidth="1"/>
    <col min="9738" max="9984" width="10.6640625" style="271" customWidth="1"/>
    <col min="9985" max="9985" width="18.6640625" style="271" customWidth="1"/>
    <col min="9986" max="9986" width="16.33203125" style="271" customWidth="1"/>
    <col min="9987" max="9991" width="18.6640625" style="271" customWidth="1"/>
    <col min="9992" max="9992" width="1.6640625" style="271" customWidth="1"/>
    <col min="9993" max="9993" width="17" style="271" customWidth="1"/>
    <col min="9994" max="10240" width="10.6640625" style="271" customWidth="1"/>
    <col min="10241" max="10241" width="18.6640625" style="271" customWidth="1"/>
    <col min="10242" max="10242" width="16.33203125" style="271" customWidth="1"/>
    <col min="10243" max="10247" width="18.6640625" style="271" customWidth="1"/>
    <col min="10248" max="10248" width="1.6640625" style="271" customWidth="1"/>
    <col min="10249" max="10249" width="17" style="271" customWidth="1"/>
    <col min="10250" max="10496" width="10.6640625" style="271" customWidth="1"/>
    <col min="10497" max="10497" width="18.6640625" style="271" customWidth="1"/>
    <col min="10498" max="10498" width="16.33203125" style="271" customWidth="1"/>
    <col min="10499" max="10503" width="18.6640625" style="271" customWidth="1"/>
    <col min="10504" max="10504" width="1.6640625" style="271" customWidth="1"/>
    <col min="10505" max="10505" width="17" style="271" customWidth="1"/>
    <col min="10506" max="10752" width="10.6640625" style="271" customWidth="1"/>
    <col min="10753" max="10753" width="18.6640625" style="271" customWidth="1"/>
    <col min="10754" max="10754" width="16.33203125" style="271" customWidth="1"/>
    <col min="10755" max="10759" width="18.6640625" style="271" customWidth="1"/>
    <col min="10760" max="10760" width="1.6640625" style="271" customWidth="1"/>
    <col min="10761" max="10761" width="17" style="271" customWidth="1"/>
    <col min="10762" max="11008" width="10.6640625" style="271" customWidth="1"/>
    <col min="11009" max="11009" width="18.6640625" style="271" customWidth="1"/>
    <col min="11010" max="11010" width="16.33203125" style="271" customWidth="1"/>
    <col min="11011" max="11015" width="18.6640625" style="271" customWidth="1"/>
    <col min="11016" max="11016" width="1.6640625" style="271" customWidth="1"/>
    <col min="11017" max="11017" width="17" style="271" customWidth="1"/>
    <col min="11018" max="11264" width="10.6640625" style="271" customWidth="1"/>
    <col min="11265" max="11265" width="18.6640625" style="271" customWidth="1"/>
    <col min="11266" max="11266" width="16.33203125" style="271" customWidth="1"/>
    <col min="11267" max="11271" width="18.6640625" style="271" customWidth="1"/>
    <col min="11272" max="11272" width="1.6640625" style="271" customWidth="1"/>
    <col min="11273" max="11273" width="17" style="271" customWidth="1"/>
    <col min="11274" max="11520" width="10.6640625" style="271" customWidth="1"/>
    <col min="11521" max="11521" width="18.6640625" style="271" customWidth="1"/>
    <col min="11522" max="11522" width="16.33203125" style="271" customWidth="1"/>
    <col min="11523" max="11527" width="18.6640625" style="271" customWidth="1"/>
    <col min="11528" max="11528" width="1.6640625" style="271" customWidth="1"/>
    <col min="11529" max="11529" width="17" style="271" customWidth="1"/>
    <col min="11530" max="11776" width="10.6640625" style="271" customWidth="1"/>
    <col min="11777" max="11777" width="18.6640625" style="271" customWidth="1"/>
    <col min="11778" max="11778" width="16.33203125" style="271" customWidth="1"/>
    <col min="11779" max="11783" width="18.6640625" style="271" customWidth="1"/>
    <col min="11784" max="11784" width="1.6640625" style="271" customWidth="1"/>
    <col min="11785" max="11785" width="17" style="271" customWidth="1"/>
    <col min="11786" max="12032" width="10.6640625" style="271" customWidth="1"/>
    <col min="12033" max="12033" width="18.6640625" style="271" customWidth="1"/>
    <col min="12034" max="12034" width="16.33203125" style="271" customWidth="1"/>
    <col min="12035" max="12039" width="18.6640625" style="271" customWidth="1"/>
    <col min="12040" max="12040" width="1.6640625" style="271" customWidth="1"/>
    <col min="12041" max="12041" width="17" style="271" customWidth="1"/>
    <col min="12042" max="12288" width="10.6640625" style="271" customWidth="1"/>
    <col min="12289" max="12289" width="18.6640625" style="271" customWidth="1"/>
    <col min="12290" max="12290" width="16.33203125" style="271" customWidth="1"/>
    <col min="12291" max="12295" width="18.6640625" style="271" customWidth="1"/>
    <col min="12296" max="12296" width="1.6640625" style="271" customWidth="1"/>
    <col min="12297" max="12297" width="17" style="271" customWidth="1"/>
    <col min="12298" max="12544" width="10.6640625" style="271" customWidth="1"/>
    <col min="12545" max="12545" width="18.6640625" style="271" customWidth="1"/>
    <col min="12546" max="12546" width="16.33203125" style="271" customWidth="1"/>
    <col min="12547" max="12551" width="18.6640625" style="271" customWidth="1"/>
    <col min="12552" max="12552" width="1.6640625" style="271" customWidth="1"/>
    <col min="12553" max="12553" width="17" style="271" customWidth="1"/>
    <col min="12554" max="12800" width="10.6640625" style="271" customWidth="1"/>
    <col min="12801" max="12801" width="18.6640625" style="271" customWidth="1"/>
    <col min="12802" max="12802" width="16.33203125" style="271" customWidth="1"/>
    <col min="12803" max="12807" width="18.6640625" style="271" customWidth="1"/>
    <col min="12808" max="12808" width="1.6640625" style="271" customWidth="1"/>
    <col min="12809" max="12809" width="17" style="271" customWidth="1"/>
    <col min="12810" max="13056" width="10.6640625" style="271" customWidth="1"/>
    <col min="13057" max="13057" width="18.6640625" style="271" customWidth="1"/>
    <col min="13058" max="13058" width="16.33203125" style="271" customWidth="1"/>
    <col min="13059" max="13063" width="18.6640625" style="271" customWidth="1"/>
    <col min="13064" max="13064" width="1.6640625" style="271" customWidth="1"/>
    <col min="13065" max="13065" width="17" style="271" customWidth="1"/>
    <col min="13066" max="13312" width="10.6640625" style="271" customWidth="1"/>
    <col min="13313" max="13313" width="18.6640625" style="271" customWidth="1"/>
    <col min="13314" max="13314" width="16.33203125" style="271" customWidth="1"/>
    <col min="13315" max="13319" width="18.6640625" style="271" customWidth="1"/>
    <col min="13320" max="13320" width="1.6640625" style="271" customWidth="1"/>
    <col min="13321" max="13321" width="17" style="271" customWidth="1"/>
    <col min="13322" max="13568" width="10.6640625" style="271" customWidth="1"/>
    <col min="13569" max="13569" width="18.6640625" style="271" customWidth="1"/>
    <col min="13570" max="13570" width="16.33203125" style="271" customWidth="1"/>
    <col min="13571" max="13575" width="18.6640625" style="271" customWidth="1"/>
    <col min="13576" max="13576" width="1.6640625" style="271" customWidth="1"/>
    <col min="13577" max="13577" width="17" style="271" customWidth="1"/>
    <col min="13578" max="13824" width="10.6640625" style="271" customWidth="1"/>
    <col min="13825" max="13825" width="18.6640625" style="271" customWidth="1"/>
    <col min="13826" max="13826" width="16.33203125" style="271" customWidth="1"/>
    <col min="13827" max="13831" width="18.6640625" style="271" customWidth="1"/>
    <col min="13832" max="13832" width="1.6640625" style="271" customWidth="1"/>
    <col min="13833" max="13833" width="17" style="271" customWidth="1"/>
    <col min="13834" max="14080" width="10.6640625" style="271" customWidth="1"/>
    <col min="14081" max="14081" width="18.6640625" style="271" customWidth="1"/>
    <col min="14082" max="14082" width="16.33203125" style="271" customWidth="1"/>
    <col min="14083" max="14087" width="18.6640625" style="271" customWidth="1"/>
    <col min="14088" max="14088" width="1.6640625" style="271" customWidth="1"/>
    <col min="14089" max="14089" width="17" style="271" customWidth="1"/>
    <col min="14090" max="14336" width="10.6640625" style="271" customWidth="1"/>
    <col min="14337" max="14337" width="18.6640625" style="271" customWidth="1"/>
    <col min="14338" max="14338" width="16.33203125" style="271" customWidth="1"/>
    <col min="14339" max="14343" width="18.6640625" style="271" customWidth="1"/>
    <col min="14344" max="14344" width="1.6640625" style="271" customWidth="1"/>
    <col min="14345" max="14345" width="17" style="271" customWidth="1"/>
    <col min="14346" max="14592" width="10.6640625" style="271" customWidth="1"/>
    <col min="14593" max="14593" width="18.6640625" style="271" customWidth="1"/>
    <col min="14594" max="14594" width="16.33203125" style="271" customWidth="1"/>
    <col min="14595" max="14599" width="18.6640625" style="271" customWidth="1"/>
    <col min="14600" max="14600" width="1.6640625" style="271" customWidth="1"/>
    <col min="14601" max="14601" width="17" style="271" customWidth="1"/>
    <col min="14602" max="14848" width="10.6640625" style="271" customWidth="1"/>
    <col min="14849" max="14849" width="18.6640625" style="271" customWidth="1"/>
    <col min="14850" max="14850" width="16.33203125" style="271" customWidth="1"/>
    <col min="14851" max="14855" width="18.6640625" style="271" customWidth="1"/>
    <col min="14856" max="14856" width="1.6640625" style="271" customWidth="1"/>
    <col min="14857" max="14857" width="17" style="271" customWidth="1"/>
    <col min="14858" max="15104" width="10.6640625" style="271" customWidth="1"/>
    <col min="15105" max="15105" width="18.6640625" style="271" customWidth="1"/>
    <col min="15106" max="15106" width="16.33203125" style="271" customWidth="1"/>
    <col min="15107" max="15111" width="18.6640625" style="271" customWidth="1"/>
    <col min="15112" max="15112" width="1.6640625" style="271" customWidth="1"/>
    <col min="15113" max="15113" width="17" style="271" customWidth="1"/>
    <col min="15114" max="15360" width="10.6640625" style="271" customWidth="1"/>
    <col min="15361" max="15361" width="18.6640625" style="271" customWidth="1"/>
    <col min="15362" max="15362" width="16.33203125" style="271" customWidth="1"/>
    <col min="15363" max="15367" width="18.6640625" style="271" customWidth="1"/>
    <col min="15368" max="15368" width="1.6640625" style="271" customWidth="1"/>
    <col min="15369" max="15369" width="17" style="271" customWidth="1"/>
    <col min="15370" max="15616" width="10.6640625" style="271" customWidth="1"/>
    <col min="15617" max="15617" width="18.6640625" style="271" customWidth="1"/>
    <col min="15618" max="15618" width="16.33203125" style="271" customWidth="1"/>
    <col min="15619" max="15623" width="18.6640625" style="271" customWidth="1"/>
    <col min="15624" max="15624" width="1.6640625" style="271" customWidth="1"/>
    <col min="15625" max="15625" width="17" style="271" customWidth="1"/>
    <col min="15626" max="15872" width="10.6640625" style="271" customWidth="1"/>
    <col min="15873" max="15873" width="18.6640625" style="271" customWidth="1"/>
    <col min="15874" max="15874" width="16.33203125" style="271" customWidth="1"/>
    <col min="15875" max="15879" width="18.6640625" style="271" customWidth="1"/>
    <col min="15880" max="15880" width="1.6640625" style="271" customWidth="1"/>
    <col min="15881" max="15881" width="17" style="271" customWidth="1"/>
    <col min="15882" max="16128" width="10.6640625" style="271" customWidth="1"/>
    <col min="16129" max="16129" width="18.6640625" style="271" customWidth="1"/>
    <col min="16130" max="16130" width="16.33203125" style="271" customWidth="1"/>
    <col min="16131" max="16135" width="18.6640625" style="271" customWidth="1"/>
    <col min="16136" max="16136" width="1.6640625" style="271" customWidth="1"/>
    <col min="16137" max="16137" width="17" style="271" customWidth="1"/>
    <col min="16138" max="16384" width="10.6640625" style="271" customWidth="1"/>
  </cols>
  <sheetData>
    <row r="1" spans="1:9" ht="12.75" customHeight="1">
      <c r="A1" s="411" t="s">
        <v>454</v>
      </c>
      <c r="B1" s="411"/>
      <c r="C1" s="411"/>
      <c r="D1" s="411"/>
      <c r="E1" s="411"/>
      <c r="F1" s="411"/>
      <c r="G1" s="411"/>
      <c r="H1" s="411"/>
    </row>
    <row r="2" spans="1:9" ht="15.75" customHeight="1">
      <c r="A2" s="412" t="s">
        <v>528</v>
      </c>
      <c r="B2" s="412"/>
      <c r="C2" s="412"/>
      <c r="D2" s="412"/>
      <c r="E2" s="412"/>
      <c r="F2" s="412"/>
      <c r="G2" s="412"/>
      <c r="H2" s="412"/>
    </row>
    <row r="3" spans="1:9" ht="2.1" customHeight="1"/>
    <row r="4" spans="1:9" ht="11.25" customHeight="1">
      <c r="A4" s="272" t="s">
        <v>63</v>
      </c>
      <c r="B4" s="432" t="s">
        <v>64</v>
      </c>
      <c r="C4" s="432"/>
      <c r="D4" s="432"/>
      <c r="E4" s="432"/>
      <c r="F4" s="432"/>
      <c r="G4" s="432"/>
      <c r="H4" s="432"/>
    </row>
    <row r="5" spans="1:9" ht="2.1" customHeight="1"/>
    <row r="6" spans="1:9" ht="12" customHeight="1">
      <c r="A6" s="413" t="s">
        <v>65</v>
      </c>
      <c r="B6" s="413"/>
      <c r="C6" s="413" t="s">
        <v>6</v>
      </c>
      <c r="D6" s="413"/>
      <c r="E6" s="413" t="s">
        <v>7</v>
      </c>
      <c r="F6" s="413"/>
      <c r="G6" s="413" t="s">
        <v>8</v>
      </c>
      <c r="H6" s="413"/>
      <c r="I6" s="413"/>
    </row>
    <row r="7" spans="1:9" ht="12" customHeight="1">
      <c r="A7" s="413" t="s">
        <v>452</v>
      </c>
      <c r="B7" s="413"/>
      <c r="C7" s="273" t="s">
        <v>9</v>
      </c>
      <c r="D7" s="273" t="s">
        <v>10</v>
      </c>
      <c r="E7" s="273" t="s">
        <v>9</v>
      </c>
      <c r="F7" s="273" t="s">
        <v>10</v>
      </c>
      <c r="G7" s="273" t="s">
        <v>9</v>
      </c>
      <c r="H7" s="413" t="s">
        <v>10</v>
      </c>
      <c r="I7" s="413"/>
    </row>
    <row r="8" spans="1:9" ht="11.25" customHeight="1">
      <c r="A8" s="423" t="s">
        <v>14</v>
      </c>
      <c r="B8" s="423"/>
      <c r="C8" s="275">
        <v>1175489.99</v>
      </c>
      <c r="D8" s="276"/>
      <c r="E8" s="275">
        <v>45128234.420000002</v>
      </c>
      <c r="F8" s="275">
        <v>39824986.75</v>
      </c>
      <c r="G8" s="275">
        <v>6478737.6600000001</v>
      </c>
      <c r="H8" s="277"/>
      <c r="I8" s="278"/>
    </row>
    <row r="9" spans="1:9" ht="24" customHeight="1" outlineLevel="1" collapsed="1">
      <c r="A9" s="424" t="s">
        <v>15</v>
      </c>
      <c r="B9" s="424"/>
      <c r="C9" s="280">
        <v>302452.56</v>
      </c>
      <c r="D9" s="281"/>
      <c r="E9" s="280">
        <v>3404114.42</v>
      </c>
      <c r="F9" s="280">
        <v>2824423</v>
      </c>
      <c r="G9" s="280">
        <v>882143.98</v>
      </c>
      <c r="H9" s="283"/>
      <c r="I9" s="284"/>
    </row>
    <row r="10" spans="1:9" ht="12" hidden="1" customHeight="1" outlineLevel="2">
      <c r="A10" s="430" t="s">
        <v>455</v>
      </c>
      <c r="B10" s="430"/>
      <c r="C10" s="288">
        <v>5000</v>
      </c>
      <c r="D10" s="287"/>
      <c r="E10" s="287"/>
      <c r="F10" s="287"/>
      <c r="G10" s="288">
        <v>5000</v>
      </c>
      <c r="H10" s="289"/>
      <c r="I10" s="290"/>
    </row>
    <row r="11" spans="1:9" ht="12" hidden="1" customHeight="1" outlineLevel="2">
      <c r="A11" s="430" t="s">
        <v>456</v>
      </c>
      <c r="B11" s="430"/>
      <c r="C11" s="288">
        <v>297452.56</v>
      </c>
      <c r="D11" s="287"/>
      <c r="E11" s="288">
        <v>3404114.42</v>
      </c>
      <c r="F11" s="288">
        <v>2824423</v>
      </c>
      <c r="G11" s="288">
        <v>877143.98</v>
      </c>
      <c r="H11" s="289"/>
      <c r="I11" s="290"/>
    </row>
    <row r="12" spans="1:9" ht="12" customHeight="1" outlineLevel="1" collapsed="1">
      <c r="A12" s="424" t="s">
        <v>76</v>
      </c>
      <c r="B12" s="424"/>
      <c r="C12" s="281"/>
      <c r="D12" s="281"/>
      <c r="E12" s="281"/>
      <c r="F12" s="281"/>
      <c r="G12" s="281"/>
      <c r="H12" s="283"/>
      <c r="I12" s="284"/>
    </row>
    <row r="13" spans="1:9" ht="24" hidden="1" customHeight="1" outlineLevel="2">
      <c r="A13" s="428" t="s">
        <v>457</v>
      </c>
      <c r="B13" s="428"/>
      <c r="C13" s="281"/>
      <c r="D13" s="281"/>
      <c r="E13" s="281"/>
      <c r="F13" s="281"/>
      <c r="G13" s="281"/>
      <c r="H13" s="283"/>
      <c r="I13" s="284"/>
    </row>
    <row r="14" spans="1:9" ht="12" hidden="1" customHeight="1" outlineLevel="3">
      <c r="A14" s="431" t="s">
        <v>78</v>
      </c>
      <c r="B14" s="431"/>
      <c r="C14" s="297">
        <v>-6411060</v>
      </c>
      <c r="D14" s="287"/>
      <c r="E14" s="287"/>
      <c r="F14" s="287"/>
      <c r="G14" s="297">
        <v>-6411060</v>
      </c>
      <c r="H14" s="289"/>
      <c r="I14" s="290"/>
    </row>
    <row r="15" spans="1:9" ht="36" hidden="1" customHeight="1" outlineLevel="3">
      <c r="A15" s="431" t="s">
        <v>458</v>
      </c>
      <c r="B15" s="431"/>
      <c r="C15" s="288">
        <v>6411060</v>
      </c>
      <c r="D15" s="287"/>
      <c r="E15" s="287"/>
      <c r="F15" s="287"/>
      <c r="G15" s="288">
        <v>6411060</v>
      </c>
      <c r="H15" s="289"/>
      <c r="I15" s="290"/>
    </row>
    <row r="16" spans="1:9" ht="24" customHeight="1" outlineLevel="1" collapsed="1">
      <c r="A16" s="424" t="s">
        <v>17</v>
      </c>
      <c r="B16" s="424"/>
      <c r="C16" s="280">
        <v>873037.04</v>
      </c>
      <c r="D16" s="281"/>
      <c r="E16" s="280">
        <v>41495740</v>
      </c>
      <c r="F16" s="280">
        <v>36950563.75</v>
      </c>
      <c r="G16" s="280">
        <v>5418213.29</v>
      </c>
      <c r="H16" s="283"/>
      <c r="I16" s="284"/>
    </row>
    <row r="17" spans="1:9" ht="24" hidden="1" customHeight="1" outlineLevel="2">
      <c r="A17" s="430" t="s">
        <v>459</v>
      </c>
      <c r="B17" s="430"/>
      <c r="C17" s="288">
        <v>450963.92</v>
      </c>
      <c r="D17" s="287"/>
      <c r="E17" s="288">
        <v>8423270</v>
      </c>
      <c r="F17" s="288">
        <v>6630596.2800000003</v>
      </c>
      <c r="G17" s="288">
        <v>2243637.64</v>
      </c>
      <c r="H17" s="289"/>
      <c r="I17" s="290"/>
    </row>
    <row r="18" spans="1:9" ht="24" hidden="1" customHeight="1" outlineLevel="2">
      <c r="A18" s="430" t="s">
        <v>529</v>
      </c>
      <c r="B18" s="430"/>
      <c r="C18" s="287"/>
      <c r="D18" s="287"/>
      <c r="E18" s="288">
        <v>291500</v>
      </c>
      <c r="F18" s="288">
        <v>291500</v>
      </c>
      <c r="G18" s="287"/>
      <c r="H18" s="289"/>
      <c r="I18" s="290"/>
    </row>
    <row r="19" spans="1:9" ht="24" hidden="1" customHeight="1" outlineLevel="2">
      <c r="A19" s="430" t="s">
        <v>460</v>
      </c>
      <c r="B19" s="430"/>
      <c r="C19" s="288">
        <v>422073.02</v>
      </c>
      <c r="D19" s="287"/>
      <c r="E19" s="288">
        <v>32780970</v>
      </c>
      <c r="F19" s="288">
        <v>30028467.469999999</v>
      </c>
      <c r="G19" s="288">
        <v>3174575.55</v>
      </c>
      <c r="H19" s="289"/>
      <c r="I19" s="290"/>
    </row>
    <row r="20" spans="1:9" ht="12" hidden="1" customHeight="1" outlineLevel="2">
      <c r="A20" s="430" t="s">
        <v>461</v>
      </c>
      <c r="B20" s="430"/>
      <c r="C20" s="292">
        <v>0.1</v>
      </c>
      <c r="D20" s="287"/>
      <c r="E20" s="287"/>
      <c r="F20" s="287"/>
      <c r="G20" s="292">
        <v>0.1</v>
      </c>
      <c r="H20" s="289"/>
      <c r="I20" s="290"/>
    </row>
    <row r="21" spans="1:9" ht="24" customHeight="1" outlineLevel="1" collapsed="1">
      <c r="A21" s="424" t="s">
        <v>462</v>
      </c>
      <c r="B21" s="424"/>
      <c r="C21" s="282">
        <v>0.39</v>
      </c>
      <c r="D21" s="281"/>
      <c r="E21" s="280">
        <v>228380</v>
      </c>
      <c r="F21" s="280">
        <v>50000</v>
      </c>
      <c r="G21" s="280">
        <v>178380.39</v>
      </c>
      <c r="H21" s="283"/>
      <c r="I21" s="284"/>
    </row>
    <row r="22" spans="1:9" ht="24" hidden="1" customHeight="1" outlineLevel="2">
      <c r="A22" s="430" t="s">
        <v>459</v>
      </c>
      <c r="B22" s="430"/>
      <c r="C22" s="287"/>
      <c r="D22" s="287"/>
      <c r="E22" s="288">
        <v>115480</v>
      </c>
      <c r="F22" s="288">
        <v>50000</v>
      </c>
      <c r="G22" s="288">
        <v>65480</v>
      </c>
      <c r="H22" s="289"/>
      <c r="I22" s="290"/>
    </row>
    <row r="23" spans="1:9" ht="24" hidden="1" customHeight="1" outlineLevel="2">
      <c r="A23" s="430" t="s">
        <v>460</v>
      </c>
      <c r="B23" s="430"/>
      <c r="C23" s="292">
        <v>0.39</v>
      </c>
      <c r="D23" s="287"/>
      <c r="E23" s="288">
        <v>112900</v>
      </c>
      <c r="F23" s="287"/>
      <c r="G23" s="288">
        <v>112900.39</v>
      </c>
      <c r="H23" s="289"/>
      <c r="I23" s="290"/>
    </row>
    <row r="24" spans="1:9" ht="21.75" customHeight="1">
      <c r="A24" s="423" t="s">
        <v>19</v>
      </c>
      <c r="B24" s="423"/>
      <c r="C24" s="275">
        <v>123340.05</v>
      </c>
      <c r="D24" s="276"/>
      <c r="E24" s="275">
        <v>43729775.990000002</v>
      </c>
      <c r="F24" s="275">
        <v>43781062.670000002</v>
      </c>
      <c r="G24" s="275">
        <v>72053.37</v>
      </c>
      <c r="H24" s="277"/>
      <c r="I24" s="278"/>
    </row>
    <row r="25" spans="1:9" ht="36" customHeight="1" outlineLevel="1">
      <c r="A25" s="424" t="s">
        <v>20</v>
      </c>
      <c r="B25" s="424"/>
      <c r="C25" s="280">
        <v>93372.03</v>
      </c>
      <c r="D25" s="281"/>
      <c r="E25" s="280">
        <v>42660297.990000002</v>
      </c>
      <c r="F25" s="280">
        <v>42736982.670000002</v>
      </c>
      <c r="G25" s="280">
        <v>16687.349999999999</v>
      </c>
      <c r="H25" s="283"/>
      <c r="I25" s="284"/>
    </row>
    <row r="26" spans="1:9" ht="36" customHeight="1" outlineLevel="1">
      <c r="A26" s="424" t="s">
        <v>21</v>
      </c>
      <c r="B26" s="424"/>
      <c r="C26" s="280">
        <v>28842.52</v>
      </c>
      <c r="D26" s="281"/>
      <c r="E26" s="280">
        <v>1069478</v>
      </c>
      <c r="F26" s="280">
        <v>1042955</v>
      </c>
      <c r="G26" s="280">
        <v>55365.52</v>
      </c>
      <c r="H26" s="283"/>
      <c r="I26" s="284"/>
    </row>
    <row r="27" spans="1:9" ht="36" customHeight="1" outlineLevel="2">
      <c r="A27" s="428" t="s">
        <v>22</v>
      </c>
      <c r="B27" s="428"/>
      <c r="C27" s="280">
        <v>28842.52</v>
      </c>
      <c r="D27" s="281"/>
      <c r="E27" s="280">
        <v>341578</v>
      </c>
      <c r="F27" s="280">
        <v>315055</v>
      </c>
      <c r="G27" s="280">
        <v>55365.52</v>
      </c>
      <c r="H27" s="283"/>
      <c r="I27" s="284"/>
    </row>
    <row r="28" spans="1:9" ht="48" customHeight="1" outlineLevel="2">
      <c r="A28" s="428" t="s">
        <v>530</v>
      </c>
      <c r="B28" s="428"/>
      <c r="C28" s="281"/>
      <c r="D28" s="281"/>
      <c r="E28" s="280">
        <v>727900</v>
      </c>
      <c r="F28" s="280">
        <v>727900</v>
      </c>
      <c r="G28" s="281"/>
      <c r="H28" s="283"/>
      <c r="I28" s="284"/>
    </row>
    <row r="29" spans="1:9" ht="24" customHeight="1" outlineLevel="1">
      <c r="A29" s="424" t="s">
        <v>181</v>
      </c>
      <c r="B29" s="424"/>
      <c r="C29" s="280">
        <v>1125.5</v>
      </c>
      <c r="D29" s="281"/>
      <c r="E29" s="281"/>
      <c r="F29" s="280">
        <v>1125</v>
      </c>
      <c r="G29" s="282">
        <v>0.5</v>
      </c>
      <c r="H29" s="283"/>
      <c r="I29" s="284"/>
    </row>
    <row r="30" spans="1:9" ht="24" customHeight="1" outlineLevel="2">
      <c r="A30" s="428" t="s">
        <v>463</v>
      </c>
      <c r="B30" s="428"/>
      <c r="C30" s="280">
        <v>1125.5</v>
      </c>
      <c r="D30" s="281"/>
      <c r="E30" s="281"/>
      <c r="F30" s="280">
        <v>1125</v>
      </c>
      <c r="G30" s="282">
        <v>0.5</v>
      </c>
      <c r="H30" s="283"/>
      <c r="I30" s="284"/>
    </row>
    <row r="31" spans="1:9" ht="11.25" customHeight="1">
      <c r="A31" s="423" t="s">
        <v>24</v>
      </c>
      <c r="B31" s="423"/>
      <c r="C31" s="275">
        <v>4099601.29</v>
      </c>
      <c r="D31" s="276"/>
      <c r="E31" s="275">
        <v>1031755.3</v>
      </c>
      <c r="F31" s="275">
        <v>970055.68000000005</v>
      </c>
      <c r="G31" s="275">
        <v>4161300.91</v>
      </c>
      <c r="H31" s="277"/>
      <c r="I31" s="278"/>
    </row>
    <row r="32" spans="1:9" ht="12" customHeight="1" outlineLevel="1">
      <c r="A32" s="424" t="s">
        <v>25</v>
      </c>
      <c r="B32" s="424"/>
      <c r="C32" s="280">
        <v>4044027</v>
      </c>
      <c r="D32" s="281"/>
      <c r="E32" s="280">
        <v>842569.58</v>
      </c>
      <c r="F32" s="280">
        <v>811983.14</v>
      </c>
      <c r="G32" s="280">
        <v>4074613.44</v>
      </c>
      <c r="H32" s="283"/>
      <c r="I32" s="284"/>
    </row>
    <row r="33" spans="1:9" ht="12" customHeight="1" outlineLevel="1">
      <c r="A33" s="424" t="s">
        <v>244</v>
      </c>
      <c r="B33" s="424"/>
      <c r="C33" s="280">
        <v>55574.29</v>
      </c>
      <c r="D33" s="281"/>
      <c r="E33" s="280">
        <v>189185.72</v>
      </c>
      <c r="F33" s="280">
        <v>158072.54</v>
      </c>
      <c r="G33" s="280">
        <v>86687.47</v>
      </c>
      <c r="H33" s="283"/>
      <c r="I33" s="284"/>
    </row>
    <row r="34" spans="1:9" ht="21.75" customHeight="1">
      <c r="A34" s="423" t="s">
        <v>26</v>
      </c>
      <c r="B34" s="423"/>
      <c r="C34" s="298">
        <v>409.72</v>
      </c>
      <c r="D34" s="276"/>
      <c r="E34" s="275">
        <v>1432609.68</v>
      </c>
      <c r="F34" s="275">
        <v>1432609.68</v>
      </c>
      <c r="G34" s="298">
        <v>409.72</v>
      </c>
      <c r="H34" s="277"/>
      <c r="I34" s="278"/>
    </row>
    <row r="35" spans="1:9" ht="24" customHeight="1" outlineLevel="1">
      <c r="A35" s="424" t="s">
        <v>28</v>
      </c>
      <c r="B35" s="424"/>
      <c r="C35" s="282">
        <v>409.72</v>
      </c>
      <c r="D35" s="281"/>
      <c r="E35" s="280">
        <v>1432609.68</v>
      </c>
      <c r="F35" s="280">
        <v>1432609.68</v>
      </c>
      <c r="G35" s="282">
        <v>409.72</v>
      </c>
      <c r="H35" s="283"/>
      <c r="I35" s="284"/>
    </row>
    <row r="36" spans="1:9" ht="24" customHeight="1" outlineLevel="2">
      <c r="A36" s="428" t="s">
        <v>29</v>
      </c>
      <c r="B36" s="428"/>
      <c r="C36" s="282">
        <v>409.72</v>
      </c>
      <c r="D36" s="281"/>
      <c r="E36" s="280">
        <v>1397629.68</v>
      </c>
      <c r="F36" s="280">
        <v>1397629.68</v>
      </c>
      <c r="G36" s="282">
        <v>409.72</v>
      </c>
      <c r="H36" s="283"/>
      <c r="I36" s="284"/>
    </row>
    <row r="37" spans="1:9" ht="24" customHeight="1" outlineLevel="2">
      <c r="A37" s="428" t="s">
        <v>531</v>
      </c>
      <c r="B37" s="428"/>
      <c r="C37" s="281"/>
      <c r="D37" s="281"/>
      <c r="E37" s="280">
        <v>34980</v>
      </c>
      <c r="F37" s="280">
        <v>34980</v>
      </c>
      <c r="G37" s="281"/>
      <c r="H37" s="283"/>
      <c r="I37" s="284"/>
    </row>
    <row r="38" spans="1:9" ht="21.75" customHeight="1">
      <c r="A38" s="423" t="s">
        <v>184</v>
      </c>
      <c r="B38" s="423"/>
      <c r="C38" s="275">
        <v>1341402.8899999999</v>
      </c>
      <c r="D38" s="276"/>
      <c r="E38" s="275">
        <v>3977899.05</v>
      </c>
      <c r="F38" s="275">
        <v>1904487.97</v>
      </c>
      <c r="G38" s="275">
        <v>3414813.97</v>
      </c>
      <c r="H38" s="277"/>
      <c r="I38" s="278"/>
    </row>
    <row r="39" spans="1:9" ht="24" customHeight="1" outlineLevel="1">
      <c r="A39" s="424" t="s">
        <v>185</v>
      </c>
      <c r="B39" s="424"/>
      <c r="C39" s="280">
        <v>1266268.6100000001</v>
      </c>
      <c r="D39" s="281"/>
      <c r="E39" s="280">
        <v>3977899.05</v>
      </c>
      <c r="F39" s="280">
        <v>1880496.7</v>
      </c>
      <c r="G39" s="280">
        <v>3363670.96</v>
      </c>
      <c r="H39" s="283"/>
      <c r="I39" s="284"/>
    </row>
    <row r="40" spans="1:9" ht="12" customHeight="1" outlineLevel="1">
      <c r="A40" s="424" t="s">
        <v>186</v>
      </c>
      <c r="B40" s="424"/>
      <c r="C40" s="280">
        <v>75134.28</v>
      </c>
      <c r="D40" s="281"/>
      <c r="E40" s="281"/>
      <c r="F40" s="280">
        <v>23991.27</v>
      </c>
      <c r="G40" s="280">
        <v>51143.01</v>
      </c>
      <c r="H40" s="283"/>
      <c r="I40" s="284"/>
    </row>
    <row r="41" spans="1:9" ht="11.25" customHeight="1">
      <c r="A41" s="423" t="s">
        <v>465</v>
      </c>
      <c r="B41" s="423"/>
      <c r="C41" s="275">
        <v>5399301.3099999996</v>
      </c>
      <c r="D41" s="276"/>
      <c r="E41" s="275">
        <v>438630.35</v>
      </c>
      <c r="F41" s="275">
        <v>829339.43</v>
      </c>
      <c r="G41" s="275">
        <v>5008592.2300000004</v>
      </c>
      <c r="H41" s="277"/>
      <c r="I41" s="278"/>
    </row>
    <row r="42" spans="1:9" ht="12" customHeight="1" outlineLevel="1">
      <c r="A42" s="424" t="s">
        <v>466</v>
      </c>
      <c r="B42" s="424"/>
      <c r="C42" s="280">
        <v>23348689.390000001</v>
      </c>
      <c r="D42" s="281"/>
      <c r="E42" s="281"/>
      <c r="F42" s="280">
        <v>438630.35</v>
      </c>
      <c r="G42" s="280">
        <v>22910059.039999999</v>
      </c>
      <c r="H42" s="283"/>
      <c r="I42" s="284"/>
    </row>
    <row r="43" spans="1:9" ht="24" customHeight="1" outlineLevel="1">
      <c r="A43" s="424" t="s">
        <v>467</v>
      </c>
      <c r="B43" s="424"/>
      <c r="C43" s="281"/>
      <c r="D43" s="280">
        <v>17949388.079999998</v>
      </c>
      <c r="E43" s="280">
        <v>438630.35</v>
      </c>
      <c r="F43" s="280">
        <v>390709.08</v>
      </c>
      <c r="G43" s="281"/>
      <c r="H43" s="427">
        <v>17901466.809999999</v>
      </c>
      <c r="I43" s="427"/>
    </row>
    <row r="44" spans="1:9" ht="11.25" customHeight="1">
      <c r="A44" s="423" t="s">
        <v>402</v>
      </c>
      <c r="B44" s="423"/>
      <c r="C44" s="276"/>
      <c r="D44" s="276"/>
      <c r="E44" s="276"/>
      <c r="F44" s="276"/>
      <c r="G44" s="276"/>
      <c r="H44" s="277"/>
      <c r="I44" s="278"/>
    </row>
    <row r="45" spans="1:9" ht="24" customHeight="1" outlineLevel="1">
      <c r="A45" s="424" t="s">
        <v>403</v>
      </c>
      <c r="B45" s="424"/>
      <c r="C45" s="280">
        <v>2834183.71</v>
      </c>
      <c r="D45" s="281"/>
      <c r="E45" s="281"/>
      <c r="F45" s="281"/>
      <c r="G45" s="280">
        <v>2834183.71</v>
      </c>
      <c r="H45" s="283"/>
      <c r="I45" s="284"/>
    </row>
    <row r="46" spans="1:9" ht="24" customHeight="1" outlineLevel="1">
      <c r="A46" s="424" t="s">
        <v>468</v>
      </c>
      <c r="B46" s="424"/>
      <c r="C46" s="281"/>
      <c r="D46" s="280">
        <v>2834183.71</v>
      </c>
      <c r="E46" s="281"/>
      <c r="F46" s="281"/>
      <c r="G46" s="281"/>
      <c r="H46" s="427">
        <v>2834183.71</v>
      </c>
      <c r="I46" s="427"/>
    </row>
    <row r="47" spans="1:9" ht="11.25" customHeight="1">
      <c r="A47" s="423" t="s">
        <v>41</v>
      </c>
      <c r="B47" s="423"/>
      <c r="C47" s="276"/>
      <c r="D47" s="275">
        <v>2817171.9</v>
      </c>
      <c r="E47" s="275">
        <v>5229893.68</v>
      </c>
      <c r="F47" s="275">
        <v>5847990.3700000001</v>
      </c>
      <c r="G47" s="276"/>
      <c r="H47" s="429">
        <v>3435268.59</v>
      </c>
      <c r="I47" s="429"/>
    </row>
    <row r="48" spans="1:9" ht="24" customHeight="1" outlineLevel="1">
      <c r="A48" s="424" t="s">
        <v>43</v>
      </c>
      <c r="B48" s="424"/>
      <c r="C48" s="281"/>
      <c r="D48" s="293">
        <v>-64267.22</v>
      </c>
      <c r="E48" s="280">
        <v>465921</v>
      </c>
      <c r="F48" s="280">
        <v>699047</v>
      </c>
      <c r="G48" s="281"/>
      <c r="H48" s="427">
        <v>168858.78</v>
      </c>
      <c r="I48" s="427"/>
    </row>
    <row r="49" spans="1:9" ht="24" customHeight="1" outlineLevel="1">
      <c r="A49" s="424" t="s">
        <v>42</v>
      </c>
      <c r="B49" s="424"/>
      <c r="C49" s="281"/>
      <c r="D49" s="280">
        <v>2935889.89</v>
      </c>
      <c r="E49" s="280">
        <v>4388487.68</v>
      </c>
      <c r="F49" s="280">
        <v>4587157.37</v>
      </c>
      <c r="G49" s="281"/>
      <c r="H49" s="427">
        <v>3134559.58</v>
      </c>
      <c r="I49" s="427"/>
    </row>
    <row r="50" spans="1:9" ht="24" customHeight="1" outlineLevel="2">
      <c r="A50" s="428" t="s">
        <v>426</v>
      </c>
      <c r="B50" s="428"/>
      <c r="C50" s="281"/>
      <c r="D50" s="280">
        <v>2935889.89</v>
      </c>
      <c r="E50" s="280">
        <v>4388487.68</v>
      </c>
      <c r="F50" s="280">
        <v>4587157.37</v>
      </c>
      <c r="G50" s="281"/>
      <c r="H50" s="427">
        <v>3134559.58</v>
      </c>
      <c r="I50" s="427"/>
    </row>
    <row r="51" spans="1:9" ht="12" customHeight="1" outlineLevel="1">
      <c r="A51" s="424" t="s">
        <v>44</v>
      </c>
      <c r="B51" s="424"/>
      <c r="C51" s="281"/>
      <c r="D51" s="293">
        <v>-52322.27</v>
      </c>
      <c r="E51" s="280">
        <v>375485</v>
      </c>
      <c r="F51" s="280">
        <v>561786</v>
      </c>
      <c r="G51" s="281"/>
      <c r="H51" s="427">
        <v>133978.73000000001</v>
      </c>
      <c r="I51" s="427"/>
    </row>
    <row r="52" spans="1:9" ht="12" customHeight="1" outlineLevel="1">
      <c r="A52" s="424" t="s">
        <v>46</v>
      </c>
      <c r="B52" s="424"/>
      <c r="C52" s="281"/>
      <c r="D52" s="299">
        <v>-931.5</v>
      </c>
      <c r="E52" s="281"/>
      <c r="F52" s="281"/>
      <c r="G52" s="281"/>
      <c r="H52" s="435">
        <v>-931.5</v>
      </c>
      <c r="I52" s="435"/>
    </row>
    <row r="53" spans="1:9" ht="12" customHeight="1" outlineLevel="1">
      <c r="A53" s="424" t="s">
        <v>47</v>
      </c>
      <c r="B53" s="424"/>
      <c r="C53" s="281"/>
      <c r="D53" s="293">
        <v>-1197</v>
      </c>
      <c r="E53" s="281"/>
      <c r="F53" s="281"/>
      <c r="G53" s="281"/>
      <c r="H53" s="426">
        <v>-1197</v>
      </c>
      <c r="I53" s="426"/>
    </row>
    <row r="54" spans="1:9" ht="32.25" customHeight="1">
      <c r="A54" s="423" t="s">
        <v>48</v>
      </c>
      <c r="B54" s="423"/>
      <c r="C54" s="276"/>
      <c r="D54" s="294">
        <v>-12415.18</v>
      </c>
      <c r="E54" s="275">
        <v>1186927</v>
      </c>
      <c r="F54" s="275">
        <v>1763729</v>
      </c>
      <c r="G54" s="276"/>
      <c r="H54" s="429">
        <v>564386.81999999995</v>
      </c>
      <c r="I54" s="429"/>
    </row>
    <row r="55" spans="1:9" ht="24" customHeight="1" outlineLevel="1">
      <c r="A55" s="424" t="s">
        <v>49</v>
      </c>
      <c r="B55" s="424"/>
      <c r="C55" s="281"/>
      <c r="D55" s="293">
        <v>-18516.37</v>
      </c>
      <c r="E55" s="280">
        <v>526322</v>
      </c>
      <c r="F55" s="280">
        <v>777726</v>
      </c>
      <c r="G55" s="281"/>
      <c r="H55" s="427">
        <v>232887.63</v>
      </c>
      <c r="I55" s="427"/>
    </row>
    <row r="56" spans="1:9" ht="24" customHeight="1" outlineLevel="2">
      <c r="A56" s="428" t="s">
        <v>187</v>
      </c>
      <c r="B56" s="428"/>
      <c r="C56" s="281"/>
      <c r="D56" s="293">
        <v>-5196.5600000000004</v>
      </c>
      <c r="E56" s="280">
        <v>210216</v>
      </c>
      <c r="F56" s="280">
        <v>305936</v>
      </c>
      <c r="G56" s="281"/>
      <c r="H56" s="427">
        <v>90523.44</v>
      </c>
      <c r="I56" s="427"/>
    </row>
    <row r="57" spans="1:9" ht="36" customHeight="1" outlineLevel="2">
      <c r="A57" s="428" t="s">
        <v>199</v>
      </c>
      <c r="B57" s="428"/>
      <c r="C57" s="281"/>
      <c r="D57" s="293">
        <v>-1795.58</v>
      </c>
      <c r="E57" s="280">
        <v>126442</v>
      </c>
      <c r="F57" s="280">
        <v>188716</v>
      </c>
      <c r="G57" s="281"/>
      <c r="H57" s="427">
        <v>60478.42</v>
      </c>
      <c r="I57" s="427"/>
    </row>
    <row r="58" spans="1:9" ht="36" customHeight="1" outlineLevel="2">
      <c r="A58" s="428" t="s">
        <v>77</v>
      </c>
      <c r="B58" s="428"/>
      <c r="C58" s="281"/>
      <c r="D58" s="293">
        <v>-11524.23</v>
      </c>
      <c r="E58" s="280">
        <v>189664</v>
      </c>
      <c r="F58" s="280">
        <v>283074</v>
      </c>
      <c r="G58" s="281"/>
      <c r="H58" s="427">
        <v>81885.77</v>
      </c>
      <c r="I58" s="427"/>
    </row>
    <row r="59" spans="1:9" ht="24" customHeight="1" outlineLevel="1">
      <c r="A59" s="424" t="s">
        <v>50</v>
      </c>
      <c r="B59" s="424"/>
      <c r="C59" s="281"/>
      <c r="D59" s="280">
        <v>6101.19</v>
      </c>
      <c r="E59" s="280">
        <v>660605</v>
      </c>
      <c r="F59" s="280">
        <v>986003</v>
      </c>
      <c r="G59" s="281"/>
      <c r="H59" s="427">
        <v>331499.19</v>
      </c>
      <c r="I59" s="427"/>
    </row>
    <row r="60" spans="1:9" ht="21.75" customHeight="1">
      <c r="A60" s="423" t="s">
        <v>51</v>
      </c>
      <c r="B60" s="423"/>
      <c r="C60" s="276"/>
      <c r="D60" s="275">
        <v>5732134.54</v>
      </c>
      <c r="E60" s="275">
        <v>32562450.399999999</v>
      </c>
      <c r="F60" s="275">
        <v>36929042.969999999</v>
      </c>
      <c r="G60" s="276"/>
      <c r="H60" s="429">
        <v>10098727.109999999</v>
      </c>
      <c r="I60" s="429"/>
    </row>
    <row r="61" spans="1:9" ht="36" customHeight="1" outlineLevel="1">
      <c r="A61" s="424" t="s">
        <v>52</v>
      </c>
      <c r="B61" s="424"/>
      <c r="C61" s="281"/>
      <c r="D61" s="280">
        <v>5736857.46</v>
      </c>
      <c r="E61" s="280">
        <v>23039716.399999999</v>
      </c>
      <c r="F61" s="280">
        <v>25780696.550000001</v>
      </c>
      <c r="G61" s="281"/>
      <c r="H61" s="427">
        <v>8477837.6099999994</v>
      </c>
      <c r="I61" s="427"/>
    </row>
    <row r="62" spans="1:9" ht="24" customHeight="1" outlineLevel="1">
      <c r="A62" s="424" t="s">
        <v>53</v>
      </c>
      <c r="B62" s="424"/>
      <c r="C62" s="281"/>
      <c r="D62" s="293">
        <v>-5222.42</v>
      </c>
      <c r="E62" s="280">
        <v>9066234</v>
      </c>
      <c r="F62" s="280">
        <v>10454146.42</v>
      </c>
      <c r="G62" s="281"/>
      <c r="H62" s="427">
        <v>1382690</v>
      </c>
      <c r="I62" s="427"/>
    </row>
    <row r="63" spans="1:9" ht="24" customHeight="1" outlineLevel="1">
      <c r="A63" s="424" t="s">
        <v>188</v>
      </c>
      <c r="B63" s="424"/>
      <c r="C63" s="281"/>
      <c r="D63" s="282">
        <v>499.5</v>
      </c>
      <c r="E63" s="280">
        <v>456500</v>
      </c>
      <c r="F63" s="280">
        <v>694200</v>
      </c>
      <c r="G63" s="281"/>
      <c r="H63" s="427">
        <v>238199.5</v>
      </c>
      <c r="I63" s="427"/>
    </row>
    <row r="64" spans="1:9" ht="48" customHeight="1" outlineLevel="2">
      <c r="A64" s="428" t="s">
        <v>532</v>
      </c>
      <c r="B64" s="428"/>
      <c r="C64" s="281"/>
      <c r="D64" s="282">
        <v>500</v>
      </c>
      <c r="E64" s="281"/>
      <c r="F64" s="281"/>
      <c r="G64" s="281"/>
      <c r="H64" s="434">
        <v>500</v>
      </c>
      <c r="I64" s="434"/>
    </row>
    <row r="65" spans="1:9" ht="24" customHeight="1" outlineLevel="2">
      <c r="A65" s="428" t="s">
        <v>189</v>
      </c>
      <c r="B65" s="428"/>
      <c r="C65" s="281"/>
      <c r="D65" s="299">
        <v>-0.5</v>
      </c>
      <c r="E65" s="280">
        <v>456500</v>
      </c>
      <c r="F65" s="280">
        <v>694200</v>
      </c>
      <c r="G65" s="281"/>
      <c r="H65" s="427">
        <v>237699.5</v>
      </c>
      <c r="I65" s="427"/>
    </row>
    <row r="66" spans="1:9" ht="21.75" customHeight="1">
      <c r="A66" s="423" t="s">
        <v>56</v>
      </c>
      <c r="B66" s="423"/>
      <c r="C66" s="276"/>
      <c r="D66" s="275">
        <v>31136464.460000001</v>
      </c>
      <c r="E66" s="275">
        <v>42413258.649999999</v>
      </c>
      <c r="F66" s="275">
        <v>41720205.979999997</v>
      </c>
      <c r="G66" s="276"/>
      <c r="H66" s="429">
        <v>30443411.789999999</v>
      </c>
      <c r="I66" s="429"/>
    </row>
    <row r="67" spans="1:9" ht="24" customHeight="1" outlineLevel="1">
      <c r="A67" s="424" t="s">
        <v>57</v>
      </c>
      <c r="B67" s="424"/>
      <c r="C67" s="281"/>
      <c r="D67" s="280">
        <v>31136464.460000001</v>
      </c>
      <c r="E67" s="280">
        <v>42413258.649999999</v>
      </c>
      <c r="F67" s="280">
        <v>41720205.979999997</v>
      </c>
      <c r="G67" s="281"/>
      <c r="H67" s="427">
        <v>30443411.789999999</v>
      </c>
      <c r="I67" s="427"/>
    </row>
    <row r="68" spans="1:9" ht="11.25" customHeight="1">
      <c r="A68" s="423" t="s">
        <v>61</v>
      </c>
      <c r="B68" s="423"/>
      <c r="C68" s="276"/>
      <c r="D68" s="275">
        <v>1000000</v>
      </c>
      <c r="E68" s="276"/>
      <c r="F68" s="276"/>
      <c r="G68" s="276"/>
      <c r="H68" s="429">
        <v>1000000</v>
      </c>
      <c r="I68" s="429"/>
    </row>
    <row r="69" spans="1:9" ht="12" customHeight="1" outlineLevel="1">
      <c r="A69" s="424" t="s">
        <v>62</v>
      </c>
      <c r="B69" s="424"/>
      <c r="C69" s="281"/>
      <c r="D69" s="280">
        <v>1000000</v>
      </c>
      <c r="E69" s="281"/>
      <c r="F69" s="281"/>
      <c r="G69" s="281"/>
      <c r="H69" s="427">
        <v>1000000</v>
      </c>
      <c r="I69" s="427"/>
    </row>
    <row r="70" spans="1:9" ht="21.75" customHeight="1">
      <c r="A70" s="423" t="s">
        <v>190</v>
      </c>
      <c r="B70" s="423"/>
      <c r="C70" s="276"/>
      <c r="D70" s="294">
        <v>-28533810.469999999</v>
      </c>
      <c r="E70" s="276"/>
      <c r="F70" s="275">
        <v>2127924.02</v>
      </c>
      <c r="G70" s="276"/>
      <c r="H70" s="433">
        <v>-26405886.449999999</v>
      </c>
      <c r="I70" s="433"/>
    </row>
    <row r="71" spans="1:9" ht="36" customHeight="1" outlineLevel="1">
      <c r="A71" s="424" t="s">
        <v>191</v>
      </c>
      <c r="B71" s="424"/>
      <c r="C71" s="281"/>
      <c r="D71" s="280">
        <v>62114880.609999999</v>
      </c>
      <c r="E71" s="281"/>
      <c r="F71" s="280">
        <v>2127924.02</v>
      </c>
      <c r="G71" s="281"/>
      <c r="H71" s="427">
        <v>64242804.630000003</v>
      </c>
      <c r="I71" s="427"/>
    </row>
    <row r="72" spans="1:9" ht="36" customHeight="1" outlineLevel="1">
      <c r="A72" s="424" t="s">
        <v>192</v>
      </c>
      <c r="B72" s="424"/>
      <c r="C72" s="281"/>
      <c r="D72" s="293">
        <v>-90648691.079999998</v>
      </c>
      <c r="E72" s="281"/>
      <c r="F72" s="281"/>
      <c r="G72" s="281"/>
      <c r="H72" s="426">
        <v>-90648691.079999998</v>
      </c>
      <c r="I72" s="426"/>
    </row>
    <row r="73" spans="1:9" ht="21.75" customHeight="1">
      <c r="A73" s="423" t="s">
        <v>193</v>
      </c>
      <c r="B73" s="423"/>
      <c r="C73" s="276"/>
      <c r="D73" s="276"/>
      <c r="E73" s="275">
        <v>37970299.619999997</v>
      </c>
      <c r="F73" s="275">
        <v>37970299.619999997</v>
      </c>
      <c r="G73" s="276"/>
      <c r="H73" s="277"/>
      <c r="I73" s="278"/>
    </row>
    <row r="74" spans="1:9" ht="24" customHeight="1" outlineLevel="1">
      <c r="A74" s="424" t="s">
        <v>194</v>
      </c>
      <c r="B74" s="424"/>
      <c r="C74" s="281"/>
      <c r="D74" s="281"/>
      <c r="E74" s="280">
        <v>37970299.619999997</v>
      </c>
      <c r="F74" s="280">
        <v>37970299.619999997</v>
      </c>
      <c r="G74" s="281"/>
      <c r="H74" s="283"/>
      <c r="I74" s="284"/>
    </row>
    <row r="75" spans="1:9" ht="21.75" customHeight="1">
      <c r="A75" s="423" t="s">
        <v>66</v>
      </c>
      <c r="B75" s="423"/>
      <c r="C75" s="276"/>
      <c r="D75" s="276"/>
      <c r="E75" s="275">
        <v>37934807.619999997</v>
      </c>
      <c r="F75" s="275">
        <v>37934807.619999997</v>
      </c>
      <c r="G75" s="276"/>
      <c r="H75" s="277"/>
      <c r="I75" s="278"/>
    </row>
    <row r="76" spans="1:9" ht="24" customHeight="1" outlineLevel="1">
      <c r="A76" s="424" t="s">
        <v>67</v>
      </c>
      <c r="B76" s="424"/>
      <c r="C76" s="281"/>
      <c r="D76" s="281"/>
      <c r="E76" s="280">
        <v>37934807.619999997</v>
      </c>
      <c r="F76" s="280">
        <v>37934807.619999997</v>
      </c>
      <c r="G76" s="281"/>
      <c r="H76" s="283"/>
      <c r="I76" s="284"/>
    </row>
    <row r="77" spans="1:9" ht="11.25" customHeight="1">
      <c r="A77" s="423" t="s">
        <v>70</v>
      </c>
      <c r="B77" s="423"/>
      <c r="C77" s="276"/>
      <c r="D77" s="276"/>
      <c r="E77" s="275">
        <v>35492</v>
      </c>
      <c r="F77" s="275">
        <v>35492</v>
      </c>
      <c r="G77" s="276"/>
      <c r="H77" s="277"/>
      <c r="I77" s="278"/>
    </row>
    <row r="78" spans="1:9" ht="36" customHeight="1" outlineLevel="1">
      <c r="A78" s="424" t="s">
        <v>533</v>
      </c>
      <c r="B78" s="424"/>
      <c r="C78" s="281"/>
      <c r="D78" s="281"/>
      <c r="E78" s="280">
        <v>33700</v>
      </c>
      <c r="F78" s="280">
        <v>33700</v>
      </c>
      <c r="G78" s="281"/>
      <c r="H78" s="283"/>
      <c r="I78" s="284"/>
    </row>
    <row r="79" spans="1:9" ht="12" customHeight="1" outlineLevel="1">
      <c r="A79" s="424" t="s">
        <v>195</v>
      </c>
      <c r="B79" s="424"/>
      <c r="C79" s="281"/>
      <c r="D79" s="281"/>
      <c r="E79" s="280">
        <v>1792</v>
      </c>
      <c r="F79" s="280">
        <v>1792</v>
      </c>
      <c r="G79" s="281"/>
      <c r="H79" s="283"/>
      <c r="I79" s="284"/>
    </row>
    <row r="80" spans="1:9" ht="32.25" customHeight="1">
      <c r="A80" s="423" t="s">
        <v>250</v>
      </c>
      <c r="B80" s="423"/>
      <c r="C80" s="276"/>
      <c r="D80" s="276"/>
      <c r="E80" s="275">
        <v>149661.82999999999</v>
      </c>
      <c r="F80" s="275">
        <v>149661.82999999999</v>
      </c>
      <c r="G80" s="276"/>
      <c r="H80" s="277"/>
      <c r="I80" s="278"/>
    </row>
    <row r="81" spans="1:9" ht="36" customHeight="1" outlineLevel="1">
      <c r="A81" s="424" t="s">
        <v>251</v>
      </c>
      <c r="B81" s="424"/>
      <c r="C81" s="281"/>
      <c r="D81" s="281"/>
      <c r="E81" s="280">
        <v>149661.82999999999</v>
      </c>
      <c r="F81" s="280">
        <v>149661.82999999999</v>
      </c>
      <c r="G81" s="281"/>
      <c r="H81" s="283"/>
      <c r="I81" s="284"/>
    </row>
    <row r="82" spans="1:9" ht="21.75" customHeight="1">
      <c r="A82" s="423" t="s">
        <v>72</v>
      </c>
      <c r="B82" s="423"/>
      <c r="C82" s="276"/>
      <c r="D82" s="276"/>
      <c r="E82" s="275">
        <v>35687663.770000003</v>
      </c>
      <c r="F82" s="275">
        <v>35687663.770000003</v>
      </c>
      <c r="G82" s="276"/>
      <c r="H82" s="277"/>
      <c r="I82" s="278"/>
    </row>
    <row r="83" spans="1:9" ht="24" customHeight="1" outlineLevel="1">
      <c r="A83" s="424" t="s">
        <v>73</v>
      </c>
      <c r="B83" s="424"/>
      <c r="C83" s="281"/>
      <c r="D83" s="281"/>
      <c r="E83" s="280">
        <v>35687663.770000003</v>
      </c>
      <c r="F83" s="280">
        <v>35687663.770000003</v>
      </c>
      <c r="G83" s="281"/>
      <c r="H83" s="283"/>
      <c r="I83" s="284"/>
    </row>
    <row r="84" spans="1:9" ht="11.25" customHeight="1">
      <c r="A84" s="423" t="s">
        <v>74</v>
      </c>
      <c r="B84" s="423"/>
      <c r="C84" s="276"/>
      <c r="D84" s="276"/>
      <c r="E84" s="275">
        <v>5050</v>
      </c>
      <c r="F84" s="275">
        <v>5050</v>
      </c>
      <c r="G84" s="276"/>
      <c r="H84" s="277"/>
      <c r="I84" s="278"/>
    </row>
    <row r="85" spans="1:9" ht="12" customHeight="1" outlineLevel="1">
      <c r="A85" s="424" t="s">
        <v>198</v>
      </c>
      <c r="B85" s="424"/>
      <c r="C85" s="281"/>
      <c r="D85" s="281"/>
      <c r="E85" s="280">
        <v>5050</v>
      </c>
      <c r="F85" s="280">
        <v>5050</v>
      </c>
      <c r="G85" s="281"/>
      <c r="H85" s="283"/>
      <c r="I85" s="284"/>
    </row>
    <row r="86" spans="1:9" ht="12" customHeight="1">
      <c r="A86" s="425" t="s">
        <v>0</v>
      </c>
      <c r="B86" s="425"/>
      <c r="C86" s="296">
        <v>12139545.25</v>
      </c>
      <c r="D86" s="296">
        <v>12139545.25</v>
      </c>
      <c r="E86" s="296">
        <v>288914409.36000001</v>
      </c>
      <c r="F86" s="296">
        <v>288914409.36000001</v>
      </c>
      <c r="G86" s="296">
        <v>19135907.859999999</v>
      </c>
      <c r="H86" s="422">
        <v>19135907.859999999</v>
      </c>
      <c r="I86" s="422"/>
    </row>
  </sheetData>
  <mergeCells count="117">
    <mergeCell ref="A1:H1"/>
    <mergeCell ref="A2:H2"/>
    <mergeCell ref="B4:H4"/>
    <mergeCell ref="A6:B6"/>
    <mergeCell ref="C6:D6"/>
    <mergeCell ref="E6:F6"/>
    <mergeCell ref="G6:I6"/>
    <mergeCell ref="A12:B12"/>
    <mergeCell ref="A13:B13"/>
    <mergeCell ref="A14:B14"/>
    <mergeCell ref="A15:B15"/>
    <mergeCell ref="A16:B16"/>
    <mergeCell ref="A17:B17"/>
    <mergeCell ref="A7:B7"/>
    <mergeCell ref="H7:I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7:B47"/>
    <mergeCell ref="H47:I47"/>
    <mergeCell ref="A48:B48"/>
    <mergeCell ref="H48:I48"/>
    <mergeCell ref="A49:B49"/>
    <mergeCell ref="H49:I49"/>
    <mergeCell ref="A42:B42"/>
    <mergeCell ref="A43:B43"/>
    <mergeCell ref="H43:I43"/>
    <mergeCell ref="A44:B44"/>
    <mergeCell ref="A45:B45"/>
    <mergeCell ref="A46:B46"/>
    <mergeCell ref="H46:I46"/>
    <mergeCell ref="A53:B53"/>
    <mergeCell ref="H53:I53"/>
    <mergeCell ref="A54:B54"/>
    <mergeCell ref="H54:I54"/>
    <mergeCell ref="A55:B55"/>
    <mergeCell ref="H55:I55"/>
    <mergeCell ref="A50:B50"/>
    <mergeCell ref="H50:I50"/>
    <mergeCell ref="A51:B51"/>
    <mergeCell ref="H51:I51"/>
    <mergeCell ref="A52:B52"/>
    <mergeCell ref="H52:I52"/>
    <mergeCell ref="A59:B59"/>
    <mergeCell ref="H59:I59"/>
    <mergeCell ref="A60:B60"/>
    <mergeCell ref="H60:I60"/>
    <mergeCell ref="A61:B61"/>
    <mergeCell ref="H61:I61"/>
    <mergeCell ref="A56:B56"/>
    <mergeCell ref="H56:I56"/>
    <mergeCell ref="A57:B57"/>
    <mergeCell ref="H57:I57"/>
    <mergeCell ref="A58:B58"/>
    <mergeCell ref="H58:I58"/>
    <mergeCell ref="A65:B65"/>
    <mergeCell ref="H65:I65"/>
    <mergeCell ref="A66:B66"/>
    <mergeCell ref="H66:I66"/>
    <mergeCell ref="A67:B67"/>
    <mergeCell ref="H67:I67"/>
    <mergeCell ref="A62:B62"/>
    <mergeCell ref="H62:I62"/>
    <mergeCell ref="A63:B63"/>
    <mergeCell ref="H63:I63"/>
    <mergeCell ref="A64:B64"/>
    <mergeCell ref="H64:I64"/>
    <mergeCell ref="A71:B71"/>
    <mergeCell ref="H71:I71"/>
    <mergeCell ref="A72:B72"/>
    <mergeCell ref="H72:I72"/>
    <mergeCell ref="A73:B73"/>
    <mergeCell ref="A74:B74"/>
    <mergeCell ref="A68:B68"/>
    <mergeCell ref="H68:I68"/>
    <mergeCell ref="A69:B69"/>
    <mergeCell ref="H69:I69"/>
    <mergeCell ref="A70:B70"/>
    <mergeCell ref="H70:I70"/>
    <mergeCell ref="H86:I86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67F7-81CD-4B81-9395-C12DE1C12602}">
  <sheetPr>
    <outlinePr summaryBelow="0" summaryRight="0"/>
    <pageSetUpPr autoPageBreaks="0" fitToPage="1"/>
  </sheetPr>
  <dimension ref="A1:O46"/>
  <sheetViews>
    <sheetView workbookViewId="0">
      <selection activeCell="H46" sqref="H46"/>
    </sheetView>
  </sheetViews>
  <sheetFormatPr defaultColWidth="9.33203125" defaultRowHeight="11.25" outlineLevelRow="2"/>
  <cols>
    <col min="1" max="1" width="66.33203125" style="268" customWidth="1"/>
    <col min="2" max="2" width="19" style="268" hidden="1" customWidth="1"/>
    <col min="3" max="3" width="19.1640625" style="268" hidden="1" customWidth="1"/>
    <col min="4" max="4" width="7.83203125" style="268" hidden="1" customWidth="1"/>
    <col min="5" max="5" width="13.6640625" style="268" hidden="1" customWidth="1"/>
    <col min="6" max="6" width="23.6640625" style="268" customWidth="1"/>
    <col min="7" max="7" width="17.6640625" style="268" customWidth="1"/>
    <col min="8" max="8" width="23.6640625" style="268" customWidth="1"/>
    <col min="9" max="9" width="19.6640625" style="268" customWidth="1"/>
    <col min="10" max="11" width="15.5" style="268" customWidth="1"/>
    <col min="12" max="12" width="18.33203125" style="268" customWidth="1"/>
    <col min="13" max="13" width="23.6640625" style="268" customWidth="1"/>
    <col min="14" max="14" width="17" style="268" customWidth="1"/>
    <col min="15" max="15" width="23.6640625" style="268" customWidth="1"/>
    <col min="16" max="256" width="10.6640625" style="268" customWidth="1"/>
    <col min="257" max="16384" width="9.33203125" style="268"/>
  </cols>
  <sheetData>
    <row r="1" spans="1:15" ht="12.75" customHeight="1">
      <c r="A1" s="437" t="s">
        <v>428</v>
      </c>
      <c r="B1" s="437"/>
      <c r="C1" s="437"/>
      <c r="D1" s="437"/>
    </row>
    <row r="2" spans="1:15" ht="15.75" customHeight="1">
      <c r="A2" s="438" t="s">
        <v>589</v>
      </c>
      <c r="B2" s="438"/>
      <c r="C2" s="438"/>
      <c r="D2" s="438"/>
    </row>
    <row r="3" spans="1:15" ht="2.1" customHeight="1"/>
    <row r="4" spans="1:15" ht="12" customHeight="1">
      <c r="A4" s="439" t="s">
        <v>588</v>
      </c>
      <c r="B4" s="439" t="s">
        <v>587</v>
      </c>
      <c r="C4" s="439" t="s">
        <v>586</v>
      </c>
      <c r="D4" s="439" t="s">
        <v>585</v>
      </c>
      <c r="E4" s="439"/>
      <c r="F4" s="436" t="s">
        <v>584</v>
      </c>
      <c r="G4" s="436"/>
      <c r="H4" s="436"/>
      <c r="I4" s="436" t="s">
        <v>583</v>
      </c>
      <c r="J4" s="436"/>
      <c r="K4" s="436"/>
      <c r="L4" s="436"/>
      <c r="M4" s="436" t="s">
        <v>582</v>
      </c>
      <c r="N4" s="436"/>
      <c r="O4" s="436"/>
    </row>
    <row r="5" spans="1:15" ht="24" customHeight="1">
      <c r="A5" s="440"/>
      <c r="B5" s="440"/>
      <c r="C5" s="440"/>
      <c r="D5" s="441"/>
      <c r="E5" s="442"/>
      <c r="F5" s="269" t="s">
        <v>581</v>
      </c>
      <c r="G5" s="269" t="s">
        <v>580</v>
      </c>
      <c r="H5" s="269" t="s">
        <v>579</v>
      </c>
      <c r="I5" s="269" t="s">
        <v>578</v>
      </c>
      <c r="J5" s="269" t="s">
        <v>577</v>
      </c>
      <c r="K5" s="269" t="s">
        <v>576</v>
      </c>
      <c r="L5" s="269" t="s">
        <v>575</v>
      </c>
      <c r="M5" s="269" t="s">
        <v>574</v>
      </c>
      <c r="N5" s="269" t="s">
        <v>573</v>
      </c>
      <c r="O5" s="269" t="s">
        <v>572</v>
      </c>
    </row>
    <row r="6" spans="1:15" ht="12" customHeight="1">
      <c r="A6" s="353" t="s">
        <v>571</v>
      </c>
      <c r="B6" s="361"/>
      <c r="C6" s="361"/>
      <c r="D6" s="363"/>
      <c r="E6" s="362"/>
      <c r="F6" s="360">
        <v>9775684</v>
      </c>
      <c r="G6" s="361"/>
      <c r="H6" s="360">
        <v>9775684</v>
      </c>
      <c r="I6" s="361"/>
      <c r="J6" s="361"/>
      <c r="K6" s="361"/>
      <c r="L6" s="361"/>
      <c r="M6" s="360">
        <v>9775684</v>
      </c>
      <c r="N6" s="361"/>
      <c r="O6" s="360">
        <v>9775684</v>
      </c>
    </row>
    <row r="7" spans="1:15" ht="12" customHeight="1">
      <c r="A7" s="353" t="s">
        <v>556</v>
      </c>
      <c r="B7" s="361"/>
      <c r="C7" s="361"/>
      <c r="D7" s="363"/>
      <c r="E7" s="362"/>
      <c r="F7" s="360">
        <v>3747757387</v>
      </c>
      <c r="G7" s="361"/>
      <c r="H7" s="360">
        <v>3747757387</v>
      </c>
      <c r="I7" s="361"/>
      <c r="J7" s="361"/>
      <c r="K7" s="361"/>
      <c r="L7" s="361"/>
      <c r="M7" s="360">
        <v>3747757387</v>
      </c>
      <c r="N7" s="361"/>
      <c r="O7" s="360">
        <v>3747757387</v>
      </c>
    </row>
    <row r="8" spans="1:15" ht="12" customHeight="1">
      <c r="A8" s="353" t="s">
        <v>570</v>
      </c>
      <c r="B8" s="361"/>
      <c r="C8" s="361"/>
      <c r="D8" s="363"/>
      <c r="E8" s="362"/>
      <c r="F8" s="360">
        <v>3666239056</v>
      </c>
      <c r="G8" s="361"/>
      <c r="H8" s="360">
        <v>3666239056</v>
      </c>
      <c r="I8" s="361"/>
      <c r="J8" s="361"/>
      <c r="K8" s="361"/>
      <c r="L8" s="361"/>
      <c r="M8" s="360">
        <v>3666239056</v>
      </c>
      <c r="N8" s="361"/>
      <c r="O8" s="360">
        <v>3666239056</v>
      </c>
    </row>
    <row r="9" spans="1:15" ht="12" customHeight="1">
      <c r="A9" s="353" t="s">
        <v>553</v>
      </c>
      <c r="B9" s="361"/>
      <c r="C9" s="361"/>
      <c r="D9" s="363"/>
      <c r="E9" s="362"/>
      <c r="F9" s="360">
        <v>4397896</v>
      </c>
      <c r="G9" s="361"/>
      <c r="H9" s="360">
        <v>4397896</v>
      </c>
      <c r="I9" s="361"/>
      <c r="J9" s="361"/>
      <c r="K9" s="361"/>
      <c r="L9" s="360">
        <v>936425</v>
      </c>
      <c r="M9" s="360">
        <v>3461471</v>
      </c>
      <c r="N9" s="361"/>
      <c r="O9" s="360">
        <v>3461471</v>
      </c>
    </row>
    <row r="10" spans="1:15" ht="12" customHeight="1" collapsed="1">
      <c r="A10" s="353" t="s">
        <v>555</v>
      </c>
      <c r="B10" s="361"/>
      <c r="C10" s="361"/>
      <c r="D10" s="363"/>
      <c r="E10" s="362"/>
      <c r="F10" s="360">
        <v>501828550</v>
      </c>
      <c r="G10" s="361"/>
      <c r="H10" s="360">
        <v>501828550</v>
      </c>
      <c r="I10" s="360">
        <v>12786357.17</v>
      </c>
      <c r="J10" s="361"/>
      <c r="K10" s="361"/>
      <c r="L10" s="360">
        <v>6393178.5999999996</v>
      </c>
      <c r="M10" s="360">
        <v>508221728.56999999</v>
      </c>
      <c r="N10" s="361"/>
      <c r="O10" s="360">
        <v>508221728.56999999</v>
      </c>
    </row>
    <row r="11" spans="1:15" ht="12" hidden="1" customHeight="1" outlineLevel="1">
      <c r="A11" s="364" t="s">
        <v>569</v>
      </c>
      <c r="B11" s="361"/>
      <c r="C11" s="361"/>
      <c r="D11" s="363"/>
      <c r="E11" s="362"/>
      <c r="F11" s="360">
        <v>339661</v>
      </c>
      <c r="G11" s="361"/>
      <c r="H11" s="360">
        <v>339661</v>
      </c>
      <c r="I11" s="361"/>
      <c r="J11" s="361"/>
      <c r="K11" s="361"/>
      <c r="L11" s="361"/>
      <c r="M11" s="360">
        <v>339661</v>
      </c>
      <c r="N11" s="361"/>
      <c r="O11" s="360">
        <v>339661</v>
      </c>
    </row>
    <row r="12" spans="1:15" ht="12" hidden="1" customHeight="1" outlineLevel="1">
      <c r="A12" s="364" t="s">
        <v>568</v>
      </c>
      <c r="B12" s="361"/>
      <c r="C12" s="361"/>
      <c r="D12" s="363"/>
      <c r="E12" s="362"/>
      <c r="F12" s="360">
        <v>1491738</v>
      </c>
      <c r="G12" s="361"/>
      <c r="H12" s="360">
        <v>1491738</v>
      </c>
      <c r="I12" s="361"/>
      <c r="J12" s="361"/>
      <c r="K12" s="361"/>
      <c r="L12" s="361"/>
      <c r="M12" s="360">
        <v>1491738</v>
      </c>
      <c r="N12" s="361"/>
      <c r="O12" s="360">
        <v>1491738</v>
      </c>
    </row>
    <row r="13" spans="1:15" ht="12" hidden="1" customHeight="1" outlineLevel="1">
      <c r="A13" s="364" t="s">
        <v>567</v>
      </c>
      <c r="B13" s="361"/>
      <c r="C13" s="361"/>
      <c r="D13" s="363"/>
      <c r="E13" s="362"/>
      <c r="F13" s="360">
        <v>1839400</v>
      </c>
      <c r="G13" s="361"/>
      <c r="H13" s="360">
        <v>1839400</v>
      </c>
      <c r="I13" s="361"/>
      <c r="J13" s="361"/>
      <c r="K13" s="361"/>
      <c r="L13" s="361"/>
      <c r="M13" s="360">
        <v>1839400</v>
      </c>
      <c r="N13" s="361"/>
      <c r="O13" s="360">
        <v>1839400</v>
      </c>
    </row>
    <row r="14" spans="1:15" ht="12" hidden="1" customHeight="1" outlineLevel="1">
      <c r="A14" s="364" t="s">
        <v>566</v>
      </c>
      <c r="B14" s="361"/>
      <c r="C14" s="361"/>
      <c r="D14" s="363"/>
      <c r="E14" s="362"/>
      <c r="F14" s="360">
        <v>2919186</v>
      </c>
      <c r="G14" s="361"/>
      <c r="H14" s="360">
        <v>2919186</v>
      </c>
      <c r="I14" s="361"/>
      <c r="J14" s="361"/>
      <c r="K14" s="361"/>
      <c r="L14" s="361"/>
      <c r="M14" s="360">
        <v>2919186</v>
      </c>
      <c r="N14" s="361"/>
      <c r="O14" s="360">
        <v>2919186</v>
      </c>
    </row>
    <row r="15" spans="1:15" ht="12" hidden="1" customHeight="1" outlineLevel="1" collapsed="1">
      <c r="A15" s="364" t="s">
        <v>565</v>
      </c>
      <c r="B15" s="361"/>
      <c r="C15" s="361"/>
      <c r="D15" s="363"/>
      <c r="E15" s="362"/>
      <c r="F15" s="360">
        <v>12556019</v>
      </c>
      <c r="G15" s="361"/>
      <c r="H15" s="360">
        <v>12556019</v>
      </c>
      <c r="I15" s="361"/>
      <c r="J15" s="361"/>
      <c r="K15" s="361"/>
      <c r="L15" s="361"/>
      <c r="M15" s="360">
        <v>12556019</v>
      </c>
      <c r="N15" s="361"/>
      <c r="O15" s="360">
        <v>12556019</v>
      </c>
    </row>
    <row r="16" spans="1:15" ht="12" hidden="1" customHeight="1" outlineLevel="2" collapsed="1">
      <c r="A16" s="365" t="s">
        <v>564</v>
      </c>
      <c r="B16" s="361"/>
      <c r="C16" s="361"/>
      <c r="D16" s="363"/>
      <c r="E16" s="362"/>
      <c r="F16" s="360">
        <v>241262</v>
      </c>
      <c r="G16" s="361"/>
      <c r="H16" s="360">
        <v>241262</v>
      </c>
      <c r="I16" s="361"/>
      <c r="J16" s="361"/>
      <c r="K16" s="361"/>
      <c r="L16" s="361"/>
      <c r="M16" s="360">
        <v>241262</v>
      </c>
      <c r="N16" s="361"/>
      <c r="O16" s="360">
        <v>241262</v>
      </c>
    </row>
    <row r="17" spans="1:15" ht="12" hidden="1" customHeight="1" outlineLevel="1">
      <c r="A17" s="364" t="s">
        <v>563</v>
      </c>
      <c r="B17" s="361"/>
      <c r="C17" s="361"/>
      <c r="D17" s="363"/>
      <c r="E17" s="362"/>
      <c r="F17" s="360">
        <v>10739853</v>
      </c>
      <c r="G17" s="361"/>
      <c r="H17" s="360">
        <v>10739853</v>
      </c>
      <c r="I17" s="361"/>
      <c r="J17" s="361"/>
      <c r="K17" s="361"/>
      <c r="L17" s="361"/>
      <c r="M17" s="360">
        <v>10739853</v>
      </c>
      <c r="N17" s="361"/>
      <c r="O17" s="360">
        <v>10739853</v>
      </c>
    </row>
    <row r="18" spans="1:15" ht="12" hidden="1" customHeight="1" outlineLevel="1">
      <c r="A18" s="364" t="s">
        <v>562</v>
      </c>
      <c r="B18" s="361"/>
      <c r="C18" s="361"/>
      <c r="D18" s="363"/>
      <c r="E18" s="362"/>
      <c r="F18" s="360">
        <v>290488170</v>
      </c>
      <c r="G18" s="361"/>
      <c r="H18" s="360">
        <v>290488170</v>
      </c>
      <c r="I18" s="361"/>
      <c r="J18" s="361"/>
      <c r="K18" s="361"/>
      <c r="L18" s="361"/>
      <c r="M18" s="360">
        <v>290488170</v>
      </c>
      <c r="N18" s="361"/>
      <c r="O18" s="360">
        <v>290488170</v>
      </c>
    </row>
    <row r="19" spans="1:15" ht="12" hidden="1" customHeight="1" outlineLevel="1">
      <c r="A19" s="364" t="s">
        <v>561</v>
      </c>
      <c r="B19" s="361"/>
      <c r="C19" s="361"/>
      <c r="D19" s="363"/>
      <c r="E19" s="362"/>
      <c r="F19" s="360">
        <v>869402</v>
      </c>
      <c r="G19" s="361"/>
      <c r="H19" s="360">
        <v>869402</v>
      </c>
      <c r="I19" s="360">
        <v>12786357.17</v>
      </c>
      <c r="J19" s="361"/>
      <c r="K19" s="361"/>
      <c r="L19" s="360">
        <v>6393178.5999999996</v>
      </c>
      <c r="M19" s="360">
        <v>7262580.5700000003</v>
      </c>
      <c r="N19" s="361"/>
      <c r="O19" s="360">
        <v>7262580.5700000003</v>
      </c>
    </row>
    <row r="20" spans="1:15" ht="12" hidden="1" customHeight="1" outlineLevel="1">
      <c r="A20" s="364" t="s">
        <v>560</v>
      </c>
      <c r="B20" s="361"/>
      <c r="C20" s="361"/>
      <c r="D20" s="363"/>
      <c r="E20" s="362"/>
      <c r="F20" s="360">
        <v>11763951</v>
      </c>
      <c r="G20" s="361"/>
      <c r="H20" s="360">
        <v>11763951</v>
      </c>
      <c r="I20" s="361"/>
      <c r="J20" s="361"/>
      <c r="K20" s="361"/>
      <c r="L20" s="361"/>
      <c r="M20" s="360">
        <v>11763951</v>
      </c>
      <c r="N20" s="361"/>
      <c r="O20" s="360">
        <v>11763951</v>
      </c>
    </row>
    <row r="21" spans="1:15" ht="12" customHeight="1" collapsed="1">
      <c r="A21" s="353" t="s">
        <v>559</v>
      </c>
      <c r="B21" s="361"/>
      <c r="C21" s="361"/>
      <c r="D21" s="363"/>
      <c r="E21" s="362"/>
      <c r="F21" s="360">
        <v>87015565</v>
      </c>
      <c r="G21" s="361"/>
      <c r="H21" s="360">
        <v>87015565</v>
      </c>
      <c r="I21" s="361"/>
      <c r="J21" s="361"/>
      <c r="K21" s="361"/>
      <c r="L21" s="361"/>
      <c r="M21" s="360">
        <v>87015565</v>
      </c>
      <c r="N21" s="361"/>
      <c r="O21" s="360">
        <v>87015565</v>
      </c>
    </row>
    <row r="22" spans="1:15" ht="12" hidden="1" customHeight="1" outlineLevel="1">
      <c r="A22" s="364" t="s">
        <v>558</v>
      </c>
      <c r="B22" s="361"/>
      <c r="C22" s="361"/>
      <c r="D22" s="363"/>
      <c r="E22" s="362"/>
      <c r="F22" s="360">
        <v>62416232</v>
      </c>
      <c r="G22" s="361"/>
      <c r="H22" s="360">
        <v>62416232</v>
      </c>
      <c r="I22" s="361"/>
      <c r="J22" s="361"/>
      <c r="K22" s="361"/>
      <c r="L22" s="361"/>
      <c r="M22" s="360">
        <v>62416232</v>
      </c>
      <c r="N22" s="361"/>
      <c r="O22" s="360">
        <v>62416232</v>
      </c>
    </row>
    <row r="23" spans="1:15" ht="12" customHeight="1">
      <c r="A23" s="353" t="s">
        <v>554</v>
      </c>
      <c r="B23" s="361"/>
      <c r="C23" s="361"/>
      <c r="D23" s="363"/>
      <c r="E23" s="362"/>
      <c r="F23" s="360">
        <v>936104</v>
      </c>
      <c r="G23" s="361"/>
      <c r="H23" s="360">
        <v>936104</v>
      </c>
      <c r="I23" s="361"/>
      <c r="J23" s="361"/>
      <c r="K23" s="361"/>
      <c r="L23" s="361"/>
      <c r="M23" s="360">
        <v>936104</v>
      </c>
      <c r="N23" s="361"/>
      <c r="O23" s="360">
        <v>936104</v>
      </c>
    </row>
    <row r="24" spans="1:15" ht="12" customHeight="1">
      <c r="A24" s="353" t="s">
        <v>557</v>
      </c>
      <c r="B24" s="361"/>
      <c r="C24" s="361"/>
      <c r="D24" s="363"/>
      <c r="E24" s="362"/>
      <c r="F24" s="360">
        <v>2709436</v>
      </c>
      <c r="G24" s="361"/>
      <c r="H24" s="360">
        <v>2709436</v>
      </c>
      <c r="I24" s="361"/>
      <c r="J24" s="361"/>
      <c r="K24" s="361"/>
      <c r="L24" s="361"/>
      <c r="M24" s="360">
        <v>2709436</v>
      </c>
      <c r="N24" s="361"/>
      <c r="O24" s="360">
        <v>2709436</v>
      </c>
    </row>
    <row r="25" spans="1:15" ht="12" customHeight="1">
      <c r="A25" s="270" t="s">
        <v>0</v>
      </c>
      <c r="B25" s="357"/>
      <c r="C25" s="357"/>
      <c r="D25" s="359"/>
      <c r="E25" s="358"/>
      <c r="F25" s="356">
        <v>8020659678</v>
      </c>
      <c r="G25" s="357"/>
      <c r="H25" s="356">
        <v>8020659678</v>
      </c>
      <c r="I25" s="356">
        <v>12786357.17</v>
      </c>
      <c r="J25" s="357"/>
      <c r="K25" s="357"/>
      <c r="L25" s="356">
        <v>7329603.5999999996</v>
      </c>
      <c r="M25" s="356">
        <v>8026116431.5700006</v>
      </c>
      <c r="N25" s="357"/>
      <c r="O25" s="356">
        <v>8026116431.5700006</v>
      </c>
    </row>
    <row r="27" spans="1:15" ht="12">
      <c r="H27" s="355">
        <v>106418594</v>
      </c>
    </row>
    <row r="28" spans="1:15" ht="12">
      <c r="H28" s="355">
        <v>21097942</v>
      </c>
    </row>
    <row r="29" spans="1:15" ht="12">
      <c r="H29" s="355">
        <v>96243248</v>
      </c>
    </row>
    <row r="30" spans="1:15" ht="12">
      <c r="H30" s="355">
        <v>3453783356</v>
      </c>
    </row>
    <row r="31" spans="1:15" ht="12">
      <c r="H31" s="355">
        <v>46717765</v>
      </c>
    </row>
    <row r="32" spans="1:15" ht="12">
      <c r="H32" s="355">
        <v>9622111</v>
      </c>
    </row>
    <row r="33" spans="1:8">
      <c r="H33" s="354">
        <f>SUM(H27:H32)</f>
        <v>3733883016</v>
      </c>
    </row>
    <row r="34" spans="1:8" ht="12">
      <c r="A34" s="353" t="s">
        <v>556</v>
      </c>
      <c r="H34" s="354">
        <f>H7-H33</f>
        <v>13874371</v>
      </c>
    </row>
    <row r="36" spans="1:8" ht="12">
      <c r="A36" s="353" t="s">
        <v>555</v>
      </c>
      <c r="H36" s="354">
        <f>H10+H9+H23</f>
        <v>507162550</v>
      </c>
    </row>
    <row r="37" spans="1:8" ht="12">
      <c r="A37" s="353" t="s">
        <v>554</v>
      </c>
    </row>
    <row r="38" spans="1:8" ht="24">
      <c r="A38" s="353" t="s">
        <v>553</v>
      </c>
    </row>
    <row r="41" spans="1:8" ht="12" thickBot="1"/>
    <row r="42" spans="1:8" ht="13.5" thickBot="1">
      <c r="H42" s="368">
        <v>620537606</v>
      </c>
    </row>
    <row r="43" spans="1:8" ht="13.5" thickBot="1">
      <c r="H43" s="366">
        <v>12786357</v>
      </c>
    </row>
    <row r="44" spans="1:8" ht="13.5" thickBot="1">
      <c r="H44" s="366">
        <v>7329604</v>
      </c>
    </row>
    <row r="46" spans="1:8">
      <c r="H46" s="367">
        <f>H42+H43-H44</f>
        <v>625994359</v>
      </c>
    </row>
  </sheetData>
  <mergeCells count="9">
    <mergeCell ref="F4:H4"/>
    <mergeCell ref="I4:L4"/>
    <mergeCell ref="M4:O4"/>
    <mergeCell ref="A1:D1"/>
    <mergeCell ref="A2:D2"/>
    <mergeCell ref="A4:A5"/>
    <mergeCell ref="B4:B5"/>
    <mergeCell ref="C4:C5"/>
    <mergeCell ref="D4:E5"/>
  </mergeCells>
  <pageMargins left="0.19685039370078738" right="0.19685039370078738" top="0.39370078740157477" bottom="0.39370078740157477" header="0" footer="0"/>
  <pageSetup paperSize="9" fitToHeight="0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  <pageSetUpPr autoPageBreaks="0" fitToPage="1"/>
  </sheetPr>
  <dimension ref="A1:O33"/>
  <sheetViews>
    <sheetView workbookViewId="0">
      <selection activeCell="B1" sqref="B1"/>
    </sheetView>
  </sheetViews>
  <sheetFormatPr defaultColWidth="10.5" defaultRowHeight="11.25"/>
  <cols>
    <col min="1" max="1" width="36" style="108" customWidth="1"/>
    <col min="2" max="3" width="16.1640625" style="108" customWidth="1"/>
    <col min="4" max="4" width="19.1640625" style="108" customWidth="1"/>
    <col min="5" max="5" width="19" style="108" customWidth="1"/>
    <col min="6" max="7" width="16.1640625" style="108" customWidth="1"/>
    <col min="8" max="8" width="10.5" style="105"/>
    <col min="9" max="9" width="52.6640625" style="105" customWidth="1"/>
    <col min="10" max="16384" width="10.5" style="105"/>
  </cols>
  <sheetData>
    <row r="1" spans="1:15" ht="15.75">
      <c r="A1" s="203" t="s">
        <v>410</v>
      </c>
      <c r="B1" s="104"/>
      <c r="C1" s="104"/>
      <c r="D1" s="104"/>
      <c r="E1" s="104"/>
      <c r="F1" s="104"/>
      <c r="G1" s="104"/>
    </row>
    <row r="2" spans="1:15">
      <c r="A2" s="104"/>
      <c r="B2" s="104"/>
      <c r="C2" s="104"/>
      <c r="D2" s="104"/>
      <c r="E2" s="104"/>
      <c r="F2" s="104"/>
      <c r="G2" s="104"/>
    </row>
    <row r="3" spans="1:15" ht="33.75">
      <c r="A3" s="106" t="s">
        <v>63</v>
      </c>
      <c r="B3" s="106" t="s">
        <v>64</v>
      </c>
      <c r="C3" s="104"/>
      <c r="D3" s="104"/>
      <c r="E3" s="104"/>
      <c r="F3" s="104"/>
      <c r="G3" s="104"/>
    </row>
    <row r="4" spans="1:15" ht="12" customHeight="1">
      <c r="A4" s="104"/>
      <c r="B4" s="104"/>
      <c r="C4" s="104"/>
      <c r="D4" s="104"/>
      <c r="E4" s="104"/>
      <c r="F4" s="104"/>
      <c r="G4" s="104"/>
    </row>
    <row r="5" spans="1:15" ht="12" customHeight="1">
      <c r="A5" s="107" t="s">
        <v>5</v>
      </c>
      <c r="B5" s="420" t="s">
        <v>6</v>
      </c>
      <c r="C5" s="420"/>
      <c r="D5" s="420" t="s">
        <v>7</v>
      </c>
      <c r="E5" s="420"/>
      <c r="F5" s="420" t="s">
        <v>8</v>
      </c>
      <c r="G5" s="420"/>
    </row>
    <row r="6" spans="1:15" ht="11.25" customHeight="1">
      <c r="A6" s="107" t="s">
        <v>13</v>
      </c>
      <c r="B6" s="107" t="s">
        <v>9</v>
      </c>
      <c r="C6" s="107" t="s">
        <v>10</v>
      </c>
      <c r="D6" s="107" t="s">
        <v>9</v>
      </c>
      <c r="E6" s="107" t="s">
        <v>10</v>
      </c>
      <c r="F6" s="107" t="s">
        <v>9</v>
      </c>
      <c r="G6" s="107" t="s">
        <v>10</v>
      </c>
    </row>
    <row r="7" spans="1:15" ht="11.25" customHeight="1">
      <c r="A7" s="124" t="s">
        <v>256</v>
      </c>
      <c r="B7" s="125"/>
      <c r="C7" s="125"/>
      <c r="D7" s="126">
        <v>1070458035.79</v>
      </c>
      <c r="E7" s="126">
        <v>1070458035.79</v>
      </c>
      <c r="F7" s="125"/>
      <c r="G7" s="125"/>
      <c r="I7" s="210"/>
      <c r="J7" s="211"/>
      <c r="K7" s="211"/>
      <c r="L7" s="212"/>
      <c r="M7" s="212"/>
      <c r="N7" s="211"/>
      <c r="O7" s="211"/>
    </row>
    <row r="8" spans="1:15" ht="12">
      <c r="A8" s="124"/>
      <c r="B8" s="125"/>
      <c r="C8" s="125"/>
      <c r="D8" s="126">
        <v>1070458035.79</v>
      </c>
      <c r="E8" s="126">
        <v>1070458035.79</v>
      </c>
      <c r="F8" s="125"/>
      <c r="G8" s="125"/>
      <c r="I8" s="213"/>
      <c r="J8" s="214"/>
      <c r="K8" s="214"/>
      <c r="L8" s="215"/>
      <c r="M8" s="215"/>
      <c r="N8" s="214"/>
      <c r="O8" s="214"/>
    </row>
    <row r="9" spans="1:15" ht="12">
      <c r="A9" s="129" t="s">
        <v>78</v>
      </c>
      <c r="B9" s="127"/>
      <c r="C9" s="127"/>
      <c r="D9" s="128">
        <v>1070458035.79</v>
      </c>
      <c r="E9" s="127"/>
      <c r="F9" s="127"/>
      <c r="G9" s="127"/>
      <c r="I9" s="216"/>
      <c r="J9" s="214"/>
      <c r="K9" s="214"/>
      <c r="L9" s="215"/>
      <c r="M9" s="214"/>
      <c r="N9" s="214"/>
      <c r="O9" s="214"/>
    </row>
    <row r="10" spans="1:15" ht="12">
      <c r="A10" s="129" t="s">
        <v>257</v>
      </c>
      <c r="B10" s="127"/>
      <c r="C10" s="127"/>
      <c r="D10" s="127"/>
      <c r="E10" s="153">
        <v>48572321.469999999</v>
      </c>
      <c r="F10" s="127"/>
      <c r="G10" s="127"/>
      <c r="I10" s="216"/>
      <c r="J10" s="214"/>
      <c r="K10" s="214"/>
      <c r="L10" s="214"/>
      <c r="M10" s="215"/>
      <c r="N10" s="214"/>
      <c r="O10" s="214"/>
    </row>
    <row r="11" spans="1:15" ht="12">
      <c r="A11" s="129" t="s">
        <v>258</v>
      </c>
      <c r="B11" s="127"/>
      <c r="C11" s="127"/>
      <c r="D11" s="127"/>
      <c r="E11" s="153">
        <v>1000200000</v>
      </c>
      <c r="F11" s="127"/>
      <c r="G11" s="127"/>
      <c r="I11" s="216"/>
      <c r="J11" s="214"/>
      <c r="K11" s="214"/>
      <c r="L11" s="214"/>
      <c r="M11" s="215"/>
      <c r="N11" s="214"/>
      <c r="O11" s="214"/>
    </row>
    <row r="12" spans="1:15" ht="24">
      <c r="A12" s="129" t="s">
        <v>259</v>
      </c>
      <c r="B12" s="127"/>
      <c r="C12" s="127"/>
      <c r="D12" s="127"/>
      <c r="E12" s="153">
        <v>21685714.32</v>
      </c>
      <c r="F12" s="127"/>
      <c r="G12" s="127"/>
      <c r="I12" s="216"/>
      <c r="J12" s="214"/>
      <c r="K12" s="214"/>
      <c r="L12" s="214"/>
      <c r="M12" s="215"/>
      <c r="N12" s="214"/>
      <c r="O12" s="214"/>
    </row>
    <row r="13" spans="1:15" ht="12">
      <c r="A13" s="124" t="s">
        <v>261</v>
      </c>
      <c r="B13" s="125"/>
      <c r="C13" s="125"/>
      <c r="D13" s="126">
        <v>454900966.88999999</v>
      </c>
      <c r="E13" s="126">
        <v>454900966.88999999</v>
      </c>
      <c r="F13" s="125"/>
      <c r="G13" s="125"/>
      <c r="I13" s="210"/>
      <c r="J13" s="211"/>
      <c r="K13" s="211"/>
      <c r="L13" s="212"/>
      <c r="M13" s="212"/>
      <c r="N13" s="211"/>
      <c r="O13" s="211"/>
    </row>
    <row r="14" spans="1:15" ht="12">
      <c r="A14" s="124"/>
      <c r="B14" s="125"/>
      <c r="C14" s="125"/>
      <c r="D14" s="126">
        <v>454900966.88999999</v>
      </c>
      <c r="E14" s="126">
        <v>454900966.88999999</v>
      </c>
      <c r="F14" s="125"/>
      <c r="G14" s="125"/>
      <c r="I14" s="213"/>
      <c r="J14" s="214"/>
      <c r="K14" s="214"/>
      <c r="L14" s="215"/>
      <c r="M14" s="215"/>
      <c r="N14" s="214"/>
      <c r="O14" s="214"/>
    </row>
    <row r="15" spans="1:15" ht="12">
      <c r="A15" s="129" t="s">
        <v>78</v>
      </c>
      <c r="B15" s="127"/>
      <c r="C15" s="127"/>
      <c r="D15" s="128">
        <v>454900966.88999999</v>
      </c>
      <c r="E15" s="127"/>
      <c r="F15" s="127"/>
      <c r="G15" s="127"/>
      <c r="I15" s="216"/>
      <c r="J15" s="214"/>
      <c r="K15" s="214"/>
      <c r="L15" s="215"/>
      <c r="M15" s="214"/>
      <c r="N15" s="214"/>
      <c r="O15" s="214"/>
    </row>
    <row r="16" spans="1:15" ht="12">
      <c r="A16" s="187" t="s">
        <v>391</v>
      </c>
      <c r="B16" s="127"/>
      <c r="C16" s="127"/>
      <c r="D16" s="128"/>
      <c r="E16" s="157">
        <v>4032</v>
      </c>
      <c r="F16" s="127"/>
      <c r="G16" s="127"/>
      <c r="I16" s="216"/>
      <c r="J16" s="214"/>
      <c r="K16" s="214"/>
      <c r="L16" s="214"/>
      <c r="M16" s="215"/>
      <c r="N16" s="214"/>
      <c r="O16" s="214"/>
    </row>
    <row r="17" spans="1:15" ht="12">
      <c r="A17" s="129" t="s">
        <v>350</v>
      </c>
      <c r="B17" s="127"/>
      <c r="C17" s="127"/>
      <c r="D17" s="127"/>
      <c r="E17" s="157">
        <v>445944600</v>
      </c>
      <c r="F17" s="127"/>
      <c r="G17" s="127"/>
      <c r="I17" s="216"/>
      <c r="J17" s="214"/>
      <c r="K17" s="214"/>
      <c r="L17" s="214"/>
      <c r="M17" s="215"/>
      <c r="N17" s="214"/>
      <c r="O17" s="214"/>
    </row>
    <row r="18" spans="1:15" ht="12">
      <c r="A18" s="129" t="s">
        <v>262</v>
      </c>
      <c r="B18" s="127"/>
      <c r="C18" s="127"/>
      <c r="D18" s="127"/>
      <c r="E18" s="157">
        <v>8952334.8900000006</v>
      </c>
      <c r="F18" s="127"/>
      <c r="G18" s="127"/>
      <c r="I18" s="216"/>
      <c r="J18" s="214"/>
      <c r="K18" s="214"/>
      <c r="L18" s="214"/>
      <c r="M18" s="215"/>
      <c r="N18" s="214"/>
      <c r="O18" s="214"/>
    </row>
    <row r="19" spans="1:15" ht="12">
      <c r="A19" s="124" t="s">
        <v>263</v>
      </c>
      <c r="B19" s="125"/>
      <c r="C19" s="125"/>
      <c r="D19" s="126">
        <v>1953883337.4300001</v>
      </c>
      <c r="E19" s="126">
        <v>1953883337.4300001</v>
      </c>
      <c r="F19" s="125"/>
      <c r="G19" s="125"/>
      <c r="I19" s="210"/>
      <c r="J19" s="211"/>
      <c r="K19" s="211"/>
      <c r="L19" s="212"/>
      <c r="M19" s="212"/>
      <c r="N19" s="211"/>
      <c r="O19" s="211"/>
    </row>
    <row r="20" spans="1:15" ht="12">
      <c r="A20" s="124"/>
      <c r="B20" s="125"/>
      <c r="C20" s="125"/>
      <c r="D20" s="126">
        <v>1953883337.4300001</v>
      </c>
      <c r="E20" s="126">
        <v>1953883337.4300001</v>
      </c>
      <c r="F20" s="125"/>
      <c r="G20" s="125"/>
      <c r="I20" s="213"/>
      <c r="J20" s="214"/>
      <c r="K20" s="214"/>
      <c r="L20" s="215"/>
      <c r="M20" s="215"/>
      <c r="N20" s="214"/>
      <c r="O20" s="214"/>
    </row>
    <row r="21" spans="1:15" ht="12">
      <c r="A21" s="129" t="s">
        <v>78</v>
      </c>
      <c r="B21" s="127"/>
      <c r="C21" s="127"/>
      <c r="D21" s="128">
        <v>1953883337.4300001</v>
      </c>
      <c r="E21" s="127"/>
      <c r="F21" s="127"/>
      <c r="G21" s="127"/>
      <c r="I21" s="216"/>
      <c r="J21" s="214"/>
      <c r="K21" s="214"/>
      <c r="L21" s="215"/>
      <c r="M21" s="214"/>
      <c r="N21" s="214"/>
      <c r="O21" s="214"/>
    </row>
    <row r="22" spans="1:15" ht="12">
      <c r="A22" s="129" t="s">
        <v>408</v>
      </c>
      <c r="B22" s="127"/>
      <c r="C22" s="127"/>
      <c r="D22" s="128"/>
      <c r="E22" s="158">
        <v>29665638.890000001</v>
      </c>
      <c r="F22" s="127"/>
      <c r="G22" s="127"/>
      <c r="I22" s="216"/>
      <c r="J22" s="214"/>
      <c r="K22" s="214"/>
      <c r="L22" s="214"/>
      <c r="M22" s="215"/>
      <c r="N22" s="214"/>
      <c r="O22" s="214"/>
    </row>
    <row r="23" spans="1:15" ht="24">
      <c r="A23" s="129" t="s">
        <v>366</v>
      </c>
      <c r="B23" s="127"/>
      <c r="C23" s="127"/>
      <c r="D23" s="127"/>
      <c r="E23" s="158">
        <v>7000000</v>
      </c>
      <c r="F23" s="127"/>
      <c r="G23" s="127"/>
      <c r="I23" s="216"/>
      <c r="J23" s="214"/>
      <c r="K23" s="214"/>
      <c r="L23" s="214"/>
      <c r="M23" s="215"/>
      <c r="N23" s="214"/>
      <c r="O23" s="214"/>
    </row>
    <row r="24" spans="1:15" ht="24">
      <c r="A24" s="129" t="s">
        <v>367</v>
      </c>
      <c r="B24" s="127"/>
      <c r="C24" s="127"/>
      <c r="D24" s="127"/>
      <c r="E24" s="158">
        <v>114423.15</v>
      </c>
      <c r="F24" s="127"/>
      <c r="G24" s="127"/>
      <c r="I24" s="216"/>
      <c r="J24" s="214"/>
      <c r="K24" s="214"/>
      <c r="L24" s="214"/>
      <c r="M24" s="215"/>
      <c r="N24" s="214"/>
      <c r="O24" s="214"/>
    </row>
    <row r="25" spans="1:15" ht="24">
      <c r="A25" s="129" t="s">
        <v>409</v>
      </c>
      <c r="B25" s="127"/>
      <c r="C25" s="127"/>
      <c r="D25" s="127"/>
      <c r="E25" s="158">
        <v>985046.3</v>
      </c>
      <c r="F25" s="127"/>
      <c r="G25" s="127"/>
      <c r="I25" s="216"/>
      <c r="J25" s="214"/>
      <c r="K25" s="214"/>
      <c r="L25" s="214"/>
      <c r="M25" s="215"/>
      <c r="N25" s="214"/>
      <c r="O25" s="214"/>
    </row>
    <row r="26" spans="1:15" ht="24">
      <c r="A26" s="129" t="s">
        <v>87</v>
      </c>
      <c r="B26" s="127"/>
      <c r="C26" s="127"/>
      <c r="D26" s="127"/>
      <c r="E26" s="229">
        <v>1899373783.46</v>
      </c>
      <c r="F26" s="127"/>
      <c r="G26" s="127"/>
      <c r="I26" s="216"/>
      <c r="J26" s="214"/>
      <c r="K26" s="214"/>
      <c r="L26" s="214"/>
      <c r="M26" s="215"/>
      <c r="N26" s="214"/>
      <c r="O26" s="214"/>
    </row>
    <row r="27" spans="1:15" ht="12">
      <c r="A27" s="129" t="s">
        <v>368</v>
      </c>
      <c r="B27" s="127"/>
      <c r="C27" s="127"/>
      <c r="D27" s="127"/>
      <c r="E27" s="158">
        <v>1494794.73</v>
      </c>
      <c r="F27" s="127"/>
      <c r="G27" s="127"/>
      <c r="I27" s="216"/>
      <c r="J27" s="214"/>
      <c r="K27" s="214"/>
      <c r="L27" s="214"/>
      <c r="M27" s="215"/>
      <c r="N27" s="214"/>
      <c r="O27" s="214"/>
    </row>
    <row r="28" spans="1:15" ht="24">
      <c r="A28" s="129" t="s">
        <v>260</v>
      </c>
      <c r="B28" s="127"/>
      <c r="C28" s="127"/>
      <c r="D28" s="127"/>
      <c r="E28" s="153">
        <v>14913993.4</v>
      </c>
      <c r="F28" s="127"/>
      <c r="G28" s="127"/>
      <c r="I28" s="216"/>
      <c r="J28" s="214"/>
      <c r="K28" s="214"/>
      <c r="L28" s="214"/>
      <c r="M28" s="215"/>
      <c r="N28" s="214"/>
      <c r="O28" s="214"/>
    </row>
    <row r="29" spans="1:15" ht="12">
      <c r="A29" s="129" t="s">
        <v>79</v>
      </c>
      <c r="B29" s="127"/>
      <c r="C29" s="127"/>
      <c r="D29" s="127"/>
      <c r="E29" s="158">
        <v>335657.5</v>
      </c>
      <c r="F29" s="127"/>
      <c r="G29" s="127"/>
      <c r="I29" s="216"/>
      <c r="J29" s="214"/>
      <c r="K29" s="214"/>
      <c r="L29" s="214"/>
      <c r="M29" s="215"/>
      <c r="N29" s="214"/>
      <c r="O29" s="214"/>
    </row>
    <row r="30" spans="1:15" ht="12">
      <c r="A30" s="130" t="s">
        <v>0</v>
      </c>
      <c r="B30" s="131"/>
      <c r="C30" s="131"/>
      <c r="D30" s="132">
        <v>3479242340.1100001</v>
      </c>
      <c r="E30" s="132">
        <v>3479242340.1100001</v>
      </c>
      <c r="F30" s="131"/>
      <c r="G30" s="131"/>
      <c r="I30" s="217"/>
      <c r="J30" s="218"/>
      <c r="K30" s="218"/>
      <c r="L30" s="219"/>
      <c r="M30" s="219"/>
      <c r="N30" s="218"/>
      <c r="O30" s="218"/>
    </row>
    <row r="33" spans="5:5">
      <c r="E33" s="109">
        <f>SUM(E10:E12,E16:E18,E22:E29)</f>
        <v>3479242340.1100006</v>
      </c>
    </row>
  </sheetData>
  <mergeCells count="3">
    <mergeCell ref="B5:C5"/>
    <mergeCell ref="D5:E5"/>
    <mergeCell ref="F5:G5"/>
  </mergeCells>
  <pageMargins left="0.23622047244094488" right="0.23622047244094488" top="0.15748031496062992" bottom="0.15748031496062992" header="0" footer="0"/>
  <pageSetup paperSize="9" scale="9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outlinePr summaryBelow="0" summaryRight="0"/>
    <pageSetUpPr autoPageBreaks="0" fitToPage="1"/>
  </sheetPr>
  <dimension ref="A1:G221"/>
  <sheetViews>
    <sheetView topLeftCell="A42" workbookViewId="0">
      <selection activeCell="D83" sqref="D83"/>
    </sheetView>
  </sheetViews>
  <sheetFormatPr defaultColWidth="10.5" defaultRowHeight="11.25"/>
  <cols>
    <col min="1" max="1" width="47.5" style="113" customWidth="1"/>
    <col min="2" max="2" width="14.5" style="113" bestFit="1" customWidth="1"/>
    <col min="3" max="3" width="13.5" style="113" customWidth="1"/>
    <col min="4" max="5" width="17.33203125" style="113" customWidth="1"/>
    <col min="6" max="6" width="14.33203125" style="113" bestFit="1" customWidth="1"/>
    <col min="7" max="7" width="13.5" style="113" customWidth="1"/>
    <col min="8" max="16384" width="10.5" style="110"/>
  </cols>
  <sheetData>
    <row r="1" spans="1:7" ht="15.75">
      <c r="A1" s="209" t="s">
        <v>419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33.75">
      <c r="A3" s="111" t="s">
        <v>63</v>
      </c>
      <c r="B3" s="111" t="s">
        <v>64</v>
      </c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 ht="12" customHeight="1">
      <c r="A5" s="112" t="s">
        <v>5</v>
      </c>
      <c r="B5" s="421" t="s">
        <v>6</v>
      </c>
      <c r="C5" s="421"/>
      <c r="D5" s="421" t="s">
        <v>7</v>
      </c>
      <c r="E5" s="421"/>
      <c r="F5" s="421" t="s">
        <v>8</v>
      </c>
      <c r="G5" s="421"/>
    </row>
    <row r="6" spans="1:7" ht="12">
      <c r="A6" s="112" t="s">
        <v>80</v>
      </c>
      <c r="B6" s="112" t="s">
        <v>9</v>
      </c>
      <c r="C6" s="112" t="s">
        <v>10</v>
      </c>
      <c r="D6" s="112" t="s">
        <v>9</v>
      </c>
      <c r="E6" s="112" t="s">
        <v>10</v>
      </c>
      <c r="F6" s="112" t="s">
        <v>9</v>
      </c>
      <c r="G6" s="112" t="s">
        <v>10</v>
      </c>
    </row>
    <row r="7" spans="1:7" ht="12">
      <c r="A7" s="140" t="s">
        <v>351</v>
      </c>
      <c r="B7" s="141">
        <v>4323500</v>
      </c>
      <c r="C7" s="142"/>
      <c r="D7" s="141">
        <v>7200000</v>
      </c>
      <c r="E7" s="142"/>
      <c r="F7" s="141">
        <v>11523500</v>
      </c>
      <c r="G7" s="142"/>
    </row>
    <row r="8" spans="1:7" ht="12">
      <c r="A8" s="143" t="s">
        <v>352</v>
      </c>
      <c r="B8" s="144"/>
      <c r="C8" s="144"/>
      <c r="D8" s="145">
        <v>7200000</v>
      </c>
      <c r="E8" s="144"/>
      <c r="F8" s="144"/>
      <c r="G8" s="144"/>
    </row>
    <row r="9" spans="1:7" ht="12">
      <c r="A9" s="140" t="s">
        <v>369</v>
      </c>
      <c r="B9" s="141"/>
      <c r="C9" s="142"/>
      <c r="D9" s="141">
        <v>114793774.87</v>
      </c>
      <c r="E9" s="142">
        <v>114793774.87</v>
      </c>
      <c r="F9" s="141"/>
      <c r="G9" s="142"/>
    </row>
    <row r="10" spans="1:7" ht="24.75" thickBot="1">
      <c r="A10" s="226" t="s">
        <v>371</v>
      </c>
      <c r="B10" s="227"/>
      <c r="C10" s="227"/>
      <c r="D10" s="228">
        <v>114793774.87</v>
      </c>
      <c r="E10" s="227">
        <v>114793774.87</v>
      </c>
      <c r="F10" s="227"/>
      <c r="G10" s="227"/>
    </row>
    <row r="11" spans="1:7" ht="12.75" thickTop="1">
      <c r="A11" s="223" t="s">
        <v>353</v>
      </c>
      <c r="B11" s="224"/>
      <c r="C11" s="224"/>
      <c r="D11" s="225">
        <v>50849653.75</v>
      </c>
      <c r="E11" s="225">
        <v>50849653.75</v>
      </c>
      <c r="F11" s="224"/>
      <c r="G11" s="224"/>
    </row>
    <row r="12" spans="1:7" ht="12">
      <c r="A12" s="143" t="s">
        <v>78</v>
      </c>
      <c r="B12" s="144"/>
      <c r="C12" s="144"/>
      <c r="D12" s="144"/>
      <c r="E12" s="145">
        <v>50849653.75</v>
      </c>
      <c r="F12" s="144"/>
      <c r="G12" s="144"/>
    </row>
    <row r="13" spans="1:7" ht="12">
      <c r="A13" s="143" t="s">
        <v>84</v>
      </c>
      <c r="B13" s="144"/>
      <c r="C13" s="144"/>
      <c r="D13" s="159">
        <v>1084700</v>
      </c>
      <c r="E13" s="144"/>
      <c r="F13" s="144"/>
      <c r="G13" s="144"/>
    </row>
    <row r="14" spans="1:7" ht="12">
      <c r="A14" s="143" t="s">
        <v>2</v>
      </c>
      <c r="B14" s="144"/>
      <c r="C14" s="144"/>
      <c r="D14" s="159">
        <v>48104242</v>
      </c>
      <c r="E14" s="144"/>
      <c r="F14" s="144"/>
      <c r="G14" s="144"/>
    </row>
    <row r="15" spans="1:7" ht="12">
      <c r="A15" s="143" t="s">
        <v>264</v>
      </c>
      <c r="B15" s="144"/>
      <c r="C15" s="144"/>
      <c r="D15" s="159">
        <v>13116</v>
      </c>
      <c r="E15" s="144"/>
      <c r="F15" s="144"/>
      <c r="G15" s="144"/>
    </row>
    <row r="16" spans="1:7" ht="12">
      <c r="A16" s="143" t="s">
        <v>203</v>
      </c>
      <c r="B16" s="144"/>
      <c r="C16" s="144"/>
      <c r="D16" s="159">
        <v>219024.32</v>
      </c>
      <c r="E16" s="144"/>
      <c r="F16" s="144"/>
      <c r="G16" s="144"/>
    </row>
    <row r="17" spans="1:7" ht="12">
      <c r="A17" s="143" t="s">
        <v>83</v>
      </c>
      <c r="B17" s="144"/>
      <c r="C17" s="144"/>
      <c r="D17" s="159">
        <v>1428571.43</v>
      </c>
      <c r="E17" s="144"/>
      <c r="F17" s="144"/>
      <c r="G17" s="144"/>
    </row>
    <row r="18" spans="1:7" ht="12">
      <c r="A18" s="140" t="s">
        <v>354</v>
      </c>
      <c r="B18" s="142"/>
      <c r="C18" s="142"/>
      <c r="D18" s="141">
        <v>20230760.780000001</v>
      </c>
      <c r="E18" s="141">
        <v>20230760.780000001</v>
      </c>
      <c r="F18" s="142"/>
      <c r="G18" s="142"/>
    </row>
    <row r="19" spans="1:7" ht="12">
      <c r="A19" s="143" t="s">
        <v>78</v>
      </c>
      <c r="B19" s="144"/>
      <c r="C19" s="144"/>
      <c r="D19" s="144"/>
      <c r="E19" s="145">
        <v>20230760.780000001</v>
      </c>
      <c r="F19" s="144"/>
      <c r="G19" s="144"/>
    </row>
    <row r="20" spans="1:7" ht="12">
      <c r="A20" s="188" t="s">
        <v>380</v>
      </c>
      <c r="B20" s="144"/>
      <c r="C20" s="144"/>
      <c r="D20" s="160">
        <v>2678.58</v>
      </c>
      <c r="E20" s="144"/>
      <c r="F20" s="144"/>
      <c r="G20" s="144"/>
    </row>
    <row r="21" spans="1:7" ht="12">
      <c r="A21" s="188" t="s">
        <v>392</v>
      </c>
      <c r="B21" s="144"/>
      <c r="C21" s="144"/>
      <c r="D21" s="160">
        <v>3246743.7</v>
      </c>
      <c r="E21" s="144"/>
      <c r="F21" s="144"/>
      <c r="G21" s="144"/>
    </row>
    <row r="22" spans="1:7" ht="12">
      <c r="A22" s="188" t="s">
        <v>355</v>
      </c>
      <c r="B22" s="144"/>
      <c r="C22" s="144"/>
      <c r="D22" s="160">
        <v>3266312.49</v>
      </c>
      <c r="E22" s="144"/>
      <c r="F22" s="144"/>
      <c r="G22" s="144"/>
    </row>
    <row r="23" spans="1:7" ht="12">
      <c r="A23" s="188" t="s">
        <v>373</v>
      </c>
      <c r="B23" s="144"/>
      <c r="C23" s="144"/>
      <c r="D23" s="160">
        <v>181000</v>
      </c>
      <c r="E23" s="144"/>
      <c r="F23" s="144"/>
      <c r="G23" s="144"/>
    </row>
    <row r="24" spans="1:7" ht="12">
      <c r="A24" s="188" t="s">
        <v>395</v>
      </c>
      <c r="B24" s="144"/>
      <c r="C24" s="144"/>
      <c r="D24" s="160">
        <v>52071</v>
      </c>
      <c r="E24" s="144"/>
      <c r="F24" s="144"/>
      <c r="G24" s="144"/>
    </row>
    <row r="25" spans="1:7" ht="12">
      <c r="A25" s="188" t="s">
        <v>266</v>
      </c>
      <c r="B25" s="144"/>
      <c r="C25" s="144"/>
      <c r="D25" s="160">
        <v>7826552.6100000003</v>
      </c>
      <c r="E25" s="144"/>
      <c r="F25" s="144"/>
      <c r="G25" s="144"/>
    </row>
    <row r="26" spans="1:7" ht="12">
      <c r="A26" s="188" t="s">
        <v>393</v>
      </c>
      <c r="B26" s="144"/>
      <c r="C26" s="144"/>
      <c r="D26" s="160">
        <v>322000</v>
      </c>
      <c r="E26" s="144"/>
      <c r="F26" s="144"/>
      <c r="G26" s="144"/>
    </row>
    <row r="27" spans="1:7" ht="12">
      <c r="A27" s="188" t="s">
        <v>267</v>
      </c>
      <c r="B27" s="144"/>
      <c r="C27" s="144"/>
      <c r="D27" s="160">
        <v>122681</v>
      </c>
      <c r="E27" s="144"/>
      <c r="F27" s="144"/>
      <c r="G27" s="144"/>
    </row>
    <row r="28" spans="1:7" ht="12">
      <c r="A28" s="188" t="s">
        <v>381</v>
      </c>
      <c r="B28" s="144"/>
      <c r="C28" s="144"/>
      <c r="D28" s="160">
        <v>321615</v>
      </c>
      <c r="E28" s="144"/>
      <c r="F28" s="144"/>
      <c r="G28" s="144"/>
    </row>
    <row r="29" spans="1:7" ht="12">
      <c r="A29" s="188" t="s">
        <v>81</v>
      </c>
      <c r="B29" s="144"/>
      <c r="C29" s="144"/>
      <c r="D29" s="160">
        <v>240225</v>
      </c>
      <c r="E29" s="144"/>
      <c r="F29" s="144"/>
      <c r="G29" s="144"/>
    </row>
    <row r="30" spans="1:7" ht="12">
      <c r="A30" s="188" t="s">
        <v>268</v>
      </c>
      <c r="B30" s="144"/>
      <c r="C30" s="144"/>
      <c r="D30" s="160">
        <v>59437.06</v>
      </c>
      <c r="E30" s="144"/>
      <c r="F30" s="144"/>
      <c r="G30" s="144"/>
    </row>
    <row r="31" spans="1:7" ht="12">
      <c r="A31" s="188" t="s">
        <v>394</v>
      </c>
      <c r="B31" s="144"/>
      <c r="C31" s="144"/>
      <c r="D31" s="160">
        <v>714.29</v>
      </c>
      <c r="E31" s="144"/>
      <c r="F31" s="144"/>
      <c r="G31" s="144"/>
    </row>
    <row r="32" spans="1:7" ht="24">
      <c r="A32" s="188" t="s">
        <v>382</v>
      </c>
      <c r="B32" s="144"/>
      <c r="C32" s="144"/>
      <c r="D32" s="160">
        <v>2119642.86</v>
      </c>
      <c r="E32" s="144"/>
      <c r="F32" s="144"/>
      <c r="G32" s="144"/>
    </row>
    <row r="33" spans="1:7" ht="12">
      <c r="A33" s="188" t="s">
        <v>11</v>
      </c>
      <c r="B33" s="144"/>
      <c r="C33" s="144"/>
      <c r="D33" s="160">
        <v>249197</v>
      </c>
      <c r="E33" s="144"/>
      <c r="F33" s="144"/>
      <c r="G33" s="144"/>
    </row>
    <row r="34" spans="1:7" ht="12">
      <c r="A34" s="188" t="s">
        <v>12</v>
      </c>
      <c r="B34" s="144"/>
      <c r="C34" s="144"/>
      <c r="D34" s="160">
        <v>420234</v>
      </c>
      <c r="E34" s="144"/>
      <c r="F34" s="144"/>
      <c r="G34" s="144"/>
    </row>
    <row r="35" spans="1:7" ht="24">
      <c r="A35" s="188" t="s">
        <v>269</v>
      </c>
      <c r="B35" s="144"/>
      <c r="C35" s="144"/>
      <c r="D35" s="160">
        <v>53849.94</v>
      </c>
      <c r="E35" s="144"/>
      <c r="F35" s="144"/>
      <c r="G35" s="144"/>
    </row>
    <row r="36" spans="1:7" ht="12">
      <c r="A36" s="188" t="s">
        <v>383</v>
      </c>
      <c r="B36" s="144"/>
      <c r="C36" s="144"/>
      <c r="D36" s="160">
        <v>13000</v>
      </c>
      <c r="E36" s="144"/>
      <c r="F36" s="144"/>
      <c r="G36" s="144"/>
    </row>
    <row r="37" spans="1:7" ht="12">
      <c r="A37" s="188" t="s">
        <v>384</v>
      </c>
      <c r="B37" s="144"/>
      <c r="C37" s="144"/>
      <c r="D37" s="160">
        <v>9189</v>
      </c>
      <c r="E37" s="144"/>
      <c r="F37" s="144"/>
      <c r="G37" s="144"/>
    </row>
    <row r="38" spans="1:7" ht="12">
      <c r="A38" s="188" t="s">
        <v>82</v>
      </c>
      <c r="B38" s="144"/>
      <c r="C38" s="144"/>
      <c r="D38" s="160">
        <v>189083.33</v>
      </c>
      <c r="E38" s="144"/>
      <c r="F38" s="144"/>
      <c r="G38" s="144"/>
    </row>
    <row r="39" spans="1:7" ht="12">
      <c r="A39" s="188" t="s">
        <v>411</v>
      </c>
      <c r="B39" s="144"/>
      <c r="C39" s="144"/>
      <c r="D39" s="160">
        <v>76720.81</v>
      </c>
      <c r="E39" s="144"/>
      <c r="F39" s="144"/>
      <c r="G39" s="144"/>
    </row>
    <row r="40" spans="1:7" ht="12">
      <c r="A40" s="188" t="s">
        <v>271</v>
      </c>
      <c r="B40" s="144"/>
      <c r="C40" s="144"/>
      <c r="D40" s="160">
        <v>1384989</v>
      </c>
      <c r="E40" s="144"/>
      <c r="F40" s="144"/>
      <c r="G40" s="144"/>
    </row>
    <row r="41" spans="1:7" ht="12">
      <c r="A41" s="188" t="s">
        <v>374</v>
      </c>
      <c r="B41" s="144"/>
      <c r="C41" s="144"/>
      <c r="D41" s="160">
        <v>17667.099999999999</v>
      </c>
      <c r="E41" s="144"/>
      <c r="F41" s="144"/>
      <c r="G41" s="144"/>
    </row>
    <row r="42" spans="1:7" ht="24">
      <c r="A42" s="188" t="s">
        <v>272</v>
      </c>
      <c r="B42" s="144"/>
      <c r="C42" s="144"/>
      <c r="D42" s="160">
        <v>55157.01</v>
      </c>
      <c r="E42" s="144"/>
      <c r="F42" s="144"/>
      <c r="G42" s="144"/>
    </row>
    <row r="43" spans="1:7" ht="12">
      <c r="A43" s="188" t="s">
        <v>375</v>
      </c>
      <c r="B43" s="144"/>
      <c r="C43" s="144"/>
      <c r="D43" s="160">
        <v>3278423.94</v>
      </c>
      <c r="E43" s="144">
        <v>3278423.94</v>
      </c>
      <c r="F43" s="144"/>
      <c r="G43" s="144"/>
    </row>
    <row r="44" spans="1:7" ht="12">
      <c r="A44" s="188" t="s">
        <v>78</v>
      </c>
      <c r="B44" s="144"/>
      <c r="C44" s="144"/>
      <c r="D44" s="160"/>
      <c r="E44" s="144">
        <v>3278423.94</v>
      </c>
      <c r="F44" s="144"/>
      <c r="G44" s="144"/>
    </row>
    <row r="45" spans="1:7" ht="12">
      <c r="A45" s="188" t="s">
        <v>412</v>
      </c>
      <c r="B45" s="144"/>
      <c r="C45" s="144"/>
      <c r="D45" s="160">
        <v>3226498.23</v>
      </c>
      <c r="E45" s="144"/>
      <c r="F45" s="144"/>
      <c r="G45" s="144"/>
    </row>
    <row r="46" spans="1:7" ht="12">
      <c r="A46" s="188" t="s">
        <v>377</v>
      </c>
      <c r="B46" s="144"/>
      <c r="C46" s="144"/>
      <c r="D46" s="160">
        <v>51925.71</v>
      </c>
      <c r="E46" s="144"/>
      <c r="F46" s="144"/>
      <c r="G46" s="144"/>
    </row>
    <row r="47" spans="1:7" ht="12">
      <c r="A47" s="140" t="s">
        <v>356</v>
      </c>
      <c r="B47" s="142"/>
      <c r="C47" s="142"/>
      <c r="D47" s="141">
        <v>154824761.27000001</v>
      </c>
      <c r="E47" s="141">
        <v>154824761.27000001</v>
      </c>
      <c r="F47" s="142"/>
      <c r="G47" s="142"/>
    </row>
    <row r="48" spans="1:7" ht="12">
      <c r="A48" s="143" t="s">
        <v>78</v>
      </c>
      <c r="B48" s="144"/>
      <c r="C48" s="144"/>
      <c r="D48" s="144"/>
      <c r="E48" s="145">
        <v>154824761.27000001</v>
      </c>
      <c r="F48" s="144"/>
      <c r="G48" s="144"/>
    </row>
    <row r="49" spans="1:7" ht="12">
      <c r="A49" s="143" t="s">
        <v>273</v>
      </c>
      <c r="B49" s="144"/>
      <c r="C49" s="144"/>
      <c r="D49" s="144">
        <v>12846.04</v>
      </c>
      <c r="E49" s="145"/>
      <c r="F49" s="144"/>
      <c r="G49" s="144"/>
    </row>
    <row r="50" spans="1:7" ht="24">
      <c r="A50" s="143" t="s">
        <v>270</v>
      </c>
      <c r="B50" s="144"/>
      <c r="C50" s="144"/>
      <c r="D50" s="161">
        <v>39256359.670000002</v>
      </c>
      <c r="E50" s="144"/>
      <c r="F50" s="144"/>
      <c r="G50" s="144"/>
    </row>
    <row r="51" spans="1:7" ht="12">
      <c r="A51" s="143" t="s">
        <v>274</v>
      </c>
      <c r="B51" s="144"/>
      <c r="C51" s="144"/>
      <c r="D51" s="161">
        <v>115555555.56</v>
      </c>
      <c r="E51" s="144"/>
      <c r="F51" s="144"/>
      <c r="G51" s="144"/>
    </row>
    <row r="52" spans="1:7" ht="12">
      <c r="A52" s="143" t="s">
        <v>413</v>
      </c>
      <c r="B52" s="144"/>
      <c r="C52" s="144"/>
      <c r="D52" s="161">
        <v>56068408</v>
      </c>
      <c r="E52" s="144">
        <v>56068408</v>
      </c>
      <c r="F52" s="144"/>
      <c r="G52" s="144"/>
    </row>
    <row r="53" spans="1:7" ht="12">
      <c r="A53" s="143" t="s">
        <v>78</v>
      </c>
      <c r="B53" s="144"/>
      <c r="C53" s="144"/>
      <c r="D53" s="161"/>
      <c r="E53" s="144">
        <v>56068408</v>
      </c>
      <c r="F53" s="144"/>
      <c r="G53" s="144"/>
    </row>
    <row r="54" spans="1:7" ht="12">
      <c r="A54" s="143" t="s">
        <v>414</v>
      </c>
      <c r="B54" s="144"/>
      <c r="C54" s="144"/>
      <c r="D54" s="161">
        <v>56068408</v>
      </c>
      <c r="E54" s="144"/>
      <c r="F54" s="144"/>
      <c r="G54" s="144"/>
    </row>
    <row r="55" spans="1:7" ht="12">
      <c r="A55" s="140" t="s">
        <v>385</v>
      </c>
      <c r="B55" s="142"/>
      <c r="C55" s="142"/>
      <c r="D55" s="141">
        <v>1653139.09</v>
      </c>
      <c r="E55" s="141">
        <v>1653139.09</v>
      </c>
      <c r="F55" s="142"/>
      <c r="G55" s="142"/>
    </row>
    <row r="56" spans="1:7" ht="12">
      <c r="A56" s="143" t="s">
        <v>78</v>
      </c>
      <c r="B56" s="144"/>
      <c r="C56" s="144"/>
      <c r="D56" s="144"/>
      <c r="E56" s="145">
        <v>1653139.09</v>
      </c>
      <c r="F56" s="144"/>
      <c r="G56" s="144"/>
    </row>
    <row r="57" spans="1:7" ht="12">
      <c r="A57" s="143" t="s">
        <v>86</v>
      </c>
      <c r="B57" s="144"/>
      <c r="C57" s="144"/>
      <c r="D57" s="163">
        <v>1653139.09</v>
      </c>
      <c r="E57" s="144"/>
      <c r="F57" s="144"/>
      <c r="G57" s="144"/>
    </row>
    <row r="58" spans="1:7" ht="12">
      <c r="A58" s="140" t="s">
        <v>378</v>
      </c>
      <c r="B58" s="142"/>
      <c r="C58" s="142"/>
      <c r="D58" s="141">
        <v>33621881.700000003</v>
      </c>
      <c r="E58" s="141">
        <v>33621881.700000003</v>
      </c>
      <c r="F58" s="142"/>
      <c r="G58" s="142"/>
    </row>
    <row r="59" spans="1:7" ht="12">
      <c r="A59" s="143" t="s">
        <v>78</v>
      </c>
      <c r="B59" s="144"/>
      <c r="C59" s="144"/>
      <c r="D59" s="144"/>
      <c r="E59" s="145">
        <v>33621881.700000003</v>
      </c>
      <c r="F59" s="144"/>
      <c r="G59" s="144"/>
    </row>
    <row r="60" spans="1:7" ht="24">
      <c r="A60" s="143" t="s">
        <v>4</v>
      </c>
      <c r="B60" s="144"/>
      <c r="C60" s="144"/>
      <c r="D60" s="169">
        <v>33621881.700000003</v>
      </c>
      <c r="E60" s="144"/>
      <c r="F60" s="144"/>
      <c r="G60" s="144"/>
    </row>
    <row r="61" spans="1:7" ht="12">
      <c r="A61" s="140" t="s">
        <v>379</v>
      </c>
      <c r="B61" s="142"/>
      <c r="C61" s="142"/>
      <c r="D61" s="141">
        <v>950000</v>
      </c>
      <c r="E61" s="141">
        <v>950000</v>
      </c>
      <c r="F61" s="142"/>
      <c r="G61" s="142"/>
    </row>
    <row r="62" spans="1:7" ht="12">
      <c r="A62" s="143" t="s">
        <v>78</v>
      </c>
      <c r="B62" s="144"/>
      <c r="C62" s="144"/>
      <c r="D62" s="144"/>
      <c r="E62" s="145">
        <v>950000</v>
      </c>
      <c r="F62" s="144"/>
      <c r="G62" s="144"/>
    </row>
    <row r="63" spans="1:7" ht="12">
      <c r="A63" s="143" t="s">
        <v>79</v>
      </c>
      <c r="B63" s="144"/>
      <c r="C63" s="144"/>
      <c r="D63" s="163">
        <v>950000</v>
      </c>
      <c r="E63" s="144"/>
      <c r="F63" s="144"/>
      <c r="G63" s="144"/>
    </row>
    <row r="64" spans="1:7" ht="12">
      <c r="A64" s="143" t="s">
        <v>390</v>
      </c>
      <c r="B64" s="144"/>
      <c r="C64" s="144"/>
      <c r="D64" s="163">
        <v>7100645</v>
      </c>
      <c r="E64" s="144">
        <v>7100645</v>
      </c>
      <c r="F64" s="144"/>
      <c r="G64" s="144"/>
    </row>
    <row r="65" spans="1:7" ht="12">
      <c r="A65" s="143" t="s">
        <v>78</v>
      </c>
      <c r="B65" s="144"/>
      <c r="C65" s="144"/>
      <c r="D65" s="163"/>
      <c r="E65" s="144">
        <v>7100645</v>
      </c>
      <c r="F65" s="144"/>
      <c r="G65" s="144"/>
    </row>
    <row r="66" spans="1:7" ht="12">
      <c r="A66" s="143" t="s">
        <v>396</v>
      </c>
      <c r="B66" s="144"/>
      <c r="C66" s="144"/>
      <c r="D66" s="163">
        <v>269145</v>
      </c>
      <c r="E66" s="144"/>
      <c r="F66" s="144"/>
      <c r="G66" s="144"/>
    </row>
    <row r="67" spans="1:7" ht="12">
      <c r="A67" s="143" t="s">
        <v>415</v>
      </c>
      <c r="B67" s="144"/>
      <c r="C67" s="144"/>
      <c r="D67" s="163">
        <v>6831500</v>
      </c>
      <c r="E67" s="144"/>
      <c r="F67" s="144"/>
      <c r="G67" s="144"/>
    </row>
    <row r="68" spans="1:7" ht="12">
      <c r="A68" s="140" t="s">
        <v>275</v>
      </c>
      <c r="B68" s="142"/>
      <c r="C68" s="142"/>
      <c r="D68" s="141">
        <v>15709263.91</v>
      </c>
      <c r="E68" s="141">
        <v>15709263.91</v>
      </c>
      <c r="F68" s="142"/>
      <c r="G68" s="142"/>
    </row>
    <row r="69" spans="1:7" ht="12">
      <c r="A69" s="143" t="s">
        <v>78</v>
      </c>
      <c r="B69" s="144"/>
      <c r="C69" s="144"/>
      <c r="D69" s="144"/>
      <c r="E69" s="145">
        <v>15709263.91</v>
      </c>
      <c r="F69" s="144"/>
      <c r="G69" s="144"/>
    </row>
    <row r="70" spans="1:7" ht="12">
      <c r="A70" s="143" t="s">
        <v>85</v>
      </c>
      <c r="B70" s="144"/>
      <c r="C70" s="144"/>
      <c r="D70" s="163">
        <v>665402.5</v>
      </c>
      <c r="E70" s="144"/>
      <c r="F70" s="144"/>
      <c r="G70" s="144"/>
    </row>
    <row r="71" spans="1:7" ht="24">
      <c r="A71" s="143" t="s">
        <v>265</v>
      </c>
      <c r="B71" s="144"/>
      <c r="C71" s="144"/>
      <c r="D71" s="159">
        <v>14908438.26</v>
      </c>
      <c r="E71" s="144"/>
      <c r="F71" s="144"/>
      <c r="G71" s="144"/>
    </row>
    <row r="72" spans="1:7" ht="12">
      <c r="A72" s="143" t="s">
        <v>357</v>
      </c>
      <c r="B72" s="144"/>
      <c r="C72" s="144"/>
      <c r="D72" s="163">
        <v>135423.15</v>
      </c>
      <c r="E72" s="144"/>
      <c r="F72" s="144"/>
      <c r="G72" s="144"/>
    </row>
    <row r="73" spans="1:7" ht="12">
      <c r="A73" s="220" t="s">
        <v>416</v>
      </c>
      <c r="B73" s="221"/>
      <c r="C73" s="221"/>
      <c r="D73" s="222">
        <v>338717248.76999998</v>
      </c>
      <c r="E73" s="221">
        <v>338717248.76999998</v>
      </c>
      <c r="F73" s="221"/>
      <c r="G73" s="221"/>
    </row>
    <row r="74" spans="1:7" ht="12">
      <c r="A74" s="220" t="s">
        <v>78</v>
      </c>
      <c r="B74" s="221"/>
      <c r="C74" s="221"/>
      <c r="D74" s="222"/>
      <c r="E74" s="221">
        <v>338717248.76999998</v>
      </c>
      <c r="F74" s="221"/>
      <c r="G74" s="221"/>
    </row>
    <row r="75" spans="1:7" ht="12">
      <c r="A75" s="220" t="s">
        <v>417</v>
      </c>
      <c r="B75" s="221"/>
      <c r="C75" s="221"/>
      <c r="D75" s="222">
        <v>5409550.7699999996</v>
      </c>
      <c r="E75" s="221"/>
      <c r="F75" s="221"/>
      <c r="G75" s="221"/>
    </row>
    <row r="76" spans="1:7" ht="24">
      <c r="A76" s="220" t="s">
        <v>418</v>
      </c>
      <c r="B76" s="221"/>
      <c r="C76" s="221"/>
      <c r="D76" s="222">
        <v>333307698</v>
      </c>
      <c r="E76" s="221"/>
      <c r="F76" s="221"/>
      <c r="G76" s="221"/>
    </row>
    <row r="77" spans="1:7" ht="12">
      <c r="A77" s="146" t="s">
        <v>0</v>
      </c>
      <c r="B77" s="147">
        <v>4323500</v>
      </c>
      <c r="C77" s="148"/>
      <c r="D77" s="147">
        <v>804997961.08000004</v>
      </c>
      <c r="E77" s="147">
        <v>797797961.08000004</v>
      </c>
      <c r="F77" s="147">
        <v>11523500</v>
      </c>
      <c r="G77" s="148"/>
    </row>
    <row r="78" spans="1:7">
      <c r="A78" s="149"/>
      <c r="B78" s="149"/>
      <c r="C78" s="149"/>
      <c r="D78" s="149"/>
      <c r="E78" s="149"/>
      <c r="F78" s="149"/>
      <c r="G78" s="149"/>
    </row>
    <row r="79" spans="1:7">
      <c r="A79" s="149"/>
      <c r="B79" s="149"/>
      <c r="C79" s="149"/>
      <c r="D79" s="149"/>
      <c r="E79" s="149"/>
      <c r="F79" s="149"/>
      <c r="G79" s="149"/>
    </row>
    <row r="80" spans="1:7">
      <c r="A80" s="149"/>
      <c r="B80" s="149"/>
      <c r="C80" s="149"/>
      <c r="D80" s="149"/>
      <c r="E80" s="149"/>
      <c r="F80" s="149"/>
      <c r="G80" s="149"/>
    </row>
    <row r="81" spans="1:7">
      <c r="A81" s="149"/>
      <c r="B81" s="149"/>
      <c r="C81" s="149"/>
      <c r="D81" s="149"/>
      <c r="E81" s="149"/>
      <c r="F81" s="149"/>
      <c r="G81" s="149"/>
    </row>
    <row r="82" spans="1:7">
      <c r="A82" s="149"/>
      <c r="B82" s="149"/>
      <c r="C82" s="149"/>
      <c r="D82" s="230">
        <f>SUM(D13:D17,D20:D42,D45:D46,D49:D51,D54,D57,D63,D66:D67,D70:D72)</f>
        <v>310665055.73999995</v>
      </c>
      <c r="E82" s="149"/>
      <c r="F82" s="149"/>
      <c r="G82" s="149"/>
    </row>
    <row r="83" spans="1:7">
      <c r="A83" s="149"/>
      <c r="B83" s="149"/>
      <c r="C83" s="149"/>
      <c r="D83" s="149"/>
      <c r="E83" s="149"/>
      <c r="F83" s="149"/>
      <c r="G83" s="149"/>
    </row>
    <row r="84" spans="1:7">
      <c r="A84" s="149"/>
      <c r="B84" s="149"/>
      <c r="C84" s="149"/>
      <c r="D84" s="149"/>
      <c r="E84" s="149"/>
      <c r="F84" s="149"/>
      <c r="G84" s="149"/>
    </row>
    <row r="85" spans="1:7">
      <c r="A85" s="149"/>
      <c r="B85" s="149"/>
      <c r="C85" s="149"/>
      <c r="D85" s="149"/>
      <c r="E85" s="149"/>
      <c r="F85" s="149"/>
      <c r="G85" s="149"/>
    </row>
    <row r="86" spans="1:7">
      <c r="A86" s="149"/>
      <c r="B86" s="149"/>
      <c r="C86" s="149"/>
      <c r="D86" s="149"/>
      <c r="E86" s="149"/>
      <c r="F86" s="149"/>
      <c r="G86" s="149"/>
    </row>
    <row r="87" spans="1:7">
      <c r="A87" s="149"/>
      <c r="B87" s="149"/>
      <c r="C87" s="149"/>
      <c r="D87" s="149"/>
      <c r="E87" s="149"/>
      <c r="F87" s="149"/>
      <c r="G87" s="149"/>
    </row>
    <row r="88" spans="1:7">
      <c r="A88" s="149"/>
      <c r="B88" s="149"/>
      <c r="C88" s="149"/>
      <c r="D88" s="149"/>
      <c r="E88" s="149"/>
      <c r="F88" s="149"/>
      <c r="G88" s="149"/>
    </row>
    <row r="89" spans="1:7">
      <c r="A89" s="149"/>
      <c r="B89" s="149"/>
      <c r="C89" s="149"/>
      <c r="D89" s="149"/>
      <c r="E89" s="149"/>
      <c r="F89" s="149"/>
      <c r="G89" s="149"/>
    </row>
    <row r="90" spans="1:7">
      <c r="A90" s="149"/>
      <c r="B90" s="149"/>
      <c r="C90" s="149"/>
      <c r="D90" s="149"/>
      <c r="E90" s="149"/>
      <c r="F90" s="149"/>
      <c r="G90" s="149"/>
    </row>
    <row r="91" spans="1:7">
      <c r="A91" s="149"/>
      <c r="B91" s="149"/>
      <c r="C91" s="149"/>
      <c r="D91" s="149"/>
      <c r="E91" s="149"/>
      <c r="F91" s="149"/>
      <c r="G91" s="149"/>
    </row>
    <row r="92" spans="1:7">
      <c r="A92" s="149"/>
      <c r="B92" s="149"/>
      <c r="C92" s="149"/>
      <c r="D92" s="149"/>
      <c r="E92" s="149"/>
      <c r="F92" s="149"/>
      <c r="G92" s="149"/>
    </row>
    <row r="93" spans="1:7">
      <c r="A93" s="149"/>
      <c r="B93" s="149"/>
      <c r="C93" s="149"/>
      <c r="D93" s="149"/>
      <c r="E93" s="149"/>
      <c r="F93" s="149"/>
      <c r="G93" s="149"/>
    </row>
    <row r="94" spans="1:7">
      <c r="A94" s="149"/>
      <c r="B94" s="149"/>
      <c r="C94" s="149"/>
      <c r="D94" s="149"/>
      <c r="E94" s="149"/>
      <c r="F94" s="149"/>
      <c r="G94" s="149"/>
    </row>
    <row r="95" spans="1:7">
      <c r="A95" s="149"/>
      <c r="B95" s="149"/>
      <c r="C95" s="149"/>
      <c r="D95" s="149"/>
      <c r="E95" s="149"/>
      <c r="F95" s="149"/>
      <c r="G95" s="149"/>
    </row>
    <row r="96" spans="1:7">
      <c r="A96" s="149"/>
      <c r="B96" s="149"/>
      <c r="C96" s="149"/>
      <c r="D96" s="149"/>
      <c r="E96" s="149"/>
      <c r="F96" s="149"/>
      <c r="G96" s="149"/>
    </row>
    <row r="97" spans="1:7">
      <c r="A97" s="149"/>
      <c r="B97" s="149"/>
      <c r="C97" s="149"/>
      <c r="D97" s="149"/>
      <c r="E97" s="149"/>
      <c r="F97" s="149"/>
      <c r="G97" s="149"/>
    </row>
    <row r="98" spans="1:7">
      <c r="A98" s="149"/>
      <c r="B98" s="149"/>
      <c r="C98" s="149"/>
      <c r="D98" s="149"/>
      <c r="E98" s="149"/>
      <c r="F98" s="149"/>
      <c r="G98" s="149"/>
    </row>
    <row r="99" spans="1:7">
      <c r="A99" s="149"/>
      <c r="B99" s="149"/>
      <c r="C99" s="149"/>
      <c r="D99" s="149"/>
      <c r="E99" s="149"/>
      <c r="F99" s="149"/>
      <c r="G99" s="149"/>
    </row>
    <row r="100" spans="1:7">
      <c r="A100" s="149"/>
      <c r="B100" s="149"/>
      <c r="C100" s="149"/>
      <c r="D100" s="149"/>
      <c r="E100" s="149"/>
      <c r="F100" s="149"/>
      <c r="G100" s="149"/>
    </row>
    <row r="101" spans="1:7">
      <c r="A101" s="149"/>
      <c r="B101" s="149"/>
      <c r="C101" s="149"/>
      <c r="D101" s="149"/>
      <c r="E101" s="149"/>
      <c r="F101" s="149"/>
      <c r="G101" s="149"/>
    </row>
    <row r="102" spans="1:7">
      <c r="A102" s="149"/>
      <c r="B102" s="149"/>
      <c r="C102" s="149"/>
      <c r="D102" s="149"/>
      <c r="E102" s="149"/>
      <c r="F102" s="149"/>
      <c r="G102" s="149"/>
    </row>
    <row r="103" spans="1:7">
      <c r="A103" s="149"/>
      <c r="B103" s="149"/>
      <c r="C103" s="149"/>
      <c r="D103" s="149"/>
      <c r="E103" s="149"/>
      <c r="F103" s="149"/>
      <c r="G103" s="149"/>
    </row>
    <row r="104" spans="1:7">
      <c r="A104" s="149"/>
      <c r="B104" s="149"/>
      <c r="C104" s="149"/>
      <c r="D104" s="149"/>
      <c r="E104" s="149"/>
      <c r="F104" s="149"/>
      <c r="G104" s="149"/>
    </row>
    <row r="105" spans="1:7">
      <c r="A105" s="149"/>
      <c r="B105" s="149"/>
      <c r="C105" s="149"/>
      <c r="D105" s="149"/>
      <c r="E105" s="149"/>
      <c r="F105" s="149"/>
      <c r="G105" s="149"/>
    </row>
    <row r="106" spans="1:7">
      <c r="A106" s="149"/>
      <c r="B106" s="149"/>
      <c r="C106" s="149"/>
      <c r="D106" s="149"/>
      <c r="E106" s="149"/>
      <c r="F106" s="149"/>
      <c r="G106" s="149"/>
    </row>
    <row r="107" spans="1:7">
      <c r="A107" s="149"/>
      <c r="B107" s="149"/>
      <c r="C107" s="149"/>
      <c r="D107" s="149"/>
      <c r="E107" s="149"/>
      <c r="F107" s="149"/>
      <c r="G107" s="149"/>
    </row>
    <row r="108" spans="1:7">
      <c r="A108" s="149"/>
      <c r="B108" s="149"/>
      <c r="C108" s="149"/>
      <c r="D108" s="149"/>
      <c r="E108" s="149"/>
      <c r="F108" s="149"/>
      <c r="G108" s="149"/>
    </row>
    <row r="109" spans="1:7">
      <c r="A109" s="149"/>
      <c r="B109" s="149"/>
      <c r="C109" s="149"/>
      <c r="D109" s="149"/>
      <c r="E109" s="149"/>
      <c r="F109" s="149"/>
      <c r="G109" s="149"/>
    </row>
    <row r="110" spans="1:7">
      <c r="A110" s="149"/>
      <c r="B110" s="149"/>
      <c r="C110" s="149"/>
      <c r="D110" s="149"/>
      <c r="E110" s="149"/>
      <c r="F110" s="149"/>
      <c r="G110" s="149"/>
    </row>
    <row r="111" spans="1:7">
      <c r="A111" s="149"/>
      <c r="B111" s="149"/>
      <c r="C111" s="149"/>
      <c r="D111" s="149"/>
      <c r="E111" s="149"/>
      <c r="F111" s="149"/>
      <c r="G111" s="149"/>
    </row>
    <row r="112" spans="1:7">
      <c r="A112" s="149"/>
      <c r="B112" s="149"/>
      <c r="C112" s="149"/>
      <c r="D112" s="149"/>
      <c r="E112" s="149"/>
      <c r="F112" s="149"/>
      <c r="G112" s="149"/>
    </row>
    <row r="113" spans="1:7">
      <c r="A113" s="149"/>
      <c r="B113" s="149"/>
      <c r="C113" s="149"/>
      <c r="D113" s="149"/>
      <c r="E113" s="149"/>
      <c r="F113" s="149"/>
      <c r="G113" s="149"/>
    </row>
    <row r="114" spans="1:7">
      <c r="A114" s="149"/>
      <c r="B114" s="149"/>
      <c r="C114" s="149"/>
      <c r="D114" s="149"/>
      <c r="E114" s="149"/>
      <c r="F114" s="149"/>
      <c r="G114" s="149"/>
    </row>
    <row r="115" spans="1:7">
      <c r="A115" s="149"/>
      <c r="B115" s="149"/>
      <c r="C115" s="149"/>
      <c r="D115" s="149"/>
      <c r="E115" s="149"/>
      <c r="F115" s="149"/>
      <c r="G115" s="149"/>
    </row>
    <row r="116" spans="1:7">
      <c r="A116" s="149"/>
      <c r="B116" s="149"/>
      <c r="C116" s="149"/>
      <c r="D116" s="149"/>
      <c r="E116" s="149"/>
      <c r="F116" s="149"/>
      <c r="G116" s="149"/>
    </row>
    <row r="117" spans="1:7">
      <c r="A117" s="149"/>
      <c r="B117" s="149"/>
      <c r="C117" s="149"/>
      <c r="D117" s="149"/>
      <c r="E117" s="149"/>
      <c r="F117" s="149"/>
      <c r="G117" s="149"/>
    </row>
    <row r="118" spans="1:7">
      <c r="A118" s="149"/>
      <c r="B118" s="149"/>
      <c r="C118" s="149"/>
      <c r="D118" s="149"/>
      <c r="E118" s="149"/>
      <c r="F118" s="149"/>
      <c r="G118" s="149"/>
    </row>
    <row r="119" spans="1:7">
      <c r="A119" s="149"/>
      <c r="B119" s="149"/>
      <c r="C119" s="149"/>
      <c r="D119" s="149"/>
      <c r="E119" s="149"/>
      <c r="F119" s="149"/>
      <c r="G119" s="149"/>
    </row>
    <row r="120" spans="1:7">
      <c r="A120" s="149"/>
      <c r="B120" s="149"/>
      <c r="C120" s="149"/>
      <c r="D120" s="149"/>
      <c r="E120" s="149"/>
      <c r="F120" s="149"/>
      <c r="G120" s="149"/>
    </row>
    <row r="121" spans="1:7">
      <c r="A121" s="149"/>
      <c r="B121" s="149"/>
      <c r="C121" s="149"/>
      <c r="D121" s="149"/>
      <c r="E121" s="149"/>
      <c r="F121" s="149"/>
      <c r="G121" s="149"/>
    </row>
    <row r="122" spans="1:7">
      <c r="A122" s="149"/>
      <c r="B122" s="149"/>
      <c r="C122" s="149"/>
      <c r="D122" s="149"/>
      <c r="E122" s="149"/>
      <c r="F122" s="149"/>
      <c r="G122" s="149"/>
    </row>
    <row r="123" spans="1:7">
      <c r="A123" s="149"/>
      <c r="B123" s="149"/>
      <c r="C123" s="149"/>
      <c r="D123" s="149"/>
      <c r="E123" s="149"/>
      <c r="F123" s="149"/>
      <c r="G123" s="149"/>
    </row>
    <row r="124" spans="1:7">
      <c r="A124" s="149"/>
      <c r="B124" s="149"/>
      <c r="C124" s="149"/>
      <c r="D124" s="149"/>
      <c r="E124" s="149"/>
      <c r="F124" s="149"/>
      <c r="G124" s="149"/>
    </row>
    <row r="125" spans="1:7">
      <c r="A125" s="149"/>
      <c r="B125" s="149"/>
      <c r="C125" s="149"/>
      <c r="D125" s="149"/>
      <c r="E125" s="149"/>
      <c r="F125" s="149"/>
      <c r="G125" s="149"/>
    </row>
    <row r="126" spans="1:7">
      <c r="A126" s="149"/>
      <c r="B126" s="149"/>
      <c r="C126" s="149"/>
      <c r="D126" s="149"/>
      <c r="E126" s="149"/>
      <c r="F126" s="149"/>
      <c r="G126" s="149"/>
    </row>
    <row r="127" spans="1:7">
      <c r="A127" s="149"/>
      <c r="B127" s="149"/>
      <c r="C127" s="149"/>
      <c r="D127" s="149"/>
      <c r="E127" s="149"/>
      <c r="F127" s="149"/>
      <c r="G127" s="149"/>
    </row>
    <row r="128" spans="1:7">
      <c r="A128" s="149"/>
      <c r="B128" s="149"/>
      <c r="C128" s="149"/>
      <c r="D128" s="149"/>
      <c r="E128" s="149"/>
      <c r="F128" s="149"/>
      <c r="G128" s="149"/>
    </row>
    <row r="129" spans="1:7">
      <c r="A129" s="149"/>
      <c r="B129" s="149"/>
      <c r="C129" s="149"/>
      <c r="D129" s="149"/>
      <c r="E129" s="149"/>
      <c r="F129" s="149"/>
      <c r="G129" s="149"/>
    </row>
    <row r="130" spans="1:7">
      <c r="A130" s="149"/>
      <c r="B130" s="149"/>
      <c r="C130" s="149"/>
      <c r="D130" s="149"/>
      <c r="E130" s="149"/>
      <c r="F130" s="149"/>
      <c r="G130" s="149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</sheetData>
  <mergeCells count="3">
    <mergeCell ref="B5:C5"/>
    <mergeCell ref="D5:E5"/>
    <mergeCell ref="F5:G5"/>
  </mergeCells>
  <pageMargins left="0.23622047244094488" right="0.23622047244094488" top="0.15748031496062992" bottom="0.15748031496062992" header="0" footer="0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D095-AF38-4671-BF28-B3D2004D9711}">
  <sheetPr>
    <tabColor rgb="FFFF33CC"/>
    <pageSetUpPr fitToPage="1"/>
  </sheetPr>
  <dimension ref="A1:G92"/>
  <sheetViews>
    <sheetView topLeftCell="B10" workbookViewId="0">
      <pane xSplit="2" ySplit="21" topLeftCell="D31" activePane="bottomRight" state="frozen"/>
      <selection activeCell="B10" sqref="B10"/>
      <selection pane="topRight" activeCell="D10" sqref="D10"/>
      <selection pane="bottomLeft" activeCell="B27" sqref="B27"/>
      <selection pane="bottomRight" activeCell="G38" sqref="G38"/>
    </sheetView>
  </sheetViews>
  <sheetFormatPr defaultRowHeight="15"/>
  <cols>
    <col min="1" max="1" width="3.33203125" style="4" hidden="1" customWidth="1"/>
    <col min="2" max="2" width="66.5" style="4" customWidth="1"/>
    <col min="3" max="3" width="13.83203125" style="4" customWidth="1"/>
    <col min="4" max="4" width="20.5" style="4" customWidth="1"/>
    <col min="5" max="5" width="19.83203125" style="4" customWidth="1"/>
    <col min="6" max="6" width="3.83203125" style="4" hidden="1" customWidth="1"/>
    <col min="7" max="256" width="9.33203125" style="4"/>
    <col min="257" max="257" width="0" style="4" hidden="1" customWidth="1"/>
    <col min="258" max="258" width="66.5" style="4" customWidth="1"/>
    <col min="259" max="259" width="11.5" style="4" customWidth="1"/>
    <col min="260" max="260" width="20.5" style="4" customWidth="1"/>
    <col min="261" max="261" width="19.83203125" style="4" customWidth="1"/>
    <col min="262" max="262" width="0" style="4" hidden="1" customWidth="1"/>
    <col min="263" max="512" width="9.33203125" style="4"/>
    <col min="513" max="513" width="0" style="4" hidden="1" customWidth="1"/>
    <col min="514" max="514" width="66.5" style="4" customWidth="1"/>
    <col min="515" max="515" width="11.5" style="4" customWidth="1"/>
    <col min="516" max="516" width="20.5" style="4" customWidth="1"/>
    <col min="517" max="517" width="19.83203125" style="4" customWidth="1"/>
    <col min="518" max="518" width="0" style="4" hidden="1" customWidth="1"/>
    <col min="519" max="768" width="9.33203125" style="4"/>
    <col min="769" max="769" width="0" style="4" hidden="1" customWidth="1"/>
    <col min="770" max="770" width="66.5" style="4" customWidth="1"/>
    <col min="771" max="771" width="11.5" style="4" customWidth="1"/>
    <col min="772" max="772" width="20.5" style="4" customWidth="1"/>
    <col min="773" max="773" width="19.83203125" style="4" customWidth="1"/>
    <col min="774" max="774" width="0" style="4" hidden="1" customWidth="1"/>
    <col min="775" max="1024" width="9.33203125" style="4"/>
    <col min="1025" max="1025" width="0" style="4" hidden="1" customWidth="1"/>
    <col min="1026" max="1026" width="66.5" style="4" customWidth="1"/>
    <col min="1027" max="1027" width="11.5" style="4" customWidth="1"/>
    <col min="1028" max="1028" width="20.5" style="4" customWidth="1"/>
    <col min="1029" max="1029" width="19.83203125" style="4" customWidth="1"/>
    <col min="1030" max="1030" width="0" style="4" hidden="1" customWidth="1"/>
    <col min="1031" max="1280" width="9.33203125" style="4"/>
    <col min="1281" max="1281" width="0" style="4" hidden="1" customWidth="1"/>
    <col min="1282" max="1282" width="66.5" style="4" customWidth="1"/>
    <col min="1283" max="1283" width="11.5" style="4" customWidth="1"/>
    <col min="1284" max="1284" width="20.5" style="4" customWidth="1"/>
    <col min="1285" max="1285" width="19.83203125" style="4" customWidth="1"/>
    <col min="1286" max="1286" width="0" style="4" hidden="1" customWidth="1"/>
    <col min="1287" max="1536" width="9.33203125" style="4"/>
    <col min="1537" max="1537" width="0" style="4" hidden="1" customWidth="1"/>
    <col min="1538" max="1538" width="66.5" style="4" customWidth="1"/>
    <col min="1539" max="1539" width="11.5" style="4" customWidth="1"/>
    <col min="1540" max="1540" width="20.5" style="4" customWidth="1"/>
    <col min="1541" max="1541" width="19.83203125" style="4" customWidth="1"/>
    <col min="1542" max="1542" width="0" style="4" hidden="1" customWidth="1"/>
    <col min="1543" max="1792" width="9.33203125" style="4"/>
    <col min="1793" max="1793" width="0" style="4" hidden="1" customWidth="1"/>
    <col min="1794" max="1794" width="66.5" style="4" customWidth="1"/>
    <col min="1795" max="1795" width="11.5" style="4" customWidth="1"/>
    <col min="1796" max="1796" width="20.5" style="4" customWidth="1"/>
    <col min="1797" max="1797" width="19.83203125" style="4" customWidth="1"/>
    <col min="1798" max="1798" width="0" style="4" hidden="1" customWidth="1"/>
    <col min="1799" max="2048" width="9.33203125" style="4"/>
    <col min="2049" max="2049" width="0" style="4" hidden="1" customWidth="1"/>
    <col min="2050" max="2050" width="66.5" style="4" customWidth="1"/>
    <col min="2051" max="2051" width="11.5" style="4" customWidth="1"/>
    <col min="2052" max="2052" width="20.5" style="4" customWidth="1"/>
    <col min="2053" max="2053" width="19.83203125" style="4" customWidth="1"/>
    <col min="2054" max="2054" width="0" style="4" hidden="1" customWidth="1"/>
    <col min="2055" max="2304" width="9.33203125" style="4"/>
    <col min="2305" max="2305" width="0" style="4" hidden="1" customWidth="1"/>
    <col min="2306" max="2306" width="66.5" style="4" customWidth="1"/>
    <col min="2307" max="2307" width="11.5" style="4" customWidth="1"/>
    <col min="2308" max="2308" width="20.5" style="4" customWidth="1"/>
    <col min="2309" max="2309" width="19.83203125" style="4" customWidth="1"/>
    <col min="2310" max="2310" width="0" style="4" hidden="1" customWidth="1"/>
    <col min="2311" max="2560" width="9.33203125" style="4"/>
    <col min="2561" max="2561" width="0" style="4" hidden="1" customWidth="1"/>
    <col min="2562" max="2562" width="66.5" style="4" customWidth="1"/>
    <col min="2563" max="2563" width="11.5" style="4" customWidth="1"/>
    <col min="2564" max="2564" width="20.5" style="4" customWidth="1"/>
    <col min="2565" max="2565" width="19.83203125" style="4" customWidth="1"/>
    <col min="2566" max="2566" width="0" style="4" hidden="1" customWidth="1"/>
    <col min="2567" max="2816" width="9.33203125" style="4"/>
    <col min="2817" max="2817" width="0" style="4" hidden="1" customWidth="1"/>
    <col min="2818" max="2818" width="66.5" style="4" customWidth="1"/>
    <col min="2819" max="2819" width="11.5" style="4" customWidth="1"/>
    <col min="2820" max="2820" width="20.5" style="4" customWidth="1"/>
    <col min="2821" max="2821" width="19.83203125" style="4" customWidth="1"/>
    <col min="2822" max="2822" width="0" style="4" hidden="1" customWidth="1"/>
    <col min="2823" max="3072" width="9.33203125" style="4"/>
    <col min="3073" max="3073" width="0" style="4" hidden="1" customWidth="1"/>
    <col min="3074" max="3074" width="66.5" style="4" customWidth="1"/>
    <col min="3075" max="3075" width="11.5" style="4" customWidth="1"/>
    <col min="3076" max="3076" width="20.5" style="4" customWidth="1"/>
    <col min="3077" max="3077" width="19.83203125" style="4" customWidth="1"/>
    <col min="3078" max="3078" width="0" style="4" hidden="1" customWidth="1"/>
    <col min="3079" max="3328" width="9.33203125" style="4"/>
    <col min="3329" max="3329" width="0" style="4" hidden="1" customWidth="1"/>
    <col min="3330" max="3330" width="66.5" style="4" customWidth="1"/>
    <col min="3331" max="3331" width="11.5" style="4" customWidth="1"/>
    <col min="3332" max="3332" width="20.5" style="4" customWidth="1"/>
    <col min="3333" max="3333" width="19.83203125" style="4" customWidth="1"/>
    <col min="3334" max="3334" width="0" style="4" hidden="1" customWidth="1"/>
    <col min="3335" max="3584" width="9.33203125" style="4"/>
    <col min="3585" max="3585" width="0" style="4" hidden="1" customWidth="1"/>
    <col min="3586" max="3586" width="66.5" style="4" customWidth="1"/>
    <col min="3587" max="3587" width="11.5" style="4" customWidth="1"/>
    <col min="3588" max="3588" width="20.5" style="4" customWidth="1"/>
    <col min="3589" max="3589" width="19.83203125" style="4" customWidth="1"/>
    <col min="3590" max="3590" width="0" style="4" hidden="1" customWidth="1"/>
    <col min="3591" max="3840" width="9.33203125" style="4"/>
    <col min="3841" max="3841" width="0" style="4" hidden="1" customWidth="1"/>
    <col min="3842" max="3842" width="66.5" style="4" customWidth="1"/>
    <col min="3843" max="3843" width="11.5" style="4" customWidth="1"/>
    <col min="3844" max="3844" width="20.5" style="4" customWidth="1"/>
    <col min="3845" max="3845" width="19.83203125" style="4" customWidth="1"/>
    <col min="3846" max="3846" width="0" style="4" hidden="1" customWidth="1"/>
    <col min="3847" max="4096" width="9.33203125" style="4"/>
    <col min="4097" max="4097" width="0" style="4" hidden="1" customWidth="1"/>
    <col min="4098" max="4098" width="66.5" style="4" customWidth="1"/>
    <col min="4099" max="4099" width="11.5" style="4" customWidth="1"/>
    <col min="4100" max="4100" width="20.5" style="4" customWidth="1"/>
    <col min="4101" max="4101" width="19.83203125" style="4" customWidth="1"/>
    <col min="4102" max="4102" width="0" style="4" hidden="1" customWidth="1"/>
    <col min="4103" max="4352" width="9.33203125" style="4"/>
    <col min="4353" max="4353" width="0" style="4" hidden="1" customWidth="1"/>
    <col min="4354" max="4354" width="66.5" style="4" customWidth="1"/>
    <col min="4355" max="4355" width="11.5" style="4" customWidth="1"/>
    <col min="4356" max="4356" width="20.5" style="4" customWidth="1"/>
    <col min="4357" max="4357" width="19.83203125" style="4" customWidth="1"/>
    <col min="4358" max="4358" width="0" style="4" hidden="1" customWidth="1"/>
    <col min="4359" max="4608" width="9.33203125" style="4"/>
    <col min="4609" max="4609" width="0" style="4" hidden="1" customWidth="1"/>
    <col min="4610" max="4610" width="66.5" style="4" customWidth="1"/>
    <col min="4611" max="4611" width="11.5" style="4" customWidth="1"/>
    <col min="4612" max="4612" width="20.5" style="4" customWidth="1"/>
    <col min="4613" max="4613" width="19.83203125" style="4" customWidth="1"/>
    <col min="4614" max="4614" width="0" style="4" hidden="1" customWidth="1"/>
    <col min="4615" max="4864" width="9.33203125" style="4"/>
    <col min="4865" max="4865" width="0" style="4" hidden="1" customWidth="1"/>
    <col min="4866" max="4866" width="66.5" style="4" customWidth="1"/>
    <col min="4867" max="4867" width="11.5" style="4" customWidth="1"/>
    <col min="4868" max="4868" width="20.5" style="4" customWidth="1"/>
    <col min="4869" max="4869" width="19.83203125" style="4" customWidth="1"/>
    <col min="4870" max="4870" width="0" style="4" hidden="1" customWidth="1"/>
    <col min="4871" max="5120" width="9.33203125" style="4"/>
    <col min="5121" max="5121" width="0" style="4" hidden="1" customWidth="1"/>
    <col min="5122" max="5122" width="66.5" style="4" customWidth="1"/>
    <col min="5123" max="5123" width="11.5" style="4" customWidth="1"/>
    <col min="5124" max="5124" width="20.5" style="4" customWidth="1"/>
    <col min="5125" max="5125" width="19.83203125" style="4" customWidth="1"/>
    <col min="5126" max="5126" width="0" style="4" hidden="1" customWidth="1"/>
    <col min="5127" max="5376" width="9.33203125" style="4"/>
    <col min="5377" max="5377" width="0" style="4" hidden="1" customWidth="1"/>
    <col min="5378" max="5378" width="66.5" style="4" customWidth="1"/>
    <col min="5379" max="5379" width="11.5" style="4" customWidth="1"/>
    <col min="5380" max="5380" width="20.5" style="4" customWidth="1"/>
    <col min="5381" max="5381" width="19.83203125" style="4" customWidth="1"/>
    <col min="5382" max="5382" width="0" style="4" hidden="1" customWidth="1"/>
    <col min="5383" max="5632" width="9.33203125" style="4"/>
    <col min="5633" max="5633" width="0" style="4" hidden="1" customWidth="1"/>
    <col min="5634" max="5634" width="66.5" style="4" customWidth="1"/>
    <col min="5635" max="5635" width="11.5" style="4" customWidth="1"/>
    <col min="5636" max="5636" width="20.5" style="4" customWidth="1"/>
    <col min="5637" max="5637" width="19.83203125" style="4" customWidth="1"/>
    <col min="5638" max="5638" width="0" style="4" hidden="1" customWidth="1"/>
    <col min="5639" max="5888" width="9.33203125" style="4"/>
    <col min="5889" max="5889" width="0" style="4" hidden="1" customWidth="1"/>
    <col min="5890" max="5890" width="66.5" style="4" customWidth="1"/>
    <col min="5891" max="5891" width="11.5" style="4" customWidth="1"/>
    <col min="5892" max="5892" width="20.5" style="4" customWidth="1"/>
    <col min="5893" max="5893" width="19.83203125" style="4" customWidth="1"/>
    <col min="5894" max="5894" width="0" style="4" hidden="1" customWidth="1"/>
    <col min="5895" max="6144" width="9.33203125" style="4"/>
    <col min="6145" max="6145" width="0" style="4" hidden="1" customWidth="1"/>
    <col min="6146" max="6146" width="66.5" style="4" customWidth="1"/>
    <col min="6147" max="6147" width="11.5" style="4" customWidth="1"/>
    <col min="6148" max="6148" width="20.5" style="4" customWidth="1"/>
    <col min="6149" max="6149" width="19.83203125" style="4" customWidth="1"/>
    <col min="6150" max="6150" width="0" style="4" hidden="1" customWidth="1"/>
    <col min="6151" max="6400" width="9.33203125" style="4"/>
    <col min="6401" max="6401" width="0" style="4" hidden="1" customWidth="1"/>
    <col min="6402" max="6402" width="66.5" style="4" customWidth="1"/>
    <col min="6403" max="6403" width="11.5" style="4" customWidth="1"/>
    <col min="6404" max="6404" width="20.5" style="4" customWidth="1"/>
    <col min="6405" max="6405" width="19.83203125" style="4" customWidth="1"/>
    <col min="6406" max="6406" width="0" style="4" hidden="1" customWidth="1"/>
    <col min="6407" max="6656" width="9.33203125" style="4"/>
    <col min="6657" max="6657" width="0" style="4" hidden="1" customWidth="1"/>
    <col min="6658" max="6658" width="66.5" style="4" customWidth="1"/>
    <col min="6659" max="6659" width="11.5" style="4" customWidth="1"/>
    <col min="6660" max="6660" width="20.5" style="4" customWidth="1"/>
    <col min="6661" max="6661" width="19.83203125" style="4" customWidth="1"/>
    <col min="6662" max="6662" width="0" style="4" hidden="1" customWidth="1"/>
    <col min="6663" max="6912" width="9.33203125" style="4"/>
    <col min="6913" max="6913" width="0" style="4" hidden="1" customWidth="1"/>
    <col min="6914" max="6914" width="66.5" style="4" customWidth="1"/>
    <col min="6915" max="6915" width="11.5" style="4" customWidth="1"/>
    <col min="6916" max="6916" width="20.5" style="4" customWidth="1"/>
    <col min="6917" max="6917" width="19.83203125" style="4" customWidth="1"/>
    <col min="6918" max="6918" width="0" style="4" hidden="1" customWidth="1"/>
    <col min="6919" max="7168" width="9.33203125" style="4"/>
    <col min="7169" max="7169" width="0" style="4" hidden="1" customWidth="1"/>
    <col min="7170" max="7170" width="66.5" style="4" customWidth="1"/>
    <col min="7171" max="7171" width="11.5" style="4" customWidth="1"/>
    <col min="7172" max="7172" width="20.5" style="4" customWidth="1"/>
    <col min="7173" max="7173" width="19.83203125" style="4" customWidth="1"/>
    <col min="7174" max="7174" width="0" style="4" hidden="1" customWidth="1"/>
    <col min="7175" max="7424" width="9.33203125" style="4"/>
    <col min="7425" max="7425" width="0" style="4" hidden="1" customWidth="1"/>
    <col min="7426" max="7426" width="66.5" style="4" customWidth="1"/>
    <col min="7427" max="7427" width="11.5" style="4" customWidth="1"/>
    <col min="7428" max="7428" width="20.5" style="4" customWidth="1"/>
    <col min="7429" max="7429" width="19.83203125" style="4" customWidth="1"/>
    <col min="7430" max="7430" width="0" style="4" hidden="1" customWidth="1"/>
    <col min="7431" max="7680" width="9.33203125" style="4"/>
    <col min="7681" max="7681" width="0" style="4" hidden="1" customWidth="1"/>
    <col min="7682" max="7682" width="66.5" style="4" customWidth="1"/>
    <col min="7683" max="7683" width="11.5" style="4" customWidth="1"/>
    <col min="7684" max="7684" width="20.5" style="4" customWidth="1"/>
    <col min="7685" max="7685" width="19.83203125" style="4" customWidth="1"/>
    <col min="7686" max="7686" width="0" style="4" hidden="1" customWidth="1"/>
    <col min="7687" max="7936" width="9.33203125" style="4"/>
    <col min="7937" max="7937" width="0" style="4" hidden="1" customWidth="1"/>
    <col min="7938" max="7938" width="66.5" style="4" customWidth="1"/>
    <col min="7939" max="7939" width="11.5" style="4" customWidth="1"/>
    <col min="7940" max="7940" width="20.5" style="4" customWidth="1"/>
    <col min="7941" max="7941" width="19.83203125" style="4" customWidth="1"/>
    <col min="7942" max="7942" width="0" style="4" hidden="1" customWidth="1"/>
    <col min="7943" max="8192" width="9.33203125" style="4"/>
    <col min="8193" max="8193" width="0" style="4" hidden="1" customWidth="1"/>
    <col min="8194" max="8194" width="66.5" style="4" customWidth="1"/>
    <col min="8195" max="8195" width="11.5" style="4" customWidth="1"/>
    <col min="8196" max="8196" width="20.5" style="4" customWidth="1"/>
    <col min="8197" max="8197" width="19.83203125" style="4" customWidth="1"/>
    <col min="8198" max="8198" width="0" style="4" hidden="1" customWidth="1"/>
    <col min="8199" max="8448" width="9.33203125" style="4"/>
    <col min="8449" max="8449" width="0" style="4" hidden="1" customWidth="1"/>
    <col min="8450" max="8450" width="66.5" style="4" customWidth="1"/>
    <col min="8451" max="8451" width="11.5" style="4" customWidth="1"/>
    <col min="8452" max="8452" width="20.5" style="4" customWidth="1"/>
    <col min="8453" max="8453" width="19.83203125" style="4" customWidth="1"/>
    <col min="8454" max="8454" width="0" style="4" hidden="1" customWidth="1"/>
    <col min="8455" max="8704" width="9.33203125" style="4"/>
    <col min="8705" max="8705" width="0" style="4" hidden="1" customWidth="1"/>
    <col min="8706" max="8706" width="66.5" style="4" customWidth="1"/>
    <col min="8707" max="8707" width="11.5" style="4" customWidth="1"/>
    <col min="8708" max="8708" width="20.5" style="4" customWidth="1"/>
    <col min="8709" max="8709" width="19.83203125" style="4" customWidth="1"/>
    <col min="8710" max="8710" width="0" style="4" hidden="1" customWidth="1"/>
    <col min="8711" max="8960" width="9.33203125" style="4"/>
    <col min="8961" max="8961" width="0" style="4" hidden="1" customWidth="1"/>
    <col min="8962" max="8962" width="66.5" style="4" customWidth="1"/>
    <col min="8963" max="8963" width="11.5" style="4" customWidth="1"/>
    <col min="8964" max="8964" width="20.5" style="4" customWidth="1"/>
    <col min="8965" max="8965" width="19.83203125" style="4" customWidth="1"/>
    <col min="8966" max="8966" width="0" style="4" hidden="1" customWidth="1"/>
    <col min="8967" max="9216" width="9.33203125" style="4"/>
    <col min="9217" max="9217" width="0" style="4" hidden="1" customWidth="1"/>
    <col min="9218" max="9218" width="66.5" style="4" customWidth="1"/>
    <col min="9219" max="9219" width="11.5" style="4" customWidth="1"/>
    <col min="9220" max="9220" width="20.5" style="4" customWidth="1"/>
    <col min="9221" max="9221" width="19.83203125" style="4" customWidth="1"/>
    <col min="9222" max="9222" width="0" style="4" hidden="1" customWidth="1"/>
    <col min="9223" max="9472" width="9.33203125" style="4"/>
    <col min="9473" max="9473" width="0" style="4" hidden="1" customWidth="1"/>
    <col min="9474" max="9474" width="66.5" style="4" customWidth="1"/>
    <col min="9475" max="9475" width="11.5" style="4" customWidth="1"/>
    <col min="9476" max="9476" width="20.5" style="4" customWidth="1"/>
    <col min="9477" max="9477" width="19.83203125" style="4" customWidth="1"/>
    <col min="9478" max="9478" width="0" style="4" hidden="1" customWidth="1"/>
    <col min="9479" max="9728" width="9.33203125" style="4"/>
    <col min="9729" max="9729" width="0" style="4" hidden="1" customWidth="1"/>
    <col min="9730" max="9730" width="66.5" style="4" customWidth="1"/>
    <col min="9731" max="9731" width="11.5" style="4" customWidth="1"/>
    <col min="9732" max="9732" width="20.5" style="4" customWidth="1"/>
    <col min="9733" max="9733" width="19.83203125" style="4" customWidth="1"/>
    <col min="9734" max="9734" width="0" style="4" hidden="1" customWidth="1"/>
    <col min="9735" max="9984" width="9.33203125" style="4"/>
    <col min="9985" max="9985" width="0" style="4" hidden="1" customWidth="1"/>
    <col min="9986" max="9986" width="66.5" style="4" customWidth="1"/>
    <col min="9987" max="9987" width="11.5" style="4" customWidth="1"/>
    <col min="9988" max="9988" width="20.5" style="4" customWidth="1"/>
    <col min="9989" max="9989" width="19.83203125" style="4" customWidth="1"/>
    <col min="9990" max="9990" width="0" style="4" hidden="1" customWidth="1"/>
    <col min="9991" max="10240" width="9.33203125" style="4"/>
    <col min="10241" max="10241" width="0" style="4" hidden="1" customWidth="1"/>
    <col min="10242" max="10242" width="66.5" style="4" customWidth="1"/>
    <col min="10243" max="10243" width="11.5" style="4" customWidth="1"/>
    <col min="10244" max="10244" width="20.5" style="4" customWidth="1"/>
    <col min="10245" max="10245" width="19.83203125" style="4" customWidth="1"/>
    <col min="10246" max="10246" width="0" style="4" hidden="1" customWidth="1"/>
    <col min="10247" max="10496" width="9.33203125" style="4"/>
    <col min="10497" max="10497" width="0" style="4" hidden="1" customWidth="1"/>
    <col min="10498" max="10498" width="66.5" style="4" customWidth="1"/>
    <col min="10499" max="10499" width="11.5" style="4" customWidth="1"/>
    <col min="10500" max="10500" width="20.5" style="4" customWidth="1"/>
    <col min="10501" max="10501" width="19.83203125" style="4" customWidth="1"/>
    <col min="10502" max="10502" width="0" style="4" hidden="1" customWidth="1"/>
    <col min="10503" max="10752" width="9.33203125" style="4"/>
    <col min="10753" max="10753" width="0" style="4" hidden="1" customWidth="1"/>
    <col min="10754" max="10754" width="66.5" style="4" customWidth="1"/>
    <col min="10755" max="10755" width="11.5" style="4" customWidth="1"/>
    <col min="10756" max="10756" width="20.5" style="4" customWidth="1"/>
    <col min="10757" max="10757" width="19.83203125" style="4" customWidth="1"/>
    <col min="10758" max="10758" width="0" style="4" hidden="1" customWidth="1"/>
    <col min="10759" max="11008" width="9.33203125" style="4"/>
    <col min="11009" max="11009" width="0" style="4" hidden="1" customWidth="1"/>
    <col min="11010" max="11010" width="66.5" style="4" customWidth="1"/>
    <col min="11011" max="11011" width="11.5" style="4" customWidth="1"/>
    <col min="11012" max="11012" width="20.5" style="4" customWidth="1"/>
    <col min="11013" max="11013" width="19.83203125" style="4" customWidth="1"/>
    <col min="11014" max="11014" width="0" style="4" hidden="1" customWidth="1"/>
    <col min="11015" max="11264" width="9.33203125" style="4"/>
    <col min="11265" max="11265" width="0" style="4" hidden="1" customWidth="1"/>
    <col min="11266" max="11266" width="66.5" style="4" customWidth="1"/>
    <col min="11267" max="11267" width="11.5" style="4" customWidth="1"/>
    <col min="11268" max="11268" width="20.5" style="4" customWidth="1"/>
    <col min="11269" max="11269" width="19.83203125" style="4" customWidth="1"/>
    <col min="11270" max="11270" width="0" style="4" hidden="1" customWidth="1"/>
    <col min="11271" max="11520" width="9.33203125" style="4"/>
    <col min="11521" max="11521" width="0" style="4" hidden="1" customWidth="1"/>
    <col min="11522" max="11522" width="66.5" style="4" customWidth="1"/>
    <col min="11523" max="11523" width="11.5" style="4" customWidth="1"/>
    <col min="11524" max="11524" width="20.5" style="4" customWidth="1"/>
    <col min="11525" max="11525" width="19.83203125" style="4" customWidth="1"/>
    <col min="11526" max="11526" width="0" style="4" hidden="1" customWidth="1"/>
    <col min="11527" max="11776" width="9.33203125" style="4"/>
    <col min="11777" max="11777" width="0" style="4" hidden="1" customWidth="1"/>
    <col min="11778" max="11778" width="66.5" style="4" customWidth="1"/>
    <col min="11779" max="11779" width="11.5" style="4" customWidth="1"/>
    <col min="11780" max="11780" width="20.5" style="4" customWidth="1"/>
    <col min="11781" max="11781" width="19.83203125" style="4" customWidth="1"/>
    <col min="11782" max="11782" width="0" style="4" hidden="1" customWidth="1"/>
    <col min="11783" max="12032" width="9.33203125" style="4"/>
    <col min="12033" max="12033" width="0" style="4" hidden="1" customWidth="1"/>
    <col min="12034" max="12034" width="66.5" style="4" customWidth="1"/>
    <col min="12035" max="12035" width="11.5" style="4" customWidth="1"/>
    <col min="12036" max="12036" width="20.5" style="4" customWidth="1"/>
    <col min="12037" max="12037" width="19.83203125" style="4" customWidth="1"/>
    <col min="12038" max="12038" width="0" style="4" hidden="1" customWidth="1"/>
    <col min="12039" max="12288" width="9.33203125" style="4"/>
    <col min="12289" max="12289" width="0" style="4" hidden="1" customWidth="1"/>
    <col min="12290" max="12290" width="66.5" style="4" customWidth="1"/>
    <col min="12291" max="12291" width="11.5" style="4" customWidth="1"/>
    <col min="12292" max="12292" width="20.5" style="4" customWidth="1"/>
    <col min="12293" max="12293" width="19.83203125" style="4" customWidth="1"/>
    <col min="12294" max="12294" width="0" style="4" hidden="1" customWidth="1"/>
    <col min="12295" max="12544" width="9.33203125" style="4"/>
    <col min="12545" max="12545" width="0" style="4" hidden="1" customWidth="1"/>
    <col min="12546" max="12546" width="66.5" style="4" customWidth="1"/>
    <col min="12547" max="12547" width="11.5" style="4" customWidth="1"/>
    <col min="12548" max="12548" width="20.5" style="4" customWidth="1"/>
    <col min="12549" max="12549" width="19.83203125" style="4" customWidth="1"/>
    <col min="12550" max="12550" width="0" style="4" hidden="1" customWidth="1"/>
    <col min="12551" max="12800" width="9.33203125" style="4"/>
    <col min="12801" max="12801" width="0" style="4" hidden="1" customWidth="1"/>
    <col min="12802" max="12802" width="66.5" style="4" customWidth="1"/>
    <col min="12803" max="12803" width="11.5" style="4" customWidth="1"/>
    <col min="12804" max="12804" width="20.5" style="4" customWidth="1"/>
    <col min="12805" max="12805" width="19.83203125" style="4" customWidth="1"/>
    <col min="12806" max="12806" width="0" style="4" hidden="1" customWidth="1"/>
    <col min="12807" max="13056" width="9.33203125" style="4"/>
    <col min="13057" max="13057" width="0" style="4" hidden="1" customWidth="1"/>
    <col min="13058" max="13058" width="66.5" style="4" customWidth="1"/>
    <col min="13059" max="13059" width="11.5" style="4" customWidth="1"/>
    <col min="13060" max="13060" width="20.5" style="4" customWidth="1"/>
    <col min="13061" max="13061" width="19.83203125" style="4" customWidth="1"/>
    <col min="13062" max="13062" width="0" style="4" hidden="1" customWidth="1"/>
    <col min="13063" max="13312" width="9.33203125" style="4"/>
    <col min="13313" max="13313" width="0" style="4" hidden="1" customWidth="1"/>
    <col min="13314" max="13314" width="66.5" style="4" customWidth="1"/>
    <col min="13315" max="13315" width="11.5" style="4" customWidth="1"/>
    <col min="13316" max="13316" width="20.5" style="4" customWidth="1"/>
    <col min="13317" max="13317" width="19.83203125" style="4" customWidth="1"/>
    <col min="13318" max="13318" width="0" style="4" hidden="1" customWidth="1"/>
    <col min="13319" max="13568" width="9.33203125" style="4"/>
    <col min="13569" max="13569" width="0" style="4" hidden="1" customWidth="1"/>
    <col min="13570" max="13570" width="66.5" style="4" customWidth="1"/>
    <col min="13571" max="13571" width="11.5" style="4" customWidth="1"/>
    <col min="13572" max="13572" width="20.5" style="4" customWidth="1"/>
    <col min="13573" max="13573" width="19.83203125" style="4" customWidth="1"/>
    <col min="13574" max="13574" width="0" style="4" hidden="1" customWidth="1"/>
    <col min="13575" max="13824" width="9.33203125" style="4"/>
    <col min="13825" max="13825" width="0" style="4" hidden="1" customWidth="1"/>
    <col min="13826" max="13826" width="66.5" style="4" customWidth="1"/>
    <col min="13827" max="13827" width="11.5" style="4" customWidth="1"/>
    <col min="13828" max="13828" width="20.5" style="4" customWidth="1"/>
    <col min="13829" max="13829" width="19.83203125" style="4" customWidth="1"/>
    <col min="13830" max="13830" width="0" style="4" hidden="1" customWidth="1"/>
    <col min="13831" max="14080" width="9.33203125" style="4"/>
    <col min="14081" max="14081" width="0" style="4" hidden="1" customWidth="1"/>
    <col min="14082" max="14082" width="66.5" style="4" customWidth="1"/>
    <col min="14083" max="14083" width="11.5" style="4" customWidth="1"/>
    <col min="14084" max="14084" width="20.5" style="4" customWidth="1"/>
    <col min="14085" max="14085" width="19.83203125" style="4" customWidth="1"/>
    <col min="14086" max="14086" width="0" style="4" hidden="1" customWidth="1"/>
    <col min="14087" max="14336" width="9.33203125" style="4"/>
    <col min="14337" max="14337" width="0" style="4" hidden="1" customWidth="1"/>
    <col min="14338" max="14338" width="66.5" style="4" customWidth="1"/>
    <col min="14339" max="14339" width="11.5" style="4" customWidth="1"/>
    <col min="14340" max="14340" width="20.5" style="4" customWidth="1"/>
    <col min="14341" max="14341" width="19.83203125" style="4" customWidth="1"/>
    <col min="14342" max="14342" width="0" style="4" hidden="1" customWidth="1"/>
    <col min="14343" max="14592" width="9.33203125" style="4"/>
    <col min="14593" max="14593" width="0" style="4" hidden="1" customWidth="1"/>
    <col min="14594" max="14594" width="66.5" style="4" customWidth="1"/>
    <col min="14595" max="14595" width="11.5" style="4" customWidth="1"/>
    <col min="14596" max="14596" width="20.5" style="4" customWidth="1"/>
    <col min="14597" max="14597" width="19.83203125" style="4" customWidth="1"/>
    <col min="14598" max="14598" width="0" style="4" hidden="1" customWidth="1"/>
    <col min="14599" max="14848" width="9.33203125" style="4"/>
    <col min="14849" max="14849" width="0" style="4" hidden="1" customWidth="1"/>
    <col min="14850" max="14850" width="66.5" style="4" customWidth="1"/>
    <col min="14851" max="14851" width="11.5" style="4" customWidth="1"/>
    <col min="14852" max="14852" width="20.5" style="4" customWidth="1"/>
    <col min="14853" max="14853" width="19.83203125" style="4" customWidth="1"/>
    <col min="14854" max="14854" width="0" style="4" hidden="1" customWidth="1"/>
    <col min="14855" max="15104" width="9.33203125" style="4"/>
    <col min="15105" max="15105" width="0" style="4" hidden="1" customWidth="1"/>
    <col min="15106" max="15106" width="66.5" style="4" customWidth="1"/>
    <col min="15107" max="15107" width="11.5" style="4" customWidth="1"/>
    <col min="15108" max="15108" width="20.5" style="4" customWidth="1"/>
    <col min="15109" max="15109" width="19.83203125" style="4" customWidth="1"/>
    <col min="15110" max="15110" width="0" style="4" hidden="1" customWidth="1"/>
    <col min="15111" max="15360" width="9.33203125" style="4"/>
    <col min="15361" max="15361" width="0" style="4" hidden="1" customWidth="1"/>
    <col min="15362" max="15362" width="66.5" style="4" customWidth="1"/>
    <col min="15363" max="15363" width="11.5" style="4" customWidth="1"/>
    <col min="15364" max="15364" width="20.5" style="4" customWidth="1"/>
    <col min="15365" max="15365" width="19.83203125" style="4" customWidth="1"/>
    <col min="15366" max="15366" width="0" style="4" hidden="1" customWidth="1"/>
    <col min="15367" max="15616" width="9.33203125" style="4"/>
    <col min="15617" max="15617" width="0" style="4" hidden="1" customWidth="1"/>
    <col min="15618" max="15618" width="66.5" style="4" customWidth="1"/>
    <col min="15619" max="15619" width="11.5" style="4" customWidth="1"/>
    <col min="15620" max="15620" width="20.5" style="4" customWidth="1"/>
    <col min="15621" max="15621" width="19.83203125" style="4" customWidth="1"/>
    <col min="15622" max="15622" width="0" style="4" hidden="1" customWidth="1"/>
    <col min="15623" max="15872" width="9.33203125" style="4"/>
    <col min="15873" max="15873" width="0" style="4" hidden="1" customWidth="1"/>
    <col min="15874" max="15874" width="66.5" style="4" customWidth="1"/>
    <col min="15875" max="15875" width="11.5" style="4" customWidth="1"/>
    <col min="15876" max="15876" width="20.5" style="4" customWidth="1"/>
    <col min="15877" max="15877" width="19.83203125" style="4" customWidth="1"/>
    <col min="15878" max="15878" width="0" style="4" hidden="1" customWidth="1"/>
    <col min="15879" max="16128" width="9.33203125" style="4"/>
    <col min="16129" max="16129" width="0" style="4" hidden="1" customWidth="1"/>
    <col min="16130" max="16130" width="66.5" style="4" customWidth="1"/>
    <col min="16131" max="16131" width="11.5" style="4" customWidth="1"/>
    <col min="16132" max="16132" width="20.5" style="4" customWidth="1"/>
    <col min="16133" max="16133" width="19.83203125" style="4" customWidth="1"/>
    <col min="16134" max="16134" width="0" style="4" hidden="1" customWidth="1"/>
    <col min="16135" max="16384" width="9.33203125" style="4"/>
  </cols>
  <sheetData>
    <row r="1" spans="1:6" ht="12" customHeight="1">
      <c r="A1" s="2" t="s">
        <v>276</v>
      </c>
      <c r="B1" s="5" t="s">
        <v>276</v>
      </c>
      <c r="C1" s="400" t="s">
        <v>142</v>
      </c>
      <c r="D1" s="400"/>
      <c r="E1" s="400"/>
      <c r="F1" s="3"/>
    </row>
    <row r="2" spans="1:6" ht="12" customHeight="1">
      <c r="A2" s="2" t="s">
        <v>276</v>
      </c>
      <c r="B2" s="5" t="s">
        <v>276</v>
      </c>
      <c r="C2" s="400" t="s">
        <v>143</v>
      </c>
      <c r="D2" s="400"/>
      <c r="E2" s="400"/>
      <c r="F2" s="3"/>
    </row>
    <row r="3" spans="1:6" ht="12" customHeight="1">
      <c r="A3" s="2" t="s">
        <v>276</v>
      </c>
      <c r="B3" s="5" t="s">
        <v>276</v>
      </c>
      <c r="C3" s="400" t="s">
        <v>89</v>
      </c>
      <c r="D3" s="400"/>
      <c r="E3" s="400"/>
      <c r="F3" s="3"/>
    </row>
    <row r="4" spans="1:6" ht="12" customHeight="1">
      <c r="A4" s="2" t="s">
        <v>276</v>
      </c>
      <c r="B4" s="5" t="s">
        <v>276</v>
      </c>
      <c r="C4" s="400" t="s">
        <v>277</v>
      </c>
      <c r="D4" s="400"/>
      <c r="E4" s="400"/>
      <c r="F4" s="3"/>
    </row>
    <row r="5" spans="1:6" ht="12" customHeight="1">
      <c r="A5" s="2" t="s">
        <v>276</v>
      </c>
      <c r="B5" s="5" t="s">
        <v>276</v>
      </c>
      <c r="C5" s="388" t="s">
        <v>276</v>
      </c>
      <c r="D5" s="388"/>
      <c r="E5" s="388"/>
      <c r="F5" s="3"/>
    </row>
    <row r="6" spans="1:6" ht="12" customHeight="1">
      <c r="A6" s="2" t="s">
        <v>276</v>
      </c>
      <c r="B6" s="5" t="s">
        <v>276</v>
      </c>
      <c r="C6" s="400" t="s">
        <v>299</v>
      </c>
      <c r="D6" s="400"/>
      <c r="E6" s="400"/>
      <c r="F6" s="3"/>
    </row>
    <row r="7" spans="1:6" ht="12" customHeight="1">
      <c r="A7" s="2" t="s">
        <v>276</v>
      </c>
      <c r="B7" s="5" t="s">
        <v>276</v>
      </c>
      <c r="C7" s="7" t="s">
        <v>276</v>
      </c>
      <c r="D7" s="7" t="s">
        <v>276</v>
      </c>
      <c r="E7" s="7" t="s">
        <v>276</v>
      </c>
      <c r="F7" s="3"/>
    </row>
    <row r="8" spans="1:6" ht="12" customHeight="1">
      <c r="A8" s="2" t="s">
        <v>276</v>
      </c>
      <c r="B8" s="388" t="s">
        <v>279</v>
      </c>
      <c r="C8" s="388"/>
      <c r="D8" s="388"/>
      <c r="E8" s="388"/>
      <c r="F8" s="3"/>
    </row>
    <row r="9" spans="1:6" ht="12" customHeight="1">
      <c r="A9" s="2" t="s">
        <v>276</v>
      </c>
      <c r="B9" s="7" t="s">
        <v>276</v>
      </c>
      <c r="C9" s="5" t="s">
        <v>276</v>
      </c>
      <c r="D9" s="5" t="s">
        <v>276</v>
      </c>
      <c r="E9" s="5" t="s">
        <v>276</v>
      </c>
      <c r="F9" s="3"/>
    </row>
    <row r="10" spans="1:6">
      <c r="A10" s="2"/>
      <c r="B10" s="443"/>
      <c r="C10" s="444"/>
      <c r="D10" s="445"/>
      <c r="E10" s="446" t="s">
        <v>299</v>
      </c>
      <c r="F10" s="446" t="s">
        <v>637</v>
      </c>
    </row>
    <row r="11" spans="1:6">
      <c r="A11" s="2"/>
      <c r="B11" s="29"/>
      <c r="C11" s="29"/>
      <c r="D11" s="29"/>
      <c r="E11" s="29"/>
      <c r="F11" s="6"/>
    </row>
    <row r="12" spans="1:6" ht="27.75" customHeight="1">
      <c r="A12" s="2"/>
      <c r="B12" s="29" t="s">
        <v>172</v>
      </c>
      <c r="C12" s="447" t="s">
        <v>636</v>
      </c>
      <c r="D12" s="447"/>
      <c r="E12" s="447"/>
      <c r="F12" s="447"/>
    </row>
    <row r="13" spans="1:6" ht="12" customHeight="1">
      <c r="A13" s="2"/>
      <c r="B13" s="7"/>
      <c r="C13" s="5"/>
      <c r="D13" s="5"/>
      <c r="E13" s="5"/>
      <c r="F13" s="3"/>
    </row>
    <row r="14" spans="1:6" ht="14.25" customHeight="1">
      <c r="A14" s="2" t="s">
        <v>276</v>
      </c>
      <c r="B14" s="403" t="s">
        <v>471</v>
      </c>
      <c r="C14" s="403"/>
      <c r="D14" s="403"/>
      <c r="E14" s="403"/>
      <c r="F14" s="3"/>
    </row>
    <row r="15" spans="1:6" ht="12" customHeight="1">
      <c r="A15" s="2" t="s">
        <v>276</v>
      </c>
      <c r="B15" s="395" t="s">
        <v>439</v>
      </c>
      <c r="C15" s="396"/>
      <c r="D15" s="396"/>
      <c r="E15" s="396"/>
      <c r="F15" s="3"/>
    </row>
    <row r="16" spans="1:6" ht="12" customHeight="1">
      <c r="A16" s="2" t="s">
        <v>276</v>
      </c>
      <c r="B16" s="5" t="s">
        <v>276</v>
      </c>
      <c r="C16" s="5" t="s">
        <v>276</v>
      </c>
      <c r="D16" s="5" t="s">
        <v>276</v>
      </c>
      <c r="E16" s="7" t="s">
        <v>286</v>
      </c>
      <c r="F16" s="3"/>
    </row>
    <row r="17" spans="1:5" hidden="1"/>
    <row r="18" spans="1:5" hidden="1"/>
    <row r="19" spans="1:5" hidden="1"/>
    <row r="20" spans="1:5" hidden="1"/>
    <row r="21" spans="1:5" hidden="1"/>
    <row r="22" spans="1:5" hidden="1"/>
    <row r="23" spans="1:5" hidden="1"/>
    <row r="24" spans="1:5" hidden="1"/>
    <row r="25" spans="1:5" hidden="1"/>
    <row r="26" spans="1:5" hidden="1"/>
    <row r="27" spans="1:5" hidden="1"/>
    <row r="28" spans="1:5" hidden="1"/>
    <row r="29" spans="1:5" ht="40.5" customHeight="1">
      <c r="A29" s="10" t="s">
        <v>276</v>
      </c>
      <c r="B29" s="11" t="s">
        <v>144</v>
      </c>
      <c r="C29" s="11" t="s">
        <v>638</v>
      </c>
      <c r="D29" s="11" t="s">
        <v>639</v>
      </c>
      <c r="E29" s="11" t="s">
        <v>640</v>
      </c>
    </row>
    <row r="30" spans="1:5" hidden="1"/>
    <row r="31" spans="1:5" ht="12" customHeight="1">
      <c r="A31" s="10" t="s">
        <v>276</v>
      </c>
      <c r="B31" s="20" t="s">
        <v>145</v>
      </c>
      <c r="C31" s="347" t="s">
        <v>635</v>
      </c>
      <c r="D31" s="175">
        <f>ROUND(ОПУ!C16/1000,0)</f>
        <v>430510</v>
      </c>
      <c r="E31" s="175">
        <f>ROUND(ОПУ!D16/1000,0)+37935</f>
        <v>360068</v>
      </c>
    </row>
    <row r="32" spans="1:5" ht="12" customHeight="1">
      <c r="A32" s="10" t="s">
        <v>276</v>
      </c>
      <c r="B32" s="20" t="s">
        <v>146</v>
      </c>
      <c r="C32" s="347" t="s">
        <v>635</v>
      </c>
      <c r="D32" s="175">
        <f>ROUND(ОПУ!C17/1000,0)</f>
        <v>16678</v>
      </c>
      <c r="E32" s="175">
        <f>ROUND(ОПУ!D17/1000,0)+150</f>
        <v>13148</v>
      </c>
    </row>
    <row r="33" spans="1:6" ht="12" customHeight="1">
      <c r="A33" s="10" t="s">
        <v>276</v>
      </c>
      <c r="B33" s="21" t="s">
        <v>147</v>
      </c>
      <c r="C33" s="22"/>
      <c r="D33" s="176">
        <f>D31-D32</f>
        <v>413832</v>
      </c>
      <c r="E33" s="381">
        <f>E31-E32</f>
        <v>346920</v>
      </c>
    </row>
    <row r="34" spans="1:6" ht="12" customHeight="1">
      <c r="A34" s="10" t="s">
        <v>276</v>
      </c>
      <c r="B34" s="20" t="s">
        <v>148</v>
      </c>
      <c r="C34" s="14"/>
      <c r="D34" s="175">
        <f>ROUND(ОПУ!C19/1000,0)</f>
        <v>0</v>
      </c>
      <c r="E34" s="175">
        <f>ROUND(ОПУ!D19/1000,0)</f>
        <v>0</v>
      </c>
    </row>
    <row r="35" spans="1:6" ht="12" customHeight="1">
      <c r="A35" s="10" t="s">
        <v>276</v>
      </c>
      <c r="B35" s="20" t="s">
        <v>149</v>
      </c>
      <c r="C35" s="347" t="s">
        <v>634</v>
      </c>
      <c r="D35" s="175">
        <f>ROUND(ОПУ!C20/1000,0)+315</f>
        <v>4252</v>
      </c>
      <c r="E35" s="175">
        <f>ROUND(ОПУ!D20/1000,0)+35687</f>
        <v>39174</v>
      </c>
    </row>
    <row r="36" spans="1:6" ht="24" customHeight="1">
      <c r="A36" s="10" t="s">
        <v>276</v>
      </c>
      <c r="B36" s="21" t="s">
        <v>301</v>
      </c>
      <c r="C36" s="22"/>
      <c r="D36" s="176">
        <f>D33-D34-D35</f>
        <v>409580</v>
      </c>
      <c r="E36" s="176">
        <f>E33-E34-E35</f>
        <v>307746</v>
      </c>
      <c r="F36" s="16">
        <f>F33-F34-F35</f>
        <v>0</v>
      </c>
    </row>
    <row r="37" spans="1:6" ht="12" customHeight="1">
      <c r="A37" s="10" t="s">
        <v>276</v>
      </c>
      <c r="B37" s="20" t="s">
        <v>231</v>
      </c>
      <c r="C37" s="347" t="s">
        <v>633</v>
      </c>
      <c r="D37" s="175">
        <f>ROUND(ОПУ!C22/1000,0)</f>
        <v>3029</v>
      </c>
      <c r="E37" s="175">
        <f>ROUND(ОПУ!D22/1000,0)</f>
        <v>6519</v>
      </c>
    </row>
    <row r="38" spans="1:6" ht="12" customHeight="1">
      <c r="A38" s="10" t="s">
        <v>276</v>
      </c>
      <c r="B38" s="20" t="s">
        <v>232</v>
      </c>
      <c r="C38" s="347" t="s">
        <v>632</v>
      </c>
      <c r="D38" s="175">
        <f>ROUND(ОПУ!C23/1000,0)</f>
        <v>325048</v>
      </c>
      <c r="E38" s="175">
        <f>ROUND(ОПУ!D23/1000,0)</f>
        <v>329526</v>
      </c>
    </row>
    <row r="39" spans="1:6" ht="24" customHeight="1">
      <c r="A39" s="10" t="s">
        <v>276</v>
      </c>
      <c r="B39" s="20" t="s">
        <v>153</v>
      </c>
      <c r="C39" s="14"/>
      <c r="D39" s="175">
        <f>ROUND(ОПУ!C24/1000,0)</f>
        <v>0</v>
      </c>
      <c r="E39" s="175">
        <f>ROUND(ОПУ!D24/1000,0)</f>
        <v>0</v>
      </c>
    </row>
    <row r="40" spans="1:6" ht="12" customHeight="1">
      <c r="A40" s="10" t="s">
        <v>276</v>
      </c>
      <c r="B40" s="20" t="s">
        <v>1</v>
      </c>
      <c r="C40" s="347" t="s">
        <v>631</v>
      </c>
      <c r="D40" s="175">
        <f>ROUND(ОПУ!C25/1000,0)</f>
        <v>23</v>
      </c>
      <c r="E40" s="382">
        <f>ROUND(ОПУ!D25/1000,0)+35</f>
        <v>580</v>
      </c>
    </row>
    <row r="41" spans="1:6" ht="12" customHeight="1">
      <c r="A41" s="10" t="s">
        <v>276</v>
      </c>
      <c r="B41" s="20" t="s">
        <v>3</v>
      </c>
      <c r="C41" s="347" t="s">
        <v>630</v>
      </c>
      <c r="D41" s="175">
        <f>ROUND(ОПУ!C26/1000,0)</f>
        <v>219</v>
      </c>
      <c r="E41" s="175">
        <f>ROUND(ОПУ!D26/1000,0)+5</f>
        <v>5</v>
      </c>
    </row>
    <row r="42" spans="1:6" ht="24" customHeight="1">
      <c r="A42" s="10" t="s">
        <v>276</v>
      </c>
      <c r="B42" s="21" t="s">
        <v>157</v>
      </c>
      <c r="C42" s="15"/>
      <c r="D42" s="176">
        <f>D36+D37-D38+D40-D41</f>
        <v>87365</v>
      </c>
      <c r="E42" s="176">
        <f>E36+E37-E38+E40-E41</f>
        <v>-14686</v>
      </c>
    </row>
    <row r="43" spans="1:6" ht="12" customHeight="1">
      <c r="A43" s="10" t="s">
        <v>276</v>
      </c>
      <c r="B43" s="20" t="s">
        <v>302</v>
      </c>
      <c r="C43" s="12"/>
      <c r="D43" s="175">
        <f>ROUND(ОПУ!C28/1000,0)</f>
        <v>0</v>
      </c>
      <c r="E43" s="175">
        <f>ROUND(ОПУ!D28/1000,0)</f>
        <v>0</v>
      </c>
    </row>
    <row r="44" spans="1:6" ht="24" customHeight="1">
      <c r="A44" s="10" t="s">
        <v>276</v>
      </c>
      <c r="B44" s="21" t="s">
        <v>303</v>
      </c>
      <c r="C44" s="15"/>
      <c r="D44" s="176">
        <f>D42+D43</f>
        <v>87365</v>
      </c>
      <c r="E44" s="176">
        <f>E42+E43</f>
        <v>-14686</v>
      </c>
    </row>
    <row r="45" spans="1:6" ht="12" customHeight="1">
      <c r="A45" s="10" t="s">
        <v>276</v>
      </c>
      <c r="B45" s="20" t="s">
        <v>158</v>
      </c>
      <c r="C45" s="12"/>
      <c r="D45" s="175"/>
      <c r="E45" s="175"/>
    </row>
    <row r="46" spans="1:6" ht="12" customHeight="1">
      <c r="A46" s="10" t="s">
        <v>276</v>
      </c>
      <c r="B46" s="21" t="s">
        <v>159</v>
      </c>
      <c r="C46" s="15"/>
      <c r="D46" s="176">
        <f>D44+D45</f>
        <v>87365</v>
      </c>
      <c r="E46" s="176">
        <f>E44+E45</f>
        <v>-14686</v>
      </c>
    </row>
    <row r="47" spans="1:6" ht="12" customHeight="1">
      <c r="A47" s="10" t="s">
        <v>276</v>
      </c>
      <c r="B47" s="20" t="s">
        <v>160</v>
      </c>
      <c r="C47" s="12"/>
      <c r="D47" s="175"/>
      <c r="E47" s="175"/>
    </row>
    <row r="48" spans="1:6" ht="12" customHeight="1">
      <c r="A48" s="10" t="s">
        <v>276</v>
      </c>
      <c r="B48" s="20" t="s">
        <v>161</v>
      </c>
      <c r="C48" s="12"/>
      <c r="D48" s="175"/>
      <c r="E48" s="175"/>
    </row>
    <row r="49" spans="1:5" ht="14.25" customHeight="1">
      <c r="A49" s="10" t="s">
        <v>276</v>
      </c>
      <c r="B49" s="21" t="s">
        <v>304</v>
      </c>
      <c r="C49" s="15"/>
      <c r="D49" s="176">
        <f>D60+D66</f>
        <v>0</v>
      </c>
      <c r="E49" s="176">
        <f>E60+E66</f>
        <v>406710</v>
      </c>
    </row>
    <row r="50" spans="1:5" ht="12" customHeight="1">
      <c r="A50" s="10" t="s">
        <v>276</v>
      </c>
      <c r="B50" s="389" t="s">
        <v>162</v>
      </c>
      <c r="C50" s="404"/>
      <c r="D50" s="404"/>
      <c r="E50" s="390"/>
    </row>
    <row r="51" spans="1:5" ht="24" customHeight="1">
      <c r="A51" s="10" t="s">
        <v>276</v>
      </c>
      <c r="B51" s="20" t="s">
        <v>305</v>
      </c>
      <c r="C51" s="12"/>
      <c r="D51" s="175"/>
      <c r="E51" s="175"/>
    </row>
    <row r="52" spans="1:5" ht="24" customHeight="1">
      <c r="A52" s="10" t="s">
        <v>276</v>
      </c>
      <c r="B52" s="20" t="s">
        <v>234</v>
      </c>
      <c r="C52" s="12"/>
      <c r="D52" s="175"/>
      <c r="E52" s="175"/>
    </row>
    <row r="53" spans="1:5" ht="12" customHeight="1">
      <c r="A53" s="10" t="s">
        <v>276</v>
      </c>
      <c r="B53" s="20" t="s">
        <v>235</v>
      </c>
      <c r="C53" s="12"/>
      <c r="D53" s="175"/>
      <c r="E53" s="175"/>
    </row>
    <row r="54" spans="1:5" ht="12" customHeight="1">
      <c r="A54" s="10" t="s">
        <v>276</v>
      </c>
      <c r="B54" s="20" t="s">
        <v>306</v>
      </c>
      <c r="C54" s="12"/>
      <c r="D54" s="175"/>
      <c r="E54" s="175"/>
    </row>
    <row r="55" spans="1:5" ht="12" customHeight="1">
      <c r="A55" s="10" t="s">
        <v>276</v>
      </c>
      <c r="B55" s="20" t="s">
        <v>307</v>
      </c>
      <c r="C55" s="12"/>
      <c r="D55" s="175"/>
      <c r="E55" s="175"/>
    </row>
    <row r="56" spans="1:5" ht="12" customHeight="1">
      <c r="A56" s="10" t="s">
        <v>276</v>
      </c>
      <c r="B56" s="20" t="s">
        <v>308</v>
      </c>
      <c r="C56" s="12"/>
      <c r="D56" s="175"/>
      <c r="E56" s="175"/>
    </row>
    <row r="57" spans="1:5" ht="12" customHeight="1">
      <c r="A57" s="10" t="s">
        <v>276</v>
      </c>
      <c r="B57" s="20" t="s">
        <v>309</v>
      </c>
      <c r="C57" s="12"/>
      <c r="D57" s="175"/>
      <c r="E57" s="175"/>
    </row>
    <row r="58" spans="1:5" ht="12" customHeight="1">
      <c r="A58" s="10" t="s">
        <v>276</v>
      </c>
      <c r="B58" s="20" t="s">
        <v>310</v>
      </c>
      <c r="C58" s="12"/>
      <c r="D58" s="175"/>
      <c r="E58" s="175"/>
    </row>
    <row r="59" spans="1:5" ht="12" customHeight="1">
      <c r="A59" s="10" t="s">
        <v>276</v>
      </c>
      <c r="B59" s="20" t="s">
        <v>241</v>
      </c>
      <c r="C59" s="12"/>
      <c r="D59" s="175"/>
      <c r="E59" s="175"/>
    </row>
    <row r="60" spans="1:5" ht="36" customHeight="1">
      <c r="A60" s="10" t="s">
        <v>276</v>
      </c>
      <c r="B60" s="21" t="s">
        <v>311</v>
      </c>
      <c r="C60" s="15"/>
      <c r="D60" s="176">
        <f>SUM(D51:D59)</f>
        <v>0</v>
      </c>
      <c r="E60" s="176">
        <f>SUM(E51:E59)</f>
        <v>0</v>
      </c>
    </row>
    <row r="61" spans="1:5" ht="12" customHeight="1">
      <c r="A61" s="10" t="s">
        <v>276</v>
      </c>
      <c r="B61" s="20" t="s">
        <v>242</v>
      </c>
      <c r="C61" s="12"/>
      <c r="D61" s="175">
        <f>ROUND(ОПУ!C46/1000,0)</f>
        <v>0</v>
      </c>
      <c r="E61" s="175">
        <f>ROUND(ОПУ!D46/1000,0)</f>
        <v>406710</v>
      </c>
    </row>
    <row r="62" spans="1:5" ht="24" customHeight="1">
      <c r="A62" s="10" t="s">
        <v>276</v>
      </c>
      <c r="B62" s="20" t="s">
        <v>234</v>
      </c>
      <c r="C62" s="12"/>
      <c r="D62" s="175"/>
      <c r="E62" s="175"/>
    </row>
    <row r="63" spans="1:5" ht="12" customHeight="1">
      <c r="A63" s="10" t="s">
        <v>276</v>
      </c>
      <c r="B63" s="20" t="s">
        <v>312</v>
      </c>
      <c r="C63" s="12"/>
      <c r="D63" s="175"/>
      <c r="E63" s="175"/>
    </row>
    <row r="64" spans="1:5" ht="12" customHeight="1">
      <c r="A64" s="10" t="s">
        <v>276</v>
      </c>
      <c r="B64" s="20" t="s">
        <v>241</v>
      </c>
      <c r="C64" s="12"/>
      <c r="D64" s="175"/>
      <c r="E64" s="175"/>
    </row>
    <row r="65" spans="1:7" ht="24" customHeight="1">
      <c r="A65" s="10" t="s">
        <v>276</v>
      </c>
      <c r="B65" s="20" t="s">
        <v>313</v>
      </c>
      <c r="C65" s="12"/>
      <c r="D65" s="175"/>
      <c r="E65" s="175"/>
    </row>
    <row r="66" spans="1:7" ht="36" customHeight="1">
      <c r="A66" s="10" t="s">
        <v>276</v>
      </c>
      <c r="B66" s="21" t="s">
        <v>314</v>
      </c>
      <c r="C66" s="15"/>
      <c r="D66" s="176">
        <f>SUM(D61:D65)</f>
        <v>0</v>
      </c>
      <c r="E66" s="176">
        <f>SUM(E61:E65)</f>
        <v>406710</v>
      </c>
    </row>
    <row r="67" spans="1:7" ht="12" customHeight="1">
      <c r="A67" s="10" t="s">
        <v>276</v>
      </c>
      <c r="B67" s="21" t="s">
        <v>163</v>
      </c>
      <c r="C67" s="15"/>
      <c r="D67" s="176">
        <f>D46+D49</f>
        <v>87365</v>
      </c>
      <c r="E67" s="176">
        <f>E46+E49</f>
        <v>392024</v>
      </c>
      <c r="G67" s="340">
        <f>E67-2128-'ОПиУ-2024'!E63</f>
        <v>0</v>
      </c>
    </row>
    <row r="68" spans="1:7" ht="12" customHeight="1">
      <c r="A68" s="10" t="s">
        <v>276</v>
      </c>
      <c r="B68" s="20" t="s">
        <v>164</v>
      </c>
      <c r="C68" s="12"/>
      <c r="D68" s="177" t="s">
        <v>276</v>
      </c>
      <c r="E68" s="177" t="s">
        <v>276</v>
      </c>
    </row>
    <row r="69" spans="1:7" ht="12" customHeight="1">
      <c r="A69" s="10" t="s">
        <v>276</v>
      </c>
      <c r="B69" s="20" t="s">
        <v>160</v>
      </c>
      <c r="C69" s="12"/>
      <c r="D69" s="175"/>
      <c r="E69" s="175"/>
    </row>
    <row r="70" spans="1:7" ht="12" customHeight="1">
      <c r="A70" s="10" t="s">
        <v>276</v>
      </c>
      <c r="B70" s="20" t="s">
        <v>165</v>
      </c>
      <c r="C70" s="12"/>
      <c r="D70" s="175"/>
      <c r="E70" s="175"/>
    </row>
    <row r="71" spans="1:7" ht="12" customHeight="1">
      <c r="A71" s="10" t="s">
        <v>276</v>
      </c>
      <c r="B71" s="21" t="s">
        <v>166</v>
      </c>
      <c r="C71" s="15"/>
      <c r="D71" s="178"/>
      <c r="E71" s="178"/>
    </row>
    <row r="72" spans="1:7" ht="12" customHeight="1">
      <c r="A72" s="10" t="s">
        <v>276</v>
      </c>
      <c r="B72" s="389" t="s">
        <v>162</v>
      </c>
      <c r="C72" s="404"/>
      <c r="D72" s="404"/>
      <c r="E72" s="390"/>
    </row>
    <row r="73" spans="1:7" ht="12" customHeight="1">
      <c r="A73" s="10" t="s">
        <v>276</v>
      </c>
      <c r="B73" s="20" t="s">
        <v>167</v>
      </c>
      <c r="C73" s="12" t="s">
        <v>276</v>
      </c>
      <c r="D73" s="13" t="s">
        <v>276</v>
      </c>
      <c r="E73" s="13" t="s">
        <v>276</v>
      </c>
    </row>
    <row r="74" spans="1:7" ht="12" customHeight="1">
      <c r="A74" s="10" t="s">
        <v>276</v>
      </c>
      <c r="B74" s="20" t="s">
        <v>168</v>
      </c>
      <c r="C74" s="12" t="s">
        <v>276</v>
      </c>
      <c r="D74" s="114"/>
      <c r="E74" s="114"/>
    </row>
    <row r="75" spans="1:7" ht="12" customHeight="1">
      <c r="A75" s="10" t="s">
        <v>276</v>
      </c>
      <c r="B75" s="20" t="s">
        <v>169</v>
      </c>
      <c r="C75" s="12" t="s">
        <v>276</v>
      </c>
      <c r="D75" s="114"/>
      <c r="E75" s="114"/>
    </row>
    <row r="76" spans="1:7" ht="12" customHeight="1">
      <c r="A76" s="10" t="s">
        <v>276</v>
      </c>
      <c r="B76" s="20" t="s">
        <v>170</v>
      </c>
      <c r="C76" s="12" t="s">
        <v>276</v>
      </c>
      <c r="D76" s="13" t="s">
        <v>276</v>
      </c>
      <c r="E76" s="13" t="s">
        <v>276</v>
      </c>
    </row>
    <row r="77" spans="1:7" ht="12" customHeight="1">
      <c r="A77" s="10" t="s">
        <v>276</v>
      </c>
      <c r="B77" s="20" t="s">
        <v>168</v>
      </c>
      <c r="C77" s="12" t="s">
        <v>276</v>
      </c>
      <c r="D77" s="114"/>
      <c r="E77" s="114"/>
    </row>
    <row r="78" spans="1:7" ht="12" customHeight="1">
      <c r="A78" s="10" t="s">
        <v>276</v>
      </c>
      <c r="B78" s="20" t="s">
        <v>169</v>
      </c>
      <c r="C78" s="12" t="s">
        <v>276</v>
      </c>
      <c r="D78" s="114"/>
      <c r="E78" s="114"/>
    </row>
    <row r="79" spans="1:7" ht="12" customHeight="1">
      <c r="B79" s="5" t="s">
        <v>276</v>
      </c>
      <c r="C79" s="5" t="s">
        <v>276</v>
      </c>
      <c r="D79" s="5" t="s">
        <v>276</v>
      </c>
      <c r="E79" s="5" t="s">
        <v>276</v>
      </c>
      <c r="F79" s="3"/>
    </row>
    <row r="80" spans="1:7" ht="12" customHeight="1">
      <c r="B80" s="5" t="s">
        <v>276</v>
      </c>
      <c r="C80" s="5" t="s">
        <v>276</v>
      </c>
      <c r="D80" s="5" t="s">
        <v>276</v>
      </c>
      <c r="E80" s="5" t="s">
        <v>276</v>
      </c>
      <c r="F80" s="3"/>
    </row>
    <row r="81" spans="2:6" ht="12" customHeight="1">
      <c r="B81" s="18" t="s">
        <v>294</v>
      </c>
      <c r="C81" s="17" t="s">
        <v>276</v>
      </c>
      <c r="D81" s="18" t="s">
        <v>276</v>
      </c>
      <c r="E81" s="17" t="s">
        <v>276</v>
      </c>
      <c r="F81" s="3"/>
    </row>
    <row r="82" spans="2:6" ht="12" customHeight="1">
      <c r="B82" s="17" t="s">
        <v>295</v>
      </c>
      <c r="C82" s="17" t="s">
        <v>276</v>
      </c>
      <c r="D82" s="19" t="s">
        <v>296</v>
      </c>
      <c r="E82" s="17" t="s">
        <v>276</v>
      </c>
      <c r="F82" s="3"/>
    </row>
    <row r="83" spans="2:6" ht="12" customHeight="1">
      <c r="B83" s="339" t="s">
        <v>526</v>
      </c>
      <c r="C83" s="17" t="s">
        <v>276</v>
      </c>
      <c r="D83" s="18" t="s">
        <v>276</v>
      </c>
      <c r="E83" s="17" t="s">
        <v>276</v>
      </c>
      <c r="F83" s="3"/>
    </row>
    <row r="84" spans="2:6" ht="12" customHeight="1">
      <c r="B84" s="17" t="s">
        <v>298</v>
      </c>
      <c r="C84" s="17" t="s">
        <v>276</v>
      </c>
      <c r="D84" s="19" t="s">
        <v>296</v>
      </c>
      <c r="E84" s="17" t="s">
        <v>276</v>
      </c>
      <c r="F84" s="3"/>
    </row>
    <row r="85" spans="2:6" ht="12" customHeight="1">
      <c r="B85" s="5" t="s">
        <v>171</v>
      </c>
      <c r="C85" s="5" t="s">
        <v>276</v>
      </c>
      <c r="D85" s="5" t="s">
        <v>276</v>
      </c>
      <c r="E85" s="5" t="s">
        <v>276</v>
      </c>
      <c r="F85" s="3"/>
    </row>
    <row r="86" spans="2:6" hidden="1"/>
    <row r="87" spans="2:6" hidden="1"/>
    <row r="88" spans="2:6" hidden="1"/>
    <row r="89" spans="2:6" hidden="1"/>
    <row r="90" spans="2:6" hidden="1"/>
    <row r="91" spans="2:6" hidden="1"/>
    <row r="92" spans="2:6" hidden="1"/>
  </sheetData>
  <mergeCells count="12">
    <mergeCell ref="C6:E6"/>
    <mergeCell ref="C1:E1"/>
    <mergeCell ref="C2:E2"/>
    <mergeCell ref="C3:E3"/>
    <mergeCell ref="C4:E4"/>
    <mergeCell ref="C5:E5"/>
    <mergeCell ref="B8:E8"/>
    <mergeCell ref="B14:E14"/>
    <mergeCell ref="B15:E15"/>
    <mergeCell ref="B50:E50"/>
    <mergeCell ref="B72:E72"/>
    <mergeCell ref="C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8BD6-2834-4049-813E-778FEF603099}">
  <sheetPr>
    <tabColor rgb="FFFF33CC"/>
  </sheetPr>
  <dimension ref="A1:E7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8" sqref="A8:C8"/>
    </sheetView>
  </sheetViews>
  <sheetFormatPr defaultColWidth="10.33203125" defaultRowHeight="12.75" outlineLevelRow="1"/>
  <cols>
    <col min="1" max="1" width="90.83203125" style="326" customWidth="1"/>
    <col min="2" max="3" width="19.6640625" style="326" customWidth="1"/>
    <col min="4" max="4" width="10.33203125" style="326"/>
    <col min="5" max="5" width="15" style="326" bestFit="1" customWidth="1"/>
    <col min="6" max="16384" width="10.33203125" style="326"/>
  </cols>
  <sheetData>
    <row r="1" spans="1:3" s="324" customFormat="1">
      <c r="A1" s="30" t="s">
        <v>482</v>
      </c>
      <c r="B1" s="30"/>
      <c r="C1" s="30"/>
    </row>
    <row r="2" spans="1:3">
      <c r="A2" s="325"/>
      <c r="B2" s="314"/>
      <c r="C2" s="307" t="s">
        <v>483</v>
      </c>
    </row>
    <row r="3" spans="1:3" s="324" customFormat="1">
      <c r="A3" s="408" t="s">
        <v>541</v>
      </c>
      <c r="B3" s="408"/>
      <c r="C3" s="408"/>
    </row>
    <row r="4" spans="1:3">
      <c r="A4" s="409" t="s">
        <v>438</v>
      </c>
      <c r="B4" s="409"/>
      <c r="C4" s="409"/>
    </row>
    <row r="5" spans="1:3">
      <c r="A5" s="325"/>
      <c r="B5" s="314"/>
      <c r="C5" s="314"/>
    </row>
    <row r="6" spans="1:3">
      <c r="A6" s="314"/>
      <c r="B6" s="314"/>
      <c r="C6" s="307" t="s">
        <v>475</v>
      </c>
    </row>
    <row r="7" spans="1:3" s="327" customFormat="1" ht="44.25" customHeight="1">
      <c r="A7" s="308" t="s">
        <v>144</v>
      </c>
      <c r="B7" s="308" t="str">
        <f>'ОПиУ-2024 Консолид'!D29</f>
        <v>за три месяца, закончившихся 31 марта 2024 года</v>
      </c>
      <c r="C7" s="308" t="str">
        <f>'ОПиУ-2024 Консолид'!E29</f>
        <v>за три месяца, закончившихся 31 марта 2023 года</v>
      </c>
    </row>
    <row r="8" spans="1:3" s="328" customFormat="1">
      <c r="A8" s="410" t="s">
        <v>484</v>
      </c>
      <c r="B8" s="410"/>
      <c r="C8" s="410"/>
    </row>
    <row r="9" spans="1:3" s="327" customFormat="1">
      <c r="A9" s="329" t="s">
        <v>485</v>
      </c>
      <c r="B9" s="330">
        <f>SUM(B11:B15)</f>
        <v>525190</v>
      </c>
      <c r="C9" s="330">
        <f>SUM(C11:C15)</f>
        <v>486769</v>
      </c>
    </row>
    <row r="10" spans="1:3">
      <c r="A10" s="331" t="s">
        <v>162</v>
      </c>
      <c r="B10" s="332"/>
      <c r="C10" s="332"/>
    </row>
    <row r="11" spans="1:3">
      <c r="A11" s="331" t="s">
        <v>486</v>
      </c>
      <c r="B11" s="332">
        <v>511400</v>
      </c>
      <c r="C11" s="332">
        <f>437904+6259+35823</f>
        <v>479986</v>
      </c>
    </row>
    <row r="12" spans="1:3">
      <c r="A12" s="331" t="s">
        <v>487</v>
      </c>
      <c r="B12" s="332"/>
      <c r="C12" s="332"/>
    </row>
    <row r="13" spans="1:3">
      <c r="A13" s="331" t="s">
        <v>488</v>
      </c>
      <c r="B13" s="332"/>
      <c r="C13" s="332"/>
    </row>
    <row r="14" spans="1:3">
      <c r="A14" s="331" t="s">
        <v>489</v>
      </c>
      <c r="B14" s="332"/>
      <c r="C14" s="332"/>
    </row>
    <row r="15" spans="1:3">
      <c r="A15" s="331" t="s">
        <v>490</v>
      </c>
      <c r="B15" s="332">
        <v>13790</v>
      </c>
      <c r="C15" s="332">
        <v>6783</v>
      </c>
    </row>
    <row r="16" spans="1:3" s="327" customFormat="1">
      <c r="A16" s="329" t="s">
        <v>491</v>
      </c>
      <c r="B16" s="330">
        <f>SUM(B18:B24)</f>
        <v>238417</v>
      </c>
      <c r="C16" s="330">
        <f>SUM(C18:C24)</f>
        <v>411081</v>
      </c>
    </row>
    <row r="17" spans="1:3">
      <c r="A17" s="331" t="s">
        <v>162</v>
      </c>
      <c r="B17" s="332"/>
      <c r="C17" s="332"/>
    </row>
    <row r="18" spans="1:3">
      <c r="A18" s="331" t="s">
        <v>492</v>
      </c>
      <c r="B18" s="332">
        <f>3020+624</f>
        <v>3644</v>
      </c>
      <c r="C18" s="332">
        <f>6336+26043-726</f>
        <v>31653</v>
      </c>
    </row>
    <row r="19" spans="1:3">
      <c r="A19" s="331" t="s">
        <v>493</v>
      </c>
      <c r="B19" s="332"/>
      <c r="C19" s="332"/>
    </row>
    <row r="20" spans="1:3">
      <c r="A20" s="331" t="s">
        <v>494</v>
      </c>
      <c r="B20" s="332">
        <v>199358</v>
      </c>
      <c r="C20" s="332">
        <v>329793</v>
      </c>
    </row>
    <row r="21" spans="1:3">
      <c r="A21" s="331" t="s">
        <v>495</v>
      </c>
      <c r="B21" s="332">
        <f>1210+148</f>
        <v>1358</v>
      </c>
      <c r="C21" s="332">
        <f>1414+6292</f>
        <v>7706</v>
      </c>
    </row>
    <row r="22" spans="1:3">
      <c r="A22" s="331" t="s">
        <v>496</v>
      </c>
      <c r="B22" s="332">
        <f>24855+56</f>
        <v>24911</v>
      </c>
      <c r="C22" s="332">
        <f>36510+5020</f>
        <v>41530</v>
      </c>
    </row>
    <row r="23" spans="1:3">
      <c r="A23" s="331" t="s">
        <v>497</v>
      </c>
      <c r="B23" s="332"/>
      <c r="C23" s="332"/>
    </row>
    <row r="24" spans="1:3">
      <c r="A24" s="331" t="s">
        <v>498</v>
      </c>
      <c r="B24" s="332">
        <v>9146</v>
      </c>
      <c r="C24" s="332">
        <f>249+150</f>
        <v>399</v>
      </c>
    </row>
    <row r="25" spans="1:3" s="327" customFormat="1">
      <c r="A25" s="329" t="s">
        <v>499</v>
      </c>
      <c r="B25" s="330">
        <f>B9-B16</f>
        <v>286773</v>
      </c>
      <c r="C25" s="330">
        <f>C9-C16</f>
        <v>75688</v>
      </c>
    </row>
    <row r="26" spans="1:3" s="328" customFormat="1">
      <c r="A26" s="410" t="s">
        <v>500</v>
      </c>
      <c r="B26" s="410"/>
      <c r="C26" s="410"/>
    </row>
    <row r="27" spans="1:3" s="327" customFormat="1">
      <c r="A27" s="329" t="s">
        <v>501</v>
      </c>
      <c r="B27" s="330">
        <f>SUM(B29:B32)</f>
        <v>2699</v>
      </c>
      <c r="C27" s="330">
        <f>SUM(C29:C32)</f>
        <v>0</v>
      </c>
    </row>
    <row r="28" spans="1:3">
      <c r="A28" s="331" t="s">
        <v>162</v>
      </c>
      <c r="B28" s="332"/>
      <c r="C28" s="332"/>
    </row>
    <row r="29" spans="1:3">
      <c r="A29" s="331" t="s">
        <v>502</v>
      </c>
      <c r="B29" s="332">
        <v>2699</v>
      </c>
      <c r="C29" s="332"/>
    </row>
    <row r="30" spans="1:3">
      <c r="A30" s="331" t="s">
        <v>503</v>
      </c>
      <c r="B30" s="332"/>
      <c r="C30" s="332"/>
    </row>
    <row r="31" spans="1:3">
      <c r="A31" s="331" t="s">
        <v>504</v>
      </c>
      <c r="B31" s="332"/>
      <c r="C31" s="332"/>
    </row>
    <row r="32" spans="1:3">
      <c r="A32" s="331" t="s">
        <v>505</v>
      </c>
      <c r="B32" s="332"/>
      <c r="C32" s="332"/>
    </row>
    <row r="33" spans="1:3">
      <c r="A33" s="329" t="s">
        <v>506</v>
      </c>
      <c r="B33" s="330">
        <f>SUM(B35:B40)</f>
        <v>314414</v>
      </c>
      <c r="C33" s="330">
        <f>SUM(C35:C40)</f>
        <v>11657</v>
      </c>
    </row>
    <row r="34" spans="1:3">
      <c r="A34" s="331" t="s">
        <v>162</v>
      </c>
      <c r="B34" s="332"/>
      <c r="C34" s="332"/>
    </row>
    <row r="35" spans="1:3">
      <c r="A35" s="331" t="s">
        <v>507</v>
      </c>
      <c r="B35" s="332"/>
      <c r="C35" s="332"/>
    </row>
    <row r="36" spans="1:3">
      <c r="A36" s="331" t="s">
        <v>508</v>
      </c>
      <c r="B36" s="332"/>
      <c r="C36" s="332"/>
    </row>
    <row r="37" spans="1:3" s="327" customFormat="1">
      <c r="A37" s="331" t="s">
        <v>509</v>
      </c>
      <c r="B37" s="332"/>
      <c r="C37" s="332"/>
    </row>
    <row r="38" spans="1:3">
      <c r="A38" s="331" t="s">
        <v>510</v>
      </c>
      <c r="B38" s="332"/>
      <c r="C38" s="332"/>
    </row>
    <row r="39" spans="1:3">
      <c r="A39" s="331" t="s">
        <v>511</v>
      </c>
      <c r="B39" s="332"/>
      <c r="C39" s="332"/>
    </row>
    <row r="40" spans="1:3">
      <c r="A40" s="331" t="s">
        <v>498</v>
      </c>
      <c r="B40" s="332">
        <v>314414</v>
      </c>
      <c r="C40" s="332">
        <v>11657</v>
      </c>
    </row>
    <row r="41" spans="1:3">
      <c r="A41" s="329" t="s">
        <v>512</v>
      </c>
      <c r="B41" s="330">
        <f>B27-B33</f>
        <v>-311715</v>
      </c>
      <c r="C41" s="330">
        <f>C27-C33</f>
        <v>-11657</v>
      </c>
    </row>
    <row r="42" spans="1:3">
      <c r="A42" s="410" t="s">
        <v>513</v>
      </c>
      <c r="B42" s="410"/>
      <c r="C42" s="410"/>
    </row>
    <row r="43" spans="1:3">
      <c r="A43" s="329" t="s">
        <v>485</v>
      </c>
      <c r="B43" s="330">
        <f>SUM(B45:B48)</f>
        <v>0</v>
      </c>
      <c r="C43" s="330">
        <f>SUM(C45:C48)</f>
        <v>110</v>
      </c>
    </row>
    <row r="44" spans="1:3">
      <c r="A44" s="331" t="s">
        <v>162</v>
      </c>
      <c r="B44" s="332"/>
      <c r="C44" s="332"/>
    </row>
    <row r="45" spans="1:3">
      <c r="A45" s="331" t="s">
        <v>514</v>
      </c>
      <c r="B45" s="332"/>
      <c r="C45" s="332"/>
    </row>
    <row r="46" spans="1:3">
      <c r="A46" s="331" t="s">
        <v>515</v>
      </c>
      <c r="B46" s="332"/>
      <c r="C46" s="332"/>
    </row>
    <row r="47" spans="1:3">
      <c r="A47" s="331" t="s">
        <v>516</v>
      </c>
      <c r="B47" s="332"/>
      <c r="C47" s="332"/>
    </row>
    <row r="48" spans="1:3">
      <c r="A48" s="331" t="s">
        <v>490</v>
      </c>
      <c r="B48" s="332"/>
      <c r="C48" s="332">
        <v>110</v>
      </c>
    </row>
    <row r="49" spans="1:5">
      <c r="A49" s="329" t="s">
        <v>491</v>
      </c>
      <c r="B49" s="330">
        <f>SUM(B51:B54)</f>
        <v>0</v>
      </c>
      <c r="C49" s="330">
        <f>SUM(C51:C54)</f>
        <v>71447</v>
      </c>
    </row>
    <row r="50" spans="1:5">
      <c r="A50" s="331" t="s">
        <v>162</v>
      </c>
      <c r="B50" s="332"/>
      <c r="C50" s="332"/>
    </row>
    <row r="51" spans="1:5">
      <c r="A51" s="331" t="s">
        <v>517</v>
      </c>
      <c r="B51" s="332"/>
      <c r="C51" s="332">
        <v>71447</v>
      </c>
    </row>
    <row r="52" spans="1:5" s="327" customFormat="1">
      <c r="A52" s="331" t="s">
        <v>518</v>
      </c>
      <c r="B52" s="332"/>
      <c r="C52" s="332"/>
    </row>
    <row r="53" spans="1:5" s="328" customFormat="1">
      <c r="A53" s="331" t="s">
        <v>519</v>
      </c>
      <c r="B53" s="332"/>
      <c r="C53" s="332"/>
    </row>
    <row r="54" spans="1:5" s="327" customFormat="1">
      <c r="A54" s="331" t="s">
        <v>520</v>
      </c>
      <c r="B54" s="332"/>
      <c r="C54" s="332"/>
    </row>
    <row r="55" spans="1:5">
      <c r="A55" s="329" t="s">
        <v>521</v>
      </c>
      <c r="B55" s="330">
        <f>B43-B49</f>
        <v>0</v>
      </c>
      <c r="C55" s="330">
        <f>C43-C49</f>
        <v>-71337</v>
      </c>
    </row>
    <row r="56" spans="1:5">
      <c r="A56" s="329" t="s">
        <v>522</v>
      </c>
      <c r="B56" s="330">
        <f>B25+B41+B55</f>
        <v>-24942</v>
      </c>
      <c r="C56" s="330">
        <f>C25+C41+C55</f>
        <v>-7306</v>
      </c>
    </row>
    <row r="57" spans="1:5">
      <c r="A57" s="329" t="s">
        <v>523</v>
      </c>
      <c r="B57" s="330">
        <f>'ОСВ 1.2024 АП'!B8/1000+'ОСВ 1.2024 ФФ'!B8/1000</f>
        <v>32716.721420000002</v>
      </c>
      <c r="C57" s="333">
        <f>'ОСВ АП 2023'!C8/1000+'ОСВ ФФ 2023'!C8/1000</f>
        <v>46430.649819999999</v>
      </c>
      <c r="E57" s="343"/>
    </row>
    <row r="58" spans="1:5" s="327" customFormat="1">
      <c r="A58" s="334" t="s">
        <v>524</v>
      </c>
      <c r="B58" s="330">
        <f>B57+B56</f>
        <v>7774.7214200000017</v>
      </c>
      <c r="C58" s="330">
        <f>C57+C56</f>
        <v>39124.649819999999</v>
      </c>
      <c r="E58" s="344"/>
    </row>
    <row r="59" spans="1:5" ht="26.25" customHeight="1">
      <c r="A59" s="314"/>
      <c r="B59" s="335"/>
      <c r="C59" s="335"/>
    </row>
    <row r="60" spans="1:5">
      <c r="A60" s="66" t="s">
        <v>141</v>
      </c>
      <c r="B60" s="302"/>
      <c r="C60" s="69" t="s">
        <v>338</v>
      </c>
    </row>
    <row r="61" spans="1:5">
      <c r="A61" s="73"/>
      <c r="B61" s="302"/>
      <c r="C61" s="336"/>
    </row>
    <row r="62" spans="1:5">
      <c r="A62" s="75"/>
      <c r="B62" s="302"/>
      <c r="C62" s="337"/>
    </row>
    <row r="63" spans="1:5">
      <c r="A63" s="66" t="s">
        <v>339</v>
      </c>
      <c r="B63" s="302"/>
      <c r="C63" s="76" t="s">
        <v>527</v>
      </c>
    </row>
    <row r="64" spans="1:5">
      <c r="A64" s="303"/>
      <c r="B64" s="74"/>
      <c r="C64" s="302"/>
    </row>
    <row r="65" spans="1:3" s="327" customFormat="1">
      <c r="A65" s="303" t="s">
        <v>341</v>
      </c>
      <c r="B65" s="302"/>
      <c r="C65" s="302"/>
    </row>
    <row r="66" spans="1:3" hidden="1" outlineLevel="1">
      <c r="B66" s="342">
        <f>B58-'ОСВ 1.2024 АП'!F8/1000-'ОСВ 1.2024 ФФ'!F8/1000</f>
        <v>1.0340000001157534E-2</v>
      </c>
      <c r="C66" s="342">
        <f>C58-'ОСВ АП 2023'!G8/1000-'ОСВ ФФ 2023'!G8/1000</f>
        <v>-0.23696999999901891</v>
      </c>
    </row>
    <row r="67" spans="1:3" collapsed="1"/>
    <row r="68" spans="1:3" s="327" customFormat="1">
      <c r="A68" s="326"/>
      <c r="B68" s="326"/>
      <c r="C68" s="326"/>
    </row>
    <row r="69" spans="1:3" s="327" customFormat="1">
      <c r="A69" s="326"/>
      <c r="B69" s="326"/>
      <c r="C69" s="326"/>
    </row>
    <row r="70" spans="1:3" s="327" customFormat="1">
      <c r="A70" s="326"/>
      <c r="B70" s="326"/>
      <c r="C70" s="326"/>
    </row>
    <row r="72" spans="1:3" s="338" customFormat="1">
      <c r="A72" s="326"/>
      <c r="B72" s="326"/>
      <c r="C72" s="326"/>
    </row>
    <row r="73" spans="1:3" s="338" customFormat="1">
      <c r="A73" s="326"/>
      <c r="B73" s="326"/>
      <c r="C73" s="326"/>
    </row>
    <row r="74" spans="1:3" s="338" customFormat="1">
      <c r="A74" s="326"/>
      <c r="B74" s="326"/>
      <c r="C74" s="326"/>
    </row>
    <row r="75" spans="1:3" s="338" customFormat="1">
      <c r="A75" s="326"/>
      <c r="B75" s="326"/>
      <c r="C75" s="326"/>
    </row>
    <row r="76" spans="1:3" s="338" customFormat="1">
      <c r="A76" s="326"/>
      <c r="B76" s="326"/>
      <c r="C76" s="326"/>
    </row>
    <row r="77" spans="1:3" s="338" customFormat="1">
      <c r="A77" s="326"/>
      <c r="B77" s="326"/>
      <c r="C77" s="326"/>
    </row>
  </sheetData>
  <mergeCells count="5">
    <mergeCell ref="A3:C3"/>
    <mergeCell ref="A4:C4"/>
    <mergeCell ref="A8:C8"/>
    <mergeCell ref="A26:C26"/>
    <mergeCell ref="A42:C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75FC-06D3-43ED-A081-C941104D3304}">
  <sheetPr>
    <tabColor rgb="FFFF33CC"/>
  </sheetPr>
  <dimension ref="A1:F2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42" sqref="C42"/>
    </sheetView>
  </sheetViews>
  <sheetFormatPr defaultColWidth="10.33203125" defaultRowHeight="12"/>
  <cols>
    <col min="1" max="1" width="56.1640625" style="314" customWidth="1"/>
    <col min="2" max="2" width="19.33203125" style="314" customWidth="1"/>
    <col min="3" max="3" width="25.33203125" style="314" customWidth="1"/>
    <col min="4" max="4" width="16.5" style="309" customWidth="1"/>
    <col min="5" max="16384" width="10.33203125" style="314"/>
  </cols>
  <sheetData>
    <row r="1" spans="1:6" s="302" customFormat="1">
      <c r="A1" s="301" t="s">
        <v>472</v>
      </c>
      <c r="B1" s="301"/>
      <c r="D1" s="303"/>
      <c r="E1" s="304"/>
      <c r="F1" s="305"/>
    </row>
    <row r="2" spans="1:6" s="302" customFormat="1">
      <c r="A2" s="301"/>
      <c r="B2" s="301"/>
      <c r="D2" s="303"/>
      <c r="E2" s="304"/>
      <c r="F2" s="305"/>
    </row>
    <row r="3" spans="1:6" s="302" customFormat="1">
      <c r="A3" s="301"/>
      <c r="B3" s="301"/>
      <c r="D3" s="306" t="s">
        <v>473</v>
      </c>
      <c r="E3" s="304"/>
      <c r="F3" s="305"/>
    </row>
    <row r="4" spans="1:6" s="302" customFormat="1">
      <c r="A4" s="405" t="s">
        <v>474</v>
      </c>
      <c r="B4" s="405"/>
      <c r="C4" s="405"/>
      <c r="D4" s="405"/>
      <c r="E4" s="304"/>
      <c r="F4" s="305"/>
    </row>
    <row r="5" spans="1:6" s="302" customFormat="1">
      <c r="A5" s="406" t="s">
        <v>536</v>
      </c>
      <c r="B5" s="406"/>
      <c r="C5" s="406"/>
      <c r="D5" s="406"/>
      <c r="E5" s="304"/>
      <c r="F5" s="305"/>
    </row>
    <row r="6" spans="1:6" s="302" customFormat="1">
      <c r="A6" s="301"/>
      <c r="B6" s="301"/>
      <c r="D6" s="307" t="s">
        <v>475</v>
      </c>
    </row>
    <row r="7" spans="1:6" s="309" customFormat="1">
      <c r="A7" s="407" t="s">
        <v>476</v>
      </c>
      <c r="B7" s="407" t="s">
        <v>477</v>
      </c>
      <c r="C7" s="407"/>
      <c r="D7" s="407" t="s">
        <v>478</v>
      </c>
    </row>
    <row r="8" spans="1:6" s="309" customFormat="1" ht="24">
      <c r="A8" s="407"/>
      <c r="B8" s="308" t="s">
        <v>479</v>
      </c>
      <c r="C8" s="308" t="s">
        <v>480</v>
      </c>
      <c r="D8" s="407"/>
    </row>
    <row r="9" spans="1:6" s="309" customFormat="1">
      <c r="A9" s="310" t="s">
        <v>538</v>
      </c>
      <c r="B9" s="311">
        <f>B15</f>
        <v>81200</v>
      </c>
      <c r="C9" s="311">
        <f>C15</f>
        <v>2641705</v>
      </c>
      <c r="D9" s="311">
        <f>D15</f>
        <v>2722905</v>
      </c>
    </row>
    <row r="10" spans="1:6">
      <c r="A10" s="312" t="s">
        <v>481</v>
      </c>
      <c r="B10" s="313"/>
      <c r="C10" s="313">
        <f>87680-315</f>
        <v>87365</v>
      </c>
      <c r="D10" s="313">
        <f t="shared" ref="D10" si="0">B10+C10</f>
        <v>87365</v>
      </c>
    </row>
    <row r="11" spans="1:6">
      <c r="A11" s="315" t="s">
        <v>539</v>
      </c>
      <c r="B11" s="316">
        <f>B9+B10</f>
        <v>81200</v>
      </c>
      <c r="C11" s="316">
        <f t="shared" ref="C11:D11" si="1">C9+C10</f>
        <v>2729070</v>
      </c>
      <c r="D11" s="316">
        <f t="shared" si="1"/>
        <v>2810270</v>
      </c>
    </row>
    <row r="12" spans="1:6">
      <c r="A12" s="317"/>
      <c r="B12" s="318"/>
      <c r="C12" s="318"/>
      <c r="D12" s="319"/>
    </row>
    <row r="13" spans="1:6" s="309" customFormat="1">
      <c r="A13" s="310" t="s">
        <v>540</v>
      </c>
      <c r="B13" s="311">
        <v>81200</v>
      </c>
      <c r="C13" s="311">
        <v>2101718</v>
      </c>
      <c r="D13" s="311">
        <f>B13+C13</f>
        <v>2182918</v>
      </c>
    </row>
    <row r="14" spans="1:6">
      <c r="A14" s="312" t="s">
        <v>481</v>
      </c>
      <c r="B14" s="313">
        <v>0</v>
      </c>
      <c r="C14" s="313">
        <f>542224-2237</f>
        <v>539987</v>
      </c>
      <c r="D14" s="313">
        <f t="shared" ref="D14" si="2">B14+C14</f>
        <v>539987</v>
      </c>
    </row>
    <row r="15" spans="1:6">
      <c r="A15" s="320" t="s">
        <v>537</v>
      </c>
      <c r="B15" s="316">
        <f>B13+B14</f>
        <v>81200</v>
      </c>
      <c r="C15" s="316">
        <f>C13+C14</f>
        <v>2641705</v>
      </c>
      <c r="D15" s="316">
        <f t="shared" ref="D15" si="3">D13+D14</f>
        <v>2722905</v>
      </c>
    </row>
    <row r="18" spans="1:4" s="302" customFormat="1">
      <c r="A18" s="98" t="s">
        <v>141</v>
      </c>
      <c r="B18" s="321"/>
      <c r="C18" s="322"/>
      <c r="D18" s="303"/>
    </row>
    <row r="19" spans="1:4" s="302" customFormat="1">
      <c r="A19" s="74"/>
      <c r="B19" s="323"/>
      <c r="C19" s="322"/>
      <c r="D19" s="303"/>
    </row>
    <row r="20" spans="1:4" s="302" customFormat="1">
      <c r="A20" s="30"/>
      <c r="D20" s="303"/>
    </row>
    <row r="21" spans="1:4" s="302" customFormat="1">
      <c r="A21" s="98" t="s">
        <v>339</v>
      </c>
      <c r="B21" s="321" t="s">
        <v>527</v>
      </c>
      <c r="D21" s="303"/>
    </row>
    <row r="22" spans="1:4" s="302" customFormat="1">
      <c r="A22" s="303"/>
      <c r="B22" s="323"/>
      <c r="D22" s="303"/>
    </row>
    <row r="23" spans="1:4" s="302" customFormat="1">
      <c r="A23" s="303" t="s">
        <v>341</v>
      </c>
      <c r="D23" s="303"/>
    </row>
    <row r="26" spans="1:4">
      <c r="C26" s="341">
        <f>C11-'ББ-2024 Консолид'!E121</f>
        <v>0.12838000012561679</v>
      </c>
    </row>
  </sheetData>
  <mergeCells count="5">
    <mergeCell ref="A4:D4"/>
    <mergeCell ref="A5:D5"/>
    <mergeCell ref="A7:A8"/>
    <mergeCell ref="B7:C7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CC"/>
    <pageSetUpPr fitToPage="1"/>
  </sheetPr>
  <dimension ref="A1:F88"/>
  <sheetViews>
    <sheetView topLeftCell="B1" workbookViewId="0">
      <selection activeCell="G28" sqref="G28"/>
    </sheetView>
  </sheetViews>
  <sheetFormatPr defaultRowHeight="15"/>
  <cols>
    <col min="1" max="1" width="3.33203125" style="4" hidden="1" customWidth="1"/>
    <col min="2" max="2" width="66.5" style="4" customWidth="1"/>
    <col min="3" max="3" width="11.5" style="4" customWidth="1"/>
    <col min="4" max="4" width="20.5" style="4" customWidth="1"/>
    <col min="5" max="5" width="19.83203125" style="4" customWidth="1"/>
    <col min="6" max="6" width="3.83203125" style="4" hidden="1" customWidth="1"/>
    <col min="7" max="256" width="9.33203125" style="4"/>
    <col min="257" max="257" width="0" style="4" hidden="1" customWidth="1"/>
    <col min="258" max="258" width="66.5" style="4" customWidth="1"/>
    <col min="259" max="259" width="11.5" style="4" customWidth="1"/>
    <col min="260" max="260" width="20.5" style="4" customWidth="1"/>
    <col min="261" max="261" width="19.83203125" style="4" customWidth="1"/>
    <col min="262" max="262" width="0" style="4" hidden="1" customWidth="1"/>
    <col min="263" max="512" width="9.33203125" style="4"/>
    <col min="513" max="513" width="0" style="4" hidden="1" customWidth="1"/>
    <col min="514" max="514" width="66.5" style="4" customWidth="1"/>
    <col min="515" max="515" width="11.5" style="4" customWidth="1"/>
    <col min="516" max="516" width="20.5" style="4" customWidth="1"/>
    <col min="517" max="517" width="19.83203125" style="4" customWidth="1"/>
    <col min="518" max="518" width="0" style="4" hidden="1" customWidth="1"/>
    <col min="519" max="768" width="9.33203125" style="4"/>
    <col min="769" max="769" width="0" style="4" hidden="1" customWidth="1"/>
    <col min="770" max="770" width="66.5" style="4" customWidth="1"/>
    <col min="771" max="771" width="11.5" style="4" customWidth="1"/>
    <col min="772" max="772" width="20.5" style="4" customWidth="1"/>
    <col min="773" max="773" width="19.83203125" style="4" customWidth="1"/>
    <col min="774" max="774" width="0" style="4" hidden="1" customWidth="1"/>
    <col min="775" max="1024" width="9.33203125" style="4"/>
    <col min="1025" max="1025" width="0" style="4" hidden="1" customWidth="1"/>
    <col min="1026" max="1026" width="66.5" style="4" customWidth="1"/>
    <col min="1027" max="1027" width="11.5" style="4" customWidth="1"/>
    <col min="1028" max="1028" width="20.5" style="4" customWidth="1"/>
    <col min="1029" max="1029" width="19.83203125" style="4" customWidth="1"/>
    <col min="1030" max="1030" width="0" style="4" hidden="1" customWidth="1"/>
    <col min="1031" max="1280" width="9.33203125" style="4"/>
    <col min="1281" max="1281" width="0" style="4" hidden="1" customWidth="1"/>
    <col min="1282" max="1282" width="66.5" style="4" customWidth="1"/>
    <col min="1283" max="1283" width="11.5" style="4" customWidth="1"/>
    <col min="1284" max="1284" width="20.5" style="4" customWidth="1"/>
    <col min="1285" max="1285" width="19.83203125" style="4" customWidth="1"/>
    <col min="1286" max="1286" width="0" style="4" hidden="1" customWidth="1"/>
    <col min="1287" max="1536" width="9.33203125" style="4"/>
    <col min="1537" max="1537" width="0" style="4" hidden="1" customWidth="1"/>
    <col min="1538" max="1538" width="66.5" style="4" customWidth="1"/>
    <col min="1539" max="1539" width="11.5" style="4" customWidth="1"/>
    <col min="1540" max="1540" width="20.5" style="4" customWidth="1"/>
    <col min="1541" max="1541" width="19.83203125" style="4" customWidth="1"/>
    <col min="1542" max="1542" width="0" style="4" hidden="1" customWidth="1"/>
    <col min="1543" max="1792" width="9.33203125" style="4"/>
    <col min="1793" max="1793" width="0" style="4" hidden="1" customWidth="1"/>
    <col min="1794" max="1794" width="66.5" style="4" customWidth="1"/>
    <col min="1795" max="1795" width="11.5" style="4" customWidth="1"/>
    <col min="1796" max="1796" width="20.5" style="4" customWidth="1"/>
    <col min="1797" max="1797" width="19.83203125" style="4" customWidth="1"/>
    <col min="1798" max="1798" width="0" style="4" hidden="1" customWidth="1"/>
    <col min="1799" max="2048" width="9.33203125" style="4"/>
    <col min="2049" max="2049" width="0" style="4" hidden="1" customWidth="1"/>
    <col min="2050" max="2050" width="66.5" style="4" customWidth="1"/>
    <col min="2051" max="2051" width="11.5" style="4" customWidth="1"/>
    <col min="2052" max="2052" width="20.5" style="4" customWidth="1"/>
    <col min="2053" max="2053" width="19.83203125" style="4" customWidth="1"/>
    <col min="2054" max="2054" width="0" style="4" hidden="1" customWidth="1"/>
    <col min="2055" max="2304" width="9.33203125" style="4"/>
    <col min="2305" max="2305" width="0" style="4" hidden="1" customWidth="1"/>
    <col min="2306" max="2306" width="66.5" style="4" customWidth="1"/>
    <col min="2307" max="2307" width="11.5" style="4" customWidth="1"/>
    <col min="2308" max="2308" width="20.5" style="4" customWidth="1"/>
    <col min="2309" max="2309" width="19.83203125" style="4" customWidth="1"/>
    <col min="2310" max="2310" width="0" style="4" hidden="1" customWidth="1"/>
    <col min="2311" max="2560" width="9.33203125" style="4"/>
    <col min="2561" max="2561" width="0" style="4" hidden="1" customWidth="1"/>
    <col min="2562" max="2562" width="66.5" style="4" customWidth="1"/>
    <col min="2563" max="2563" width="11.5" style="4" customWidth="1"/>
    <col min="2564" max="2564" width="20.5" style="4" customWidth="1"/>
    <col min="2565" max="2565" width="19.83203125" style="4" customWidth="1"/>
    <col min="2566" max="2566" width="0" style="4" hidden="1" customWidth="1"/>
    <col min="2567" max="2816" width="9.33203125" style="4"/>
    <col min="2817" max="2817" width="0" style="4" hidden="1" customWidth="1"/>
    <col min="2818" max="2818" width="66.5" style="4" customWidth="1"/>
    <col min="2819" max="2819" width="11.5" style="4" customWidth="1"/>
    <col min="2820" max="2820" width="20.5" style="4" customWidth="1"/>
    <col min="2821" max="2821" width="19.83203125" style="4" customWidth="1"/>
    <col min="2822" max="2822" width="0" style="4" hidden="1" customWidth="1"/>
    <col min="2823" max="3072" width="9.33203125" style="4"/>
    <col min="3073" max="3073" width="0" style="4" hidden="1" customWidth="1"/>
    <col min="3074" max="3074" width="66.5" style="4" customWidth="1"/>
    <col min="3075" max="3075" width="11.5" style="4" customWidth="1"/>
    <col min="3076" max="3076" width="20.5" style="4" customWidth="1"/>
    <col min="3077" max="3077" width="19.83203125" style="4" customWidth="1"/>
    <col min="3078" max="3078" width="0" style="4" hidden="1" customWidth="1"/>
    <col min="3079" max="3328" width="9.33203125" style="4"/>
    <col min="3329" max="3329" width="0" style="4" hidden="1" customWidth="1"/>
    <col min="3330" max="3330" width="66.5" style="4" customWidth="1"/>
    <col min="3331" max="3331" width="11.5" style="4" customWidth="1"/>
    <col min="3332" max="3332" width="20.5" style="4" customWidth="1"/>
    <col min="3333" max="3333" width="19.83203125" style="4" customWidth="1"/>
    <col min="3334" max="3334" width="0" style="4" hidden="1" customWidth="1"/>
    <col min="3335" max="3584" width="9.33203125" style="4"/>
    <col min="3585" max="3585" width="0" style="4" hidden="1" customWidth="1"/>
    <col min="3586" max="3586" width="66.5" style="4" customWidth="1"/>
    <col min="3587" max="3587" width="11.5" style="4" customWidth="1"/>
    <col min="3588" max="3588" width="20.5" style="4" customWidth="1"/>
    <col min="3589" max="3589" width="19.83203125" style="4" customWidth="1"/>
    <col min="3590" max="3590" width="0" style="4" hidden="1" customWidth="1"/>
    <col min="3591" max="3840" width="9.33203125" style="4"/>
    <col min="3841" max="3841" width="0" style="4" hidden="1" customWidth="1"/>
    <col min="3842" max="3842" width="66.5" style="4" customWidth="1"/>
    <col min="3843" max="3843" width="11.5" style="4" customWidth="1"/>
    <col min="3844" max="3844" width="20.5" style="4" customWidth="1"/>
    <col min="3845" max="3845" width="19.83203125" style="4" customWidth="1"/>
    <col min="3846" max="3846" width="0" style="4" hidden="1" customWidth="1"/>
    <col min="3847" max="4096" width="9.33203125" style="4"/>
    <col min="4097" max="4097" width="0" style="4" hidden="1" customWidth="1"/>
    <col min="4098" max="4098" width="66.5" style="4" customWidth="1"/>
    <col min="4099" max="4099" width="11.5" style="4" customWidth="1"/>
    <col min="4100" max="4100" width="20.5" style="4" customWidth="1"/>
    <col min="4101" max="4101" width="19.83203125" style="4" customWidth="1"/>
    <col min="4102" max="4102" width="0" style="4" hidden="1" customWidth="1"/>
    <col min="4103" max="4352" width="9.33203125" style="4"/>
    <col min="4353" max="4353" width="0" style="4" hidden="1" customWidth="1"/>
    <col min="4354" max="4354" width="66.5" style="4" customWidth="1"/>
    <col min="4355" max="4355" width="11.5" style="4" customWidth="1"/>
    <col min="4356" max="4356" width="20.5" style="4" customWidth="1"/>
    <col min="4357" max="4357" width="19.83203125" style="4" customWidth="1"/>
    <col min="4358" max="4358" width="0" style="4" hidden="1" customWidth="1"/>
    <col min="4359" max="4608" width="9.33203125" style="4"/>
    <col min="4609" max="4609" width="0" style="4" hidden="1" customWidth="1"/>
    <col min="4610" max="4610" width="66.5" style="4" customWidth="1"/>
    <col min="4611" max="4611" width="11.5" style="4" customWidth="1"/>
    <col min="4612" max="4612" width="20.5" style="4" customWidth="1"/>
    <col min="4613" max="4613" width="19.83203125" style="4" customWidth="1"/>
    <col min="4614" max="4614" width="0" style="4" hidden="1" customWidth="1"/>
    <col min="4615" max="4864" width="9.33203125" style="4"/>
    <col min="4865" max="4865" width="0" style="4" hidden="1" customWidth="1"/>
    <col min="4866" max="4866" width="66.5" style="4" customWidth="1"/>
    <col min="4867" max="4867" width="11.5" style="4" customWidth="1"/>
    <col min="4868" max="4868" width="20.5" style="4" customWidth="1"/>
    <col min="4869" max="4869" width="19.83203125" style="4" customWidth="1"/>
    <col min="4870" max="4870" width="0" style="4" hidden="1" customWidth="1"/>
    <col min="4871" max="5120" width="9.33203125" style="4"/>
    <col min="5121" max="5121" width="0" style="4" hidden="1" customWidth="1"/>
    <col min="5122" max="5122" width="66.5" style="4" customWidth="1"/>
    <col min="5123" max="5123" width="11.5" style="4" customWidth="1"/>
    <col min="5124" max="5124" width="20.5" style="4" customWidth="1"/>
    <col min="5125" max="5125" width="19.83203125" style="4" customWidth="1"/>
    <col min="5126" max="5126" width="0" style="4" hidden="1" customWidth="1"/>
    <col min="5127" max="5376" width="9.33203125" style="4"/>
    <col min="5377" max="5377" width="0" style="4" hidden="1" customWidth="1"/>
    <col min="5378" max="5378" width="66.5" style="4" customWidth="1"/>
    <col min="5379" max="5379" width="11.5" style="4" customWidth="1"/>
    <col min="5380" max="5380" width="20.5" style="4" customWidth="1"/>
    <col min="5381" max="5381" width="19.83203125" style="4" customWidth="1"/>
    <col min="5382" max="5382" width="0" style="4" hidden="1" customWidth="1"/>
    <col min="5383" max="5632" width="9.33203125" style="4"/>
    <col min="5633" max="5633" width="0" style="4" hidden="1" customWidth="1"/>
    <col min="5634" max="5634" width="66.5" style="4" customWidth="1"/>
    <col min="5635" max="5635" width="11.5" style="4" customWidth="1"/>
    <col min="5636" max="5636" width="20.5" style="4" customWidth="1"/>
    <col min="5637" max="5637" width="19.83203125" style="4" customWidth="1"/>
    <col min="5638" max="5638" width="0" style="4" hidden="1" customWidth="1"/>
    <col min="5639" max="5888" width="9.33203125" style="4"/>
    <col min="5889" max="5889" width="0" style="4" hidden="1" customWidth="1"/>
    <col min="5890" max="5890" width="66.5" style="4" customWidth="1"/>
    <col min="5891" max="5891" width="11.5" style="4" customWidth="1"/>
    <col min="5892" max="5892" width="20.5" style="4" customWidth="1"/>
    <col min="5893" max="5893" width="19.83203125" style="4" customWidth="1"/>
    <col min="5894" max="5894" width="0" style="4" hidden="1" customWidth="1"/>
    <col min="5895" max="6144" width="9.33203125" style="4"/>
    <col min="6145" max="6145" width="0" style="4" hidden="1" customWidth="1"/>
    <col min="6146" max="6146" width="66.5" style="4" customWidth="1"/>
    <col min="6147" max="6147" width="11.5" style="4" customWidth="1"/>
    <col min="6148" max="6148" width="20.5" style="4" customWidth="1"/>
    <col min="6149" max="6149" width="19.83203125" style="4" customWidth="1"/>
    <col min="6150" max="6150" width="0" style="4" hidden="1" customWidth="1"/>
    <col min="6151" max="6400" width="9.33203125" style="4"/>
    <col min="6401" max="6401" width="0" style="4" hidden="1" customWidth="1"/>
    <col min="6402" max="6402" width="66.5" style="4" customWidth="1"/>
    <col min="6403" max="6403" width="11.5" style="4" customWidth="1"/>
    <col min="6404" max="6404" width="20.5" style="4" customWidth="1"/>
    <col min="6405" max="6405" width="19.83203125" style="4" customWidth="1"/>
    <col min="6406" max="6406" width="0" style="4" hidden="1" customWidth="1"/>
    <col min="6407" max="6656" width="9.33203125" style="4"/>
    <col min="6657" max="6657" width="0" style="4" hidden="1" customWidth="1"/>
    <col min="6658" max="6658" width="66.5" style="4" customWidth="1"/>
    <col min="6659" max="6659" width="11.5" style="4" customWidth="1"/>
    <col min="6660" max="6660" width="20.5" style="4" customWidth="1"/>
    <col min="6661" max="6661" width="19.83203125" style="4" customWidth="1"/>
    <col min="6662" max="6662" width="0" style="4" hidden="1" customWidth="1"/>
    <col min="6663" max="6912" width="9.33203125" style="4"/>
    <col min="6913" max="6913" width="0" style="4" hidden="1" customWidth="1"/>
    <col min="6914" max="6914" width="66.5" style="4" customWidth="1"/>
    <col min="6915" max="6915" width="11.5" style="4" customWidth="1"/>
    <col min="6916" max="6916" width="20.5" style="4" customWidth="1"/>
    <col min="6917" max="6917" width="19.83203125" style="4" customWidth="1"/>
    <col min="6918" max="6918" width="0" style="4" hidden="1" customWidth="1"/>
    <col min="6919" max="7168" width="9.33203125" style="4"/>
    <col min="7169" max="7169" width="0" style="4" hidden="1" customWidth="1"/>
    <col min="7170" max="7170" width="66.5" style="4" customWidth="1"/>
    <col min="7171" max="7171" width="11.5" style="4" customWidth="1"/>
    <col min="7172" max="7172" width="20.5" style="4" customWidth="1"/>
    <col min="7173" max="7173" width="19.83203125" style="4" customWidth="1"/>
    <col min="7174" max="7174" width="0" style="4" hidden="1" customWidth="1"/>
    <col min="7175" max="7424" width="9.33203125" style="4"/>
    <col min="7425" max="7425" width="0" style="4" hidden="1" customWidth="1"/>
    <col min="7426" max="7426" width="66.5" style="4" customWidth="1"/>
    <col min="7427" max="7427" width="11.5" style="4" customWidth="1"/>
    <col min="7428" max="7428" width="20.5" style="4" customWidth="1"/>
    <col min="7429" max="7429" width="19.83203125" style="4" customWidth="1"/>
    <col min="7430" max="7430" width="0" style="4" hidden="1" customWidth="1"/>
    <col min="7431" max="7680" width="9.33203125" style="4"/>
    <col min="7681" max="7681" width="0" style="4" hidden="1" customWidth="1"/>
    <col min="7682" max="7682" width="66.5" style="4" customWidth="1"/>
    <col min="7683" max="7683" width="11.5" style="4" customWidth="1"/>
    <col min="7684" max="7684" width="20.5" style="4" customWidth="1"/>
    <col min="7685" max="7685" width="19.83203125" style="4" customWidth="1"/>
    <col min="7686" max="7686" width="0" style="4" hidden="1" customWidth="1"/>
    <col min="7687" max="7936" width="9.33203125" style="4"/>
    <col min="7937" max="7937" width="0" style="4" hidden="1" customWidth="1"/>
    <col min="7938" max="7938" width="66.5" style="4" customWidth="1"/>
    <col min="7939" max="7939" width="11.5" style="4" customWidth="1"/>
    <col min="7940" max="7940" width="20.5" style="4" customWidth="1"/>
    <col min="7941" max="7941" width="19.83203125" style="4" customWidth="1"/>
    <col min="7942" max="7942" width="0" style="4" hidden="1" customWidth="1"/>
    <col min="7943" max="8192" width="9.33203125" style="4"/>
    <col min="8193" max="8193" width="0" style="4" hidden="1" customWidth="1"/>
    <col min="8194" max="8194" width="66.5" style="4" customWidth="1"/>
    <col min="8195" max="8195" width="11.5" style="4" customWidth="1"/>
    <col min="8196" max="8196" width="20.5" style="4" customWidth="1"/>
    <col min="8197" max="8197" width="19.83203125" style="4" customWidth="1"/>
    <col min="8198" max="8198" width="0" style="4" hidden="1" customWidth="1"/>
    <col min="8199" max="8448" width="9.33203125" style="4"/>
    <col min="8449" max="8449" width="0" style="4" hidden="1" customWidth="1"/>
    <col min="8450" max="8450" width="66.5" style="4" customWidth="1"/>
    <col min="8451" max="8451" width="11.5" style="4" customWidth="1"/>
    <col min="8452" max="8452" width="20.5" style="4" customWidth="1"/>
    <col min="8453" max="8453" width="19.83203125" style="4" customWidth="1"/>
    <col min="8454" max="8454" width="0" style="4" hidden="1" customWidth="1"/>
    <col min="8455" max="8704" width="9.33203125" style="4"/>
    <col min="8705" max="8705" width="0" style="4" hidden="1" customWidth="1"/>
    <col min="8706" max="8706" width="66.5" style="4" customWidth="1"/>
    <col min="8707" max="8707" width="11.5" style="4" customWidth="1"/>
    <col min="8708" max="8708" width="20.5" style="4" customWidth="1"/>
    <col min="8709" max="8709" width="19.83203125" style="4" customWidth="1"/>
    <col min="8710" max="8710" width="0" style="4" hidden="1" customWidth="1"/>
    <col min="8711" max="8960" width="9.33203125" style="4"/>
    <col min="8961" max="8961" width="0" style="4" hidden="1" customWidth="1"/>
    <col min="8962" max="8962" width="66.5" style="4" customWidth="1"/>
    <col min="8963" max="8963" width="11.5" style="4" customWidth="1"/>
    <col min="8964" max="8964" width="20.5" style="4" customWidth="1"/>
    <col min="8965" max="8965" width="19.83203125" style="4" customWidth="1"/>
    <col min="8966" max="8966" width="0" style="4" hidden="1" customWidth="1"/>
    <col min="8967" max="9216" width="9.33203125" style="4"/>
    <col min="9217" max="9217" width="0" style="4" hidden="1" customWidth="1"/>
    <col min="9218" max="9218" width="66.5" style="4" customWidth="1"/>
    <col min="9219" max="9219" width="11.5" style="4" customWidth="1"/>
    <col min="9220" max="9220" width="20.5" style="4" customWidth="1"/>
    <col min="9221" max="9221" width="19.83203125" style="4" customWidth="1"/>
    <col min="9222" max="9222" width="0" style="4" hidden="1" customWidth="1"/>
    <col min="9223" max="9472" width="9.33203125" style="4"/>
    <col min="9473" max="9473" width="0" style="4" hidden="1" customWidth="1"/>
    <col min="9474" max="9474" width="66.5" style="4" customWidth="1"/>
    <col min="9475" max="9475" width="11.5" style="4" customWidth="1"/>
    <col min="9476" max="9476" width="20.5" style="4" customWidth="1"/>
    <col min="9477" max="9477" width="19.83203125" style="4" customWidth="1"/>
    <col min="9478" max="9478" width="0" style="4" hidden="1" customWidth="1"/>
    <col min="9479" max="9728" width="9.33203125" style="4"/>
    <col min="9729" max="9729" width="0" style="4" hidden="1" customWidth="1"/>
    <col min="9730" max="9730" width="66.5" style="4" customWidth="1"/>
    <col min="9731" max="9731" width="11.5" style="4" customWidth="1"/>
    <col min="9732" max="9732" width="20.5" style="4" customWidth="1"/>
    <col min="9733" max="9733" width="19.83203125" style="4" customWidth="1"/>
    <col min="9734" max="9734" width="0" style="4" hidden="1" customWidth="1"/>
    <col min="9735" max="9984" width="9.33203125" style="4"/>
    <col min="9985" max="9985" width="0" style="4" hidden="1" customWidth="1"/>
    <col min="9986" max="9986" width="66.5" style="4" customWidth="1"/>
    <col min="9987" max="9987" width="11.5" style="4" customWidth="1"/>
    <col min="9988" max="9988" width="20.5" style="4" customWidth="1"/>
    <col min="9989" max="9989" width="19.83203125" style="4" customWidth="1"/>
    <col min="9990" max="9990" width="0" style="4" hidden="1" customWidth="1"/>
    <col min="9991" max="10240" width="9.33203125" style="4"/>
    <col min="10241" max="10241" width="0" style="4" hidden="1" customWidth="1"/>
    <col min="10242" max="10242" width="66.5" style="4" customWidth="1"/>
    <col min="10243" max="10243" width="11.5" style="4" customWidth="1"/>
    <col min="10244" max="10244" width="20.5" style="4" customWidth="1"/>
    <col min="10245" max="10245" width="19.83203125" style="4" customWidth="1"/>
    <col min="10246" max="10246" width="0" style="4" hidden="1" customWidth="1"/>
    <col min="10247" max="10496" width="9.33203125" style="4"/>
    <col min="10497" max="10497" width="0" style="4" hidden="1" customWidth="1"/>
    <col min="10498" max="10498" width="66.5" style="4" customWidth="1"/>
    <col min="10499" max="10499" width="11.5" style="4" customWidth="1"/>
    <col min="10500" max="10500" width="20.5" style="4" customWidth="1"/>
    <col min="10501" max="10501" width="19.83203125" style="4" customWidth="1"/>
    <col min="10502" max="10502" width="0" style="4" hidden="1" customWidth="1"/>
    <col min="10503" max="10752" width="9.33203125" style="4"/>
    <col min="10753" max="10753" width="0" style="4" hidden="1" customWidth="1"/>
    <col min="10754" max="10754" width="66.5" style="4" customWidth="1"/>
    <col min="10755" max="10755" width="11.5" style="4" customWidth="1"/>
    <col min="10756" max="10756" width="20.5" style="4" customWidth="1"/>
    <col min="10757" max="10757" width="19.83203125" style="4" customWidth="1"/>
    <col min="10758" max="10758" width="0" style="4" hidden="1" customWidth="1"/>
    <col min="10759" max="11008" width="9.33203125" style="4"/>
    <col min="11009" max="11009" width="0" style="4" hidden="1" customWidth="1"/>
    <col min="11010" max="11010" width="66.5" style="4" customWidth="1"/>
    <col min="11011" max="11011" width="11.5" style="4" customWidth="1"/>
    <col min="11012" max="11012" width="20.5" style="4" customWidth="1"/>
    <col min="11013" max="11013" width="19.83203125" style="4" customWidth="1"/>
    <col min="11014" max="11014" width="0" style="4" hidden="1" customWidth="1"/>
    <col min="11015" max="11264" width="9.33203125" style="4"/>
    <col min="11265" max="11265" width="0" style="4" hidden="1" customWidth="1"/>
    <col min="11266" max="11266" width="66.5" style="4" customWidth="1"/>
    <col min="11267" max="11267" width="11.5" style="4" customWidth="1"/>
    <col min="11268" max="11268" width="20.5" style="4" customWidth="1"/>
    <col min="11269" max="11269" width="19.83203125" style="4" customWidth="1"/>
    <col min="11270" max="11270" width="0" style="4" hidden="1" customWidth="1"/>
    <col min="11271" max="11520" width="9.33203125" style="4"/>
    <col min="11521" max="11521" width="0" style="4" hidden="1" customWidth="1"/>
    <col min="11522" max="11522" width="66.5" style="4" customWidth="1"/>
    <col min="11523" max="11523" width="11.5" style="4" customWidth="1"/>
    <col min="11524" max="11524" width="20.5" style="4" customWidth="1"/>
    <col min="11525" max="11525" width="19.83203125" style="4" customWidth="1"/>
    <col min="11526" max="11526" width="0" style="4" hidden="1" customWidth="1"/>
    <col min="11527" max="11776" width="9.33203125" style="4"/>
    <col min="11777" max="11777" width="0" style="4" hidden="1" customWidth="1"/>
    <col min="11778" max="11778" width="66.5" style="4" customWidth="1"/>
    <col min="11779" max="11779" width="11.5" style="4" customWidth="1"/>
    <col min="11780" max="11780" width="20.5" style="4" customWidth="1"/>
    <col min="11781" max="11781" width="19.83203125" style="4" customWidth="1"/>
    <col min="11782" max="11782" width="0" style="4" hidden="1" customWidth="1"/>
    <col min="11783" max="12032" width="9.33203125" style="4"/>
    <col min="12033" max="12033" width="0" style="4" hidden="1" customWidth="1"/>
    <col min="12034" max="12034" width="66.5" style="4" customWidth="1"/>
    <col min="12035" max="12035" width="11.5" style="4" customWidth="1"/>
    <col min="12036" max="12036" width="20.5" style="4" customWidth="1"/>
    <col min="12037" max="12037" width="19.83203125" style="4" customWidth="1"/>
    <col min="12038" max="12038" width="0" style="4" hidden="1" customWidth="1"/>
    <col min="12039" max="12288" width="9.33203125" style="4"/>
    <col min="12289" max="12289" width="0" style="4" hidden="1" customWidth="1"/>
    <col min="12290" max="12290" width="66.5" style="4" customWidth="1"/>
    <col min="12291" max="12291" width="11.5" style="4" customWidth="1"/>
    <col min="12292" max="12292" width="20.5" style="4" customWidth="1"/>
    <col min="12293" max="12293" width="19.83203125" style="4" customWidth="1"/>
    <col min="12294" max="12294" width="0" style="4" hidden="1" customWidth="1"/>
    <col min="12295" max="12544" width="9.33203125" style="4"/>
    <col min="12545" max="12545" width="0" style="4" hidden="1" customWidth="1"/>
    <col min="12546" max="12546" width="66.5" style="4" customWidth="1"/>
    <col min="12547" max="12547" width="11.5" style="4" customWidth="1"/>
    <col min="12548" max="12548" width="20.5" style="4" customWidth="1"/>
    <col min="12549" max="12549" width="19.83203125" style="4" customWidth="1"/>
    <col min="12550" max="12550" width="0" style="4" hidden="1" customWidth="1"/>
    <col min="12551" max="12800" width="9.33203125" style="4"/>
    <col min="12801" max="12801" width="0" style="4" hidden="1" customWidth="1"/>
    <col min="12802" max="12802" width="66.5" style="4" customWidth="1"/>
    <col min="12803" max="12803" width="11.5" style="4" customWidth="1"/>
    <col min="12804" max="12804" width="20.5" style="4" customWidth="1"/>
    <col min="12805" max="12805" width="19.83203125" style="4" customWidth="1"/>
    <col min="12806" max="12806" width="0" style="4" hidden="1" customWidth="1"/>
    <col min="12807" max="13056" width="9.33203125" style="4"/>
    <col min="13057" max="13057" width="0" style="4" hidden="1" customWidth="1"/>
    <col min="13058" max="13058" width="66.5" style="4" customWidth="1"/>
    <col min="13059" max="13059" width="11.5" style="4" customWidth="1"/>
    <col min="13060" max="13060" width="20.5" style="4" customWidth="1"/>
    <col min="13061" max="13061" width="19.83203125" style="4" customWidth="1"/>
    <col min="13062" max="13062" width="0" style="4" hidden="1" customWidth="1"/>
    <col min="13063" max="13312" width="9.33203125" style="4"/>
    <col min="13313" max="13313" width="0" style="4" hidden="1" customWidth="1"/>
    <col min="13314" max="13314" width="66.5" style="4" customWidth="1"/>
    <col min="13315" max="13315" width="11.5" style="4" customWidth="1"/>
    <col min="13316" max="13316" width="20.5" style="4" customWidth="1"/>
    <col min="13317" max="13317" width="19.83203125" style="4" customWidth="1"/>
    <col min="13318" max="13318" width="0" style="4" hidden="1" customWidth="1"/>
    <col min="13319" max="13568" width="9.33203125" style="4"/>
    <col min="13569" max="13569" width="0" style="4" hidden="1" customWidth="1"/>
    <col min="13570" max="13570" width="66.5" style="4" customWidth="1"/>
    <col min="13571" max="13571" width="11.5" style="4" customWidth="1"/>
    <col min="13572" max="13572" width="20.5" style="4" customWidth="1"/>
    <col min="13573" max="13573" width="19.83203125" style="4" customWidth="1"/>
    <col min="13574" max="13574" width="0" style="4" hidden="1" customWidth="1"/>
    <col min="13575" max="13824" width="9.33203125" style="4"/>
    <col min="13825" max="13825" width="0" style="4" hidden="1" customWidth="1"/>
    <col min="13826" max="13826" width="66.5" style="4" customWidth="1"/>
    <col min="13827" max="13827" width="11.5" style="4" customWidth="1"/>
    <col min="13828" max="13828" width="20.5" style="4" customWidth="1"/>
    <col min="13829" max="13829" width="19.83203125" style="4" customWidth="1"/>
    <col min="13830" max="13830" width="0" style="4" hidden="1" customWidth="1"/>
    <col min="13831" max="14080" width="9.33203125" style="4"/>
    <col min="14081" max="14081" width="0" style="4" hidden="1" customWidth="1"/>
    <col min="14082" max="14082" width="66.5" style="4" customWidth="1"/>
    <col min="14083" max="14083" width="11.5" style="4" customWidth="1"/>
    <col min="14084" max="14084" width="20.5" style="4" customWidth="1"/>
    <col min="14085" max="14085" width="19.83203125" style="4" customWidth="1"/>
    <col min="14086" max="14086" width="0" style="4" hidden="1" customWidth="1"/>
    <col min="14087" max="14336" width="9.33203125" style="4"/>
    <col min="14337" max="14337" width="0" style="4" hidden="1" customWidth="1"/>
    <col min="14338" max="14338" width="66.5" style="4" customWidth="1"/>
    <col min="14339" max="14339" width="11.5" style="4" customWidth="1"/>
    <col min="14340" max="14340" width="20.5" style="4" customWidth="1"/>
    <col min="14341" max="14341" width="19.83203125" style="4" customWidth="1"/>
    <col min="14342" max="14342" width="0" style="4" hidden="1" customWidth="1"/>
    <col min="14343" max="14592" width="9.33203125" style="4"/>
    <col min="14593" max="14593" width="0" style="4" hidden="1" customWidth="1"/>
    <col min="14594" max="14594" width="66.5" style="4" customWidth="1"/>
    <col min="14595" max="14595" width="11.5" style="4" customWidth="1"/>
    <col min="14596" max="14596" width="20.5" style="4" customWidth="1"/>
    <col min="14597" max="14597" width="19.83203125" style="4" customWidth="1"/>
    <col min="14598" max="14598" width="0" style="4" hidden="1" customWidth="1"/>
    <col min="14599" max="14848" width="9.33203125" style="4"/>
    <col min="14849" max="14849" width="0" style="4" hidden="1" customWidth="1"/>
    <col min="14850" max="14850" width="66.5" style="4" customWidth="1"/>
    <col min="14851" max="14851" width="11.5" style="4" customWidth="1"/>
    <col min="14852" max="14852" width="20.5" style="4" customWidth="1"/>
    <col min="14853" max="14853" width="19.83203125" style="4" customWidth="1"/>
    <col min="14854" max="14854" width="0" style="4" hidden="1" customWidth="1"/>
    <col min="14855" max="15104" width="9.33203125" style="4"/>
    <col min="15105" max="15105" width="0" style="4" hidden="1" customWidth="1"/>
    <col min="15106" max="15106" width="66.5" style="4" customWidth="1"/>
    <col min="15107" max="15107" width="11.5" style="4" customWidth="1"/>
    <col min="15108" max="15108" width="20.5" style="4" customWidth="1"/>
    <col min="15109" max="15109" width="19.83203125" style="4" customWidth="1"/>
    <col min="15110" max="15110" width="0" style="4" hidden="1" customWidth="1"/>
    <col min="15111" max="15360" width="9.33203125" style="4"/>
    <col min="15361" max="15361" width="0" style="4" hidden="1" customWidth="1"/>
    <col min="15362" max="15362" width="66.5" style="4" customWidth="1"/>
    <col min="15363" max="15363" width="11.5" style="4" customWidth="1"/>
    <col min="15364" max="15364" width="20.5" style="4" customWidth="1"/>
    <col min="15365" max="15365" width="19.83203125" style="4" customWidth="1"/>
    <col min="15366" max="15366" width="0" style="4" hidden="1" customWidth="1"/>
    <col min="15367" max="15616" width="9.33203125" style="4"/>
    <col min="15617" max="15617" width="0" style="4" hidden="1" customWidth="1"/>
    <col min="15618" max="15618" width="66.5" style="4" customWidth="1"/>
    <col min="15619" max="15619" width="11.5" style="4" customWidth="1"/>
    <col min="15620" max="15620" width="20.5" style="4" customWidth="1"/>
    <col min="15621" max="15621" width="19.83203125" style="4" customWidth="1"/>
    <col min="15622" max="15622" width="0" style="4" hidden="1" customWidth="1"/>
    <col min="15623" max="15872" width="9.33203125" style="4"/>
    <col min="15873" max="15873" width="0" style="4" hidden="1" customWidth="1"/>
    <col min="15874" max="15874" width="66.5" style="4" customWidth="1"/>
    <col min="15875" max="15875" width="11.5" style="4" customWidth="1"/>
    <col min="15876" max="15876" width="20.5" style="4" customWidth="1"/>
    <col min="15877" max="15877" width="19.83203125" style="4" customWidth="1"/>
    <col min="15878" max="15878" width="0" style="4" hidden="1" customWidth="1"/>
    <col min="15879" max="16128" width="9.33203125" style="4"/>
    <col min="16129" max="16129" width="0" style="4" hidden="1" customWidth="1"/>
    <col min="16130" max="16130" width="66.5" style="4" customWidth="1"/>
    <col min="16131" max="16131" width="11.5" style="4" customWidth="1"/>
    <col min="16132" max="16132" width="20.5" style="4" customWidth="1"/>
    <col min="16133" max="16133" width="19.83203125" style="4" customWidth="1"/>
    <col min="16134" max="16134" width="0" style="4" hidden="1" customWidth="1"/>
    <col min="16135" max="16384" width="9.33203125" style="4"/>
  </cols>
  <sheetData>
    <row r="1" spans="1:6" ht="12" customHeight="1">
      <c r="A1" s="2" t="s">
        <v>276</v>
      </c>
      <c r="B1" s="5" t="s">
        <v>276</v>
      </c>
      <c r="C1" s="400" t="s">
        <v>142</v>
      </c>
      <c r="D1" s="400"/>
      <c r="E1" s="400"/>
      <c r="F1" s="3"/>
    </row>
    <row r="2" spans="1:6" ht="12" customHeight="1">
      <c r="A2" s="2" t="s">
        <v>276</v>
      </c>
      <c r="B2" s="5" t="s">
        <v>276</v>
      </c>
      <c r="C2" s="400" t="s">
        <v>143</v>
      </c>
      <c r="D2" s="400"/>
      <c r="E2" s="400"/>
      <c r="F2" s="3"/>
    </row>
    <row r="3" spans="1:6" ht="12" customHeight="1">
      <c r="A3" s="2" t="s">
        <v>276</v>
      </c>
      <c r="B3" s="5" t="s">
        <v>276</v>
      </c>
      <c r="C3" s="400" t="s">
        <v>89</v>
      </c>
      <c r="D3" s="400"/>
      <c r="E3" s="400"/>
      <c r="F3" s="3"/>
    </row>
    <row r="4" spans="1:6" ht="12" customHeight="1">
      <c r="A4" s="2" t="s">
        <v>276</v>
      </c>
      <c r="B4" s="5" t="s">
        <v>276</v>
      </c>
      <c r="C4" s="400" t="s">
        <v>277</v>
      </c>
      <c r="D4" s="400"/>
      <c r="E4" s="400"/>
      <c r="F4" s="3"/>
    </row>
    <row r="5" spans="1:6" ht="12" customHeight="1">
      <c r="A5" s="2" t="s">
        <v>276</v>
      </c>
      <c r="B5" s="5" t="s">
        <v>276</v>
      </c>
      <c r="C5" s="388" t="s">
        <v>276</v>
      </c>
      <c r="D5" s="388"/>
      <c r="E5" s="388"/>
      <c r="F5" s="3"/>
    </row>
    <row r="6" spans="1:6" ht="12" customHeight="1">
      <c r="A6" s="2" t="s">
        <v>276</v>
      </c>
      <c r="B6" s="5" t="s">
        <v>276</v>
      </c>
      <c r="C6" s="400" t="s">
        <v>299</v>
      </c>
      <c r="D6" s="400"/>
      <c r="E6" s="400"/>
      <c r="F6" s="3"/>
    </row>
    <row r="7" spans="1:6" ht="12" customHeight="1">
      <c r="A7" s="2" t="s">
        <v>276</v>
      </c>
      <c r="B7" s="5" t="s">
        <v>276</v>
      </c>
      <c r="C7" s="7" t="s">
        <v>276</v>
      </c>
      <c r="D7" s="7" t="s">
        <v>276</v>
      </c>
      <c r="E7" s="7" t="s">
        <v>276</v>
      </c>
      <c r="F7" s="3"/>
    </row>
    <row r="8" spans="1:6" ht="12" customHeight="1">
      <c r="A8" s="2" t="s">
        <v>276</v>
      </c>
      <c r="B8" s="388" t="s">
        <v>279</v>
      </c>
      <c r="C8" s="388"/>
      <c r="D8" s="388"/>
      <c r="E8" s="388"/>
      <c r="F8" s="3"/>
    </row>
    <row r="9" spans="1:6" ht="12" customHeight="1">
      <c r="A9" s="2" t="s">
        <v>276</v>
      </c>
      <c r="B9" s="7" t="s">
        <v>276</v>
      </c>
      <c r="C9" s="5" t="s">
        <v>276</v>
      </c>
      <c r="D9" s="5" t="s">
        <v>276</v>
      </c>
      <c r="E9" s="5" t="s">
        <v>276</v>
      </c>
      <c r="F9" s="3"/>
    </row>
    <row r="10" spans="1:6" ht="14.25" customHeight="1">
      <c r="A10" s="2" t="s">
        <v>276</v>
      </c>
      <c r="B10" s="403" t="s">
        <v>300</v>
      </c>
      <c r="C10" s="403"/>
      <c r="D10" s="403"/>
      <c r="E10" s="403"/>
      <c r="F10" s="3"/>
    </row>
    <row r="11" spans="1:6" ht="12" customHeight="1">
      <c r="A11" s="2" t="s">
        <v>276</v>
      </c>
      <c r="B11" s="395" t="s">
        <v>439</v>
      </c>
      <c r="C11" s="396"/>
      <c r="D11" s="396"/>
      <c r="E11" s="396"/>
      <c r="F11" s="3"/>
    </row>
    <row r="12" spans="1:6" ht="12" customHeight="1">
      <c r="A12" s="2" t="s">
        <v>276</v>
      </c>
      <c r="B12" s="5" t="s">
        <v>276</v>
      </c>
      <c r="C12" s="5" t="s">
        <v>276</v>
      </c>
      <c r="D12" s="5" t="s">
        <v>276</v>
      </c>
      <c r="E12" s="7" t="s">
        <v>286</v>
      </c>
      <c r="F12" s="3"/>
    </row>
    <row r="13" spans="1:6" hidden="1"/>
    <row r="14" spans="1:6" hidden="1"/>
    <row r="15" spans="1:6" hidden="1"/>
    <row r="16" spans="1:6" hidden="1"/>
    <row r="17" spans="1:6" hidden="1"/>
    <row r="18" spans="1:6" hidden="1"/>
    <row r="19" spans="1:6" hidden="1"/>
    <row r="20" spans="1:6" hidden="1"/>
    <row r="21" spans="1:6" hidden="1"/>
    <row r="22" spans="1:6" hidden="1"/>
    <row r="23" spans="1:6" hidden="1"/>
    <row r="24" spans="1:6" hidden="1"/>
    <row r="25" spans="1:6" ht="24" customHeight="1">
      <c r="A25" s="10" t="s">
        <v>276</v>
      </c>
      <c r="B25" s="11" t="s">
        <v>144</v>
      </c>
      <c r="C25" s="11" t="s">
        <v>93</v>
      </c>
      <c r="D25" s="11" t="s">
        <v>174</v>
      </c>
      <c r="E25" s="11" t="s">
        <v>173</v>
      </c>
    </row>
    <row r="26" spans="1:6" hidden="1"/>
    <row r="27" spans="1:6" ht="12" customHeight="1">
      <c r="A27" s="10" t="s">
        <v>276</v>
      </c>
      <c r="B27" s="20" t="s">
        <v>145</v>
      </c>
      <c r="C27" s="14" t="s">
        <v>96</v>
      </c>
      <c r="D27" s="175">
        <f>ROUND(ОПУ!C16/1000,0)</f>
        <v>430510</v>
      </c>
      <c r="E27" s="175">
        <f>ROUND(ОПУ!D16/1000,0)</f>
        <v>322133</v>
      </c>
    </row>
    <row r="28" spans="1:6" ht="12" customHeight="1">
      <c r="A28" s="10" t="s">
        <v>276</v>
      </c>
      <c r="B28" s="20" t="s">
        <v>146</v>
      </c>
      <c r="C28" s="14" t="s">
        <v>97</v>
      </c>
      <c r="D28" s="175">
        <f>ROUND(ОПУ!C17/1000,0)</f>
        <v>16678</v>
      </c>
      <c r="E28" s="175">
        <f>ROUND(ОПУ!D17/1000,0)</f>
        <v>12998</v>
      </c>
    </row>
    <row r="29" spans="1:6" ht="12" customHeight="1">
      <c r="A29" s="10" t="s">
        <v>276</v>
      </c>
      <c r="B29" s="21" t="s">
        <v>147</v>
      </c>
      <c r="C29" s="22" t="s">
        <v>98</v>
      </c>
      <c r="D29" s="176">
        <f>D27-D28</f>
        <v>413832</v>
      </c>
      <c r="E29" s="176">
        <f>E27-E28</f>
        <v>309135</v>
      </c>
    </row>
    <row r="30" spans="1:6" ht="12" customHeight="1">
      <c r="A30" s="10" t="s">
        <v>276</v>
      </c>
      <c r="B30" s="20" t="s">
        <v>148</v>
      </c>
      <c r="C30" s="14" t="s">
        <v>99</v>
      </c>
      <c r="D30" s="175">
        <f>ROUND(ОПУ!C19/1000,0)</f>
        <v>0</v>
      </c>
      <c r="E30" s="175">
        <f>ROUND(ОПУ!D19/1000,0)</f>
        <v>0</v>
      </c>
    </row>
    <row r="31" spans="1:6" ht="12" customHeight="1">
      <c r="A31" s="10" t="s">
        <v>276</v>
      </c>
      <c r="B31" s="20" t="s">
        <v>149</v>
      </c>
      <c r="C31" s="14" t="s">
        <v>100</v>
      </c>
      <c r="D31" s="175">
        <f>ROUND(ОПУ!C20/1000,0)</f>
        <v>3937</v>
      </c>
      <c r="E31" s="175">
        <f>ROUND(ОПУ!D20/1000,0)</f>
        <v>3487</v>
      </c>
    </row>
    <row r="32" spans="1:6" ht="24" customHeight="1">
      <c r="A32" s="10" t="s">
        <v>276</v>
      </c>
      <c r="B32" s="21" t="s">
        <v>301</v>
      </c>
      <c r="C32" s="22" t="s">
        <v>150</v>
      </c>
      <c r="D32" s="176">
        <f>D29-D30-D31</f>
        <v>409895</v>
      </c>
      <c r="E32" s="176">
        <f>E29-E30-E31</f>
        <v>305648</v>
      </c>
      <c r="F32" s="16">
        <f>F29-F30-F31</f>
        <v>0</v>
      </c>
    </row>
    <row r="33" spans="1:5" ht="12" customHeight="1">
      <c r="A33" s="10" t="s">
        <v>276</v>
      </c>
      <c r="B33" s="20" t="s">
        <v>231</v>
      </c>
      <c r="C33" s="14" t="s">
        <v>151</v>
      </c>
      <c r="D33" s="175">
        <f>ROUND(ОПУ!C22/1000,0)</f>
        <v>3029</v>
      </c>
      <c r="E33" s="175">
        <f>ROUND(ОПУ!D22/1000,0)</f>
        <v>6519</v>
      </c>
    </row>
    <row r="34" spans="1:5" ht="12" customHeight="1">
      <c r="A34" s="10" t="s">
        <v>276</v>
      </c>
      <c r="B34" s="20" t="s">
        <v>232</v>
      </c>
      <c r="C34" s="14" t="s">
        <v>152</v>
      </c>
      <c r="D34" s="175">
        <f>ROUND(ОПУ!C23/1000,0)</f>
        <v>325048</v>
      </c>
      <c r="E34" s="175">
        <f>ROUND(ОПУ!D23/1000,0)</f>
        <v>329526</v>
      </c>
    </row>
    <row r="35" spans="1:5" ht="24" customHeight="1">
      <c r="A35" s="10" t="s">
        <v>276</v>
      </c>
      <c r="B35" s="20" t="s">
        <v>153</v>
      </c>
      <c r="C35" s="14" t="s">
        <v>154</v>
      </c>
      <c r="D35" s="175">
        <f>ROUND(ОПУ!C24/1000,0)</f>
        <v>0</v>
      </c>
      <c r="E35" s="175">
        <f>ROUND(ОПУ!D24/1000,0)</f>
        <v>0</v>
      </c>
    </row>
    <row r="36" spans="1:5" ht="12" customHeight="1">
      <c r="A36" s="10" t="s">
        <v>276</v>
      </c>
      <c r="B36" s="20" t="s">
        <v>1</v>
      </c>
      <c r="C36" s="14" t="s">
        <v>155</v>
      </c>
      <c r="D36" s="175">
        <f>ROUND(ОПУ!C25/1000,0)</f>
        <v>23</v>
      </c>
      <c r="E36" s="175">
        <f>ROUND(ОПУ!D25/1000,0)</f>
        <v>545</v>
      </c>
    </row>
    <row r="37" spans="1:5" ht="12" customHeight="1">
      <c r="A37" s="10" t="s">
        <v>276</v>
      </c>
      <c r="B37" s="20" t="s">
        <v>3</v>
      </c>
      <c r="C37" s="14" t="s">
        <v>156</v>
      </c>
      <c r="D37" s="175">
        <f>ROUND(ОПУ!C26/1000,0)</f>
        <v>219</v>
      </c>
      <c r="E37" s="175">
        <f>ROUND(ОПУ!D26/1000,0)</f>
        <v>0</v>
      </c>
    </row>
    <row r="38" spans="1:5" ht="24" customHeight="1">
      <c r="A38" s="10" t="s">
        <v>276</v>
      </c>
      <c r="B38" s="21" t="s">
        <v>157</v>
      </c>
      <c r="C38" s="15">
        <v>100</v>
      </c>
      <c r="D38" s="176">
        <f>D32+D33-D34+D36-D37</f>
        <v>87680</v>
      </c>
      <c r="E38" s="176">
        <f>E32+E33-E34+E36-E37</f>
        <v>-16814</v>
      </c>
    </row>
    <row r="39" spans="1:5" ht="12" customHeight="1">
      <c r="A39" s="10" t="s">
        <v>276</v>
      </c>
      <c r="B39" s="20" t="s">
        <v>302</v>
      </c>
      <c r="C39" s="12">
        <v>101</v>
      </c>
      <c r="D39" s="175">
        <f>ROUND(ОПУ!C28/1000,0)</f>
        <v>0</v>
      </c>
      <c r="E39" s="175">
        <f>ROUND(ОПУ!D28/1000,0)</f>
        <v>0</v>
      </c>
    </row>
    <row r="40" spans="1:5" ht="24" customHeight="1">
      <c r="A40" s="10" t="s">
        <v>276</v>
      </c>
      <c r="B40" s="21" t="s">
        <v>303</v>
      </c>
      <c r="C40" s="15">
        <v>200</v>
      </c>
      <c r="D40" s="176">
        <f>D38+D39</f>
        <v>87680</v>
      </c>
      <c r="E40" s="176">
        <f>E38+E39</f>
        <v>-16814</v>
      </c>
    </row>
    <row r="41" spans="1:5" ht="12" customHeight="1">
      <c r="A41" s="10" t="s">
        <v>276</v>
      </c>
      <c r="B41" s="20" t="s">
        <v>158</v>
      </c>
      <c r="C41" s="12">
        <v>201</v>
      </c>
      <c r="D41" s="175"/>
      <c r="E41" s="175"/>
    </row>
    <row r="42" spans="1:5" ht="12" customHeight="1">
      <c r="A42" s="10" t="s">
        <v>276</v>
      </c>
      <c r="B42" s="21" t="s">
        <v>159</v>
      </c>
      <c r="C42" s="15">
        <v>300</v>
      </c>
      <c r="D42" s="176">
        <f>D40+D41</f>
        <v>87680</v>
      </c>
      <c r="E42" s="176">
        <f>E40+E41</f>
        <v>-16814</v>
      </c>
    </row>
    <row r="43" spans="1:5" ht="12" customHeight="1">
      <c r="A43" s="10" t="s">
        <v>276</v>
      </c>
      <c r="B43" s="20" t="s">
        <v>160</v>
      </c>
      <c r="C43" s="12" t="s">
        <v>276</v>
      </c>
      <c r="D43" s="175"/>
      <c r="E43" s="175"/>
    </row>
    <row r="44" spans="1:5" ht="12" customHeight="1">
      <c r="A44" s="10" t="s">
        <v>276</v>
      </c>
      <c r="B44" s="20" t="s">
        <v>161</v>
      </c>
      <c r="C44" s="12" t="s">
        <v>276</v>
      </c>
      <c r="D44" s="175"/>
      <c r="E44" s="175"/>
    </row>
    <row r="45" spans="1:5" ht="14.25" customHeight="1">
      <c r="A45" s="10" t="s">
        <v>276</v>
      </c>
      <c r="B45" s="21" t="s">
        <v>304</v>
      </c>
      <c r="C45" s="15">
        <v>400</v>
      </c>
      <c r="D45" s="176">
        <f>D56+D62</f>
        <v>0</v>
      </c>
      <c r="E45" s="176">
        <f>E56+E62</f>
        <v>406710</v>
      </c>
    </row>
    <row r="46" spans="1:5" ht="12" customHeight="1">
      <c r="A46" s="10" t="s">
        <v>276</v>
      </c>
      <c r="B46" s="389" t="s">
        <v>162</v>
      </c>
      <c r="C46" s="404"/>
      <c r="D46" s="404"/>
      <c r="E46" s="390"/>
    </row>
    <row r="47" spans="1:5" ht="24" customHeight="1">
      <c r="A47" s="10" t="s">
        <v>276</v>
      </c>
      <c r="B47" s="20" t="s">
        <v>305</v>
      </c>
      <c r="C47" s="12">
        <v>410</v>
      </c>
      <c r="D47" s="175"/>
      <c r="E47" s="175"/>
    </row>
    <row r="48" spans="1:5" ht="24" customHeight="1">
      <c r="A48" s="10" t="s">
        <v>276</v>
      </c>
      <c r="B48" s="20" t="s">
        <v>234</v>
      </c>
      <c r="C48" s="12">
        <v>411</v>
      </c>
      <c r="D48" s="175"/>
      <c r="E48" s="175"/>
    </row>
    <row r="49" spans="1:5" ht="12" customHeight="1">
      <c r="A49" s="10" t="s">
        <v>276</v>
      </c>
      <c r="B49" s="20" t="s">
        <v>235</v>
      </c>
      <c r="C49" s="12">
        <v>412</v>
      </c>
      <c r="D49" s="175"/>
      <c r="E49" s="175"/>
    </row>
    <row r="50" spans="1:5" ht="12" customHeight="1">
      <c r="A50" s="10" t="s">
        <v>276</v>
      </c>
      <c r="B50" s="20" t="s">
        <v>306</v>
      </c>
      <c r="C50" s="12">
        <v>413</v>
      </c>
      <c r="D50" s="175"/>
      <c r="E50" s="175"/>
    </row>
    <row r="51" spans="1:5" ht="12" customHeight="1">
      <c r="A51" s="10" t="s">
        <v>276</v>
      </c>
      <c r="B51" s="20" t="s">
        <v>307</v>
      </c>
      <c r="C51" s="12">
        <v>414</v>
      </c>
      <c r="D51" s="175"/>
      <c r="E51" s="175"/>
    </row>
    <row r="52" spans="1:5" ht="12" customHeight="1">
      <c r="A52" s="10" t="s">
        <v>276</v>
      </c>
      <c r="B52" s="20" t="s">
        <v>308</v>
      </c>
      <c r="C52" s="12">
        <v>415</v>
      </c>
      <c r="D52" s="175"/>
      <c r="E52" s="175"/>
    </row>
    <row r="53" spans="1:5" ht="12" customHeight="1">
      <c r="A53" s="10" t="s">
        <v>276</v>
      </c>
      <c r="B53" s="20" t="s">
        <v>309</v>
      </c>
      <c r="C53" s="12">
        <v>416</v>
      </c>
      <c r="D53" s="175"/>
      <c r="E53" s="175"/>
    </row>
    <row r="54" spans="1:5" ht="12" customHeight="1">
      <c r="A54" s="10" t="s">
        <v>276</v>
      </c>
      <c r="B54" s="20" t="s">
        <v>310</v>
      </c>
      <c r="C54" s="12">
        <v>417</v>
      </c>
      <c r="D54" s="175"/>
      <c r="E54" s="175"/>
    </row>
    <row r="55" spans="1:5" ht="12" customHeight="1">
      <c r="A55" s="10" t="s">
        <v>276</v>
      </c>
      <c r="B55" s="20" t="s">
        <v>241</v>
      </c>
      <c r="C55" s="12">
        <v>418</v>
      </c>
      <c r="D55" s="175"/>
      <c r="E55" s="175"/>
    </row>
    <row r="56" spans="1:5" ht="36" customHeight="1">
      <c r="A56" s="10" t="s">
        <v>276</v>
      </c>
      <c r="B56" s="21" t="s">
        <v>311</v>
      </c>
      <c r="C56" s="15">
        <v>420</v>
      </c>
      <c r="D56" s="176">
        <f>SUM(D47:D55)</f>
        <v>0</v>
      </c>
      <c r="E56" s="176">
        <f>SUM(E47:E55)</f>
        <v>0</v>
      </c>
    </row>
    <row r="57" spans="1:5" ht="12" customHeight="1">
      <c r="A57" s="10" t="s">
        <v>276</v>
      </c>
      <c r="B57" s="20" t="s">
        <v>242</v>
      </c>
      <c r="C57" s="12">
        <v>431</v>
      </c>
      <c r="D57" s="175">
        <f>ROUND(ОПУ!C46/1000,0)</f>
        <v>0</v>
      </c>
      <c r="E57" s="175">
        <f>ROUND(ОПУ!D46/1000,0)</f>
        <v>406710</v>
      </c>
    </row>
    <row r="58" spans="1:5" ht="24" customHeight="1">
      <c r="A58" s="10" t="s">
        <v>276</v>
      </c>
      <c r="B58" s="20" t="s">
        <v>234</v>
      </c>
      <c r="C58" s="12">
        <v>432</v>
      </c>
      <c r="D58" s="175"/>
      <c r="E58" s="175"/>
    </row>
    <row r="59" spans="1:5" ht="12" customHeight="1">
      <c r="A59" s="10" t="s">
        <v>276</v>
      </c>
      <c r="B59" s="20" t="s">
        <v>312</v>
      </c>
      <c r="C59" s="12">
        <v>433</v>
      </c>
      <c r="D59" s="175"/>
      <c r="E59" s="175"/>
    </row>
    <row r="60" spans="1:5" ht="12" customHeight="1">
      <c r="A60" s="10" t="s">
        <v>276</v>
      </c>
      <c r="B60" s="20" t="s">
        <v>241</v>
      </c>
      <c r="C60" s="12">
        <v>434</v>
      </c>
      <c r="D60" s="175"/>
      <c r="E60" s="175"/>
    </row>
    <row r="61" spans="1:5" ht="24" customHeight="1">
      <c r="A61" s="10" t="s">
        <v>276</v>
      </c>
      <c r="B61" s="20" t="s">
        <v>313</v>
      </c>
      <c r="C61" s="12">
        <v>435</v>
      </c>
      <c r="D61" s="175"/>
      <c r="E61" s="175"/>
    </row>
    <row r="62" spans="1:5" ht="36" customHeight="1">
      <c r="A62" s="10" t="s">
        <v>276</v>
      </c>
      <c r="B62" s="21" t="s">
        <v>314</v>
      </c>
      <c r="C62" s="15">
        <v>440</v>
      </c>
      <c r="D62" s="176">
        <f>SUM(D57:D61)</f>
        <v>0</v>
      </c>
      <c r="E62" s="176">
        <f>SUM(E57:E61)</f>
        <v>406710</v>
      </c>
    </row>
    <row r="63" spans="1:5" ht="12" customHeight="1">
      <c r="A63" s="10" t="s">
        <v>276</v>
      </c>
      <c r="B63" s="21" t="s">
        <v>163</v>
      </c>
      <c r="C63" s="15">
        <v>500</v>
      </c>
      <c r="D63" s="176">
        <f>D42+D45</f>
        <v>87680</v>
      </c>
      <c r="E63" s="176">
        <f>E42+E45</f>
        <v>389896</v>
      </c>
    </row>
    <row r="64" spans="1:5" ht="12" customHeight="1">
      <c r="A64" s="10" t="s">
        <v>276</v>
      </c>
      <c r="B64" s="20" t="s">
        <v>164</v>
      </c>
      <c r="C64" s="12" t="s">
        <v>276</v>
      </c>
      <c r="D64" s="177" t="s">
        <v>276</v>
      </c>
      <c r="E64" s="177" t="s">
        <v>276</v>
      </c>
    </row>
    <row r="65" spans="1:6" ht="12" customHeight="1">
      <c r="A65" s="10" t="s">
        <v>276</v>
      </c>
      <c r="B65" s="20" t="s">
        <v>160</v>
      </c>
      <c r="C65" s="12" t="s">
        <v>276</v>
      </c>
      <c r="D65" s="175"/>
      <c r="E65" s="175"/>
    </row>
    <row r="66" spans="1:6" ht="12" customHeight="1">
      <c r="A66" s="10" t="s">
        <v>276</v>
      </c>
      <c r="B66" s="20" t="s">
        <v>165</v>
      </c>
      <c r="C66" s="12" t="s">
        <v>276</v>
      </c>
      <c r="D66" s="175"/>
      <c r="E66" s="175"/>
    </row>
    <row r="67" spans="1:6" ht="12" customHeight="1">
      <c r="A67" s="10" t="s">
        <v>276</v>
      </c>
      <c r="B67" s="21" t="s">
        <v>166</v>
      </c>
      <c r="C67" s="15">
        <v>600</v>
      </c>
      <c r="D67" s="178"/>
      <c r="E67" s="178"/>
    </row>
    <row r="68" spans="1:6" ht="12" customHeight="1">
      <c r="A68" s="10" t="s">
        <v>276</v>
      </c>
      <c r="B68" s="389" t="s">
        <v>162</v>
      </c>
      <c r="C68" s="404"/>
      <c r="D68" s="404"/>
      <c r="E68" s="390"/>
    </row>
    <row r="69" spans="1:6" ht="12" customHeight="1">
      <c r="A69" s="10" t="s">
        <v>276</v>
      </c>
      <c r="B69" s="20" t="s">
        <v>167</v>
      </c>
      <c r="C69" s="12" t="s">
        <v>276</v>
      </c>
      <c r="D69" s="13" t="s">
        <v>276</v>
      </c>
      <c r="E69" s="13" t="s">
        <v>276</v>
      </c>
    </row>
    <row r="70" spans="1:6" ht="12" customHeight="1">
      <c r="A70" s="10" t="s">
        <v>276</v>
      </c>
      <c r="B70" s="20" t="s">
        <v>168</v>
      </c>
      <c r="C70" s="12" t="s">
        <v>276</v>
      </c>
      <c r="D70" s="114"/>
      <c r="E70" s="114"/>
    </row>
    <row r="71" spans="1:6" ht="12" customHeight="1">
      <c r="A71" s="10" t="s">
        <v>276</v>
      </c>
      <c r="B71" s="20" t="s">
        <v>169</v>
      </c>
      <c r="C71" s="12" t="s">
        <v>276</v>
      </c>
      <c r="D71" s="114"/>
      <c r="E71" s="114"/>
    </row>
    <row r="72" spans="1:6" ht="12" customHeight="1">
      <c r="A72" s="10" t="s">
        <v>276</v>
      </c>
      <c r="B72" s="20" t="s">
        <v>170</v>
      </c>
      <c r="C72" s="12" t="s">
        <v>276</v>
      </c>
      <c r="D72" s="13" t="s">
        <v>276</v>
      </c>
      <c r="E72" s="13" t="s">
        <v>276</v>
      </c>
    </row>
    <row r="73" spans="1:6" ht="12" customHeight="1">
      <c r="A73" s="10" t="s">
        <v>276</v>
      </c>
      <c r="B73" s="20" t="s">
        <v>168</v>
      </c>
      <c r="C73" s="12" t="s">
        <v>276</v>
      </c>
      <c r="D73" s="114"/>
      <c r="E73" s="114"/>
    </row>
    <row r="74" spans="1:6" ht="12" customHeight="1">
      <c r="A74" s="10" t="s">
        <v>276</v>
      </c>
      <c r="B74" s="20" t="s">
        <v>169</v>
      </c>
      <c r="C74" s="12" t="s">
        <v>276</v>
      </c>
      <c r="D74" s="114"/>
      <c r="E74" s="114"/>
    </row>
    <row r="75" spans="1:6" ht="12" customHeight="1">
      <c r="B75" s="5" t="s">
        <v>276</v>
      </c>
      <c r="C75" s="5" t="s">
        <v>276</v>
      </c>
      <c r="D75" s="5" t="s">
        <v>276</v>
      </c>
      <c r="E75" s="5" t="s">
        <v>276</v>
      </c>
      <c r="F75" s="3"/>
    </row>
    <row r="76" spans="1:6" ht="12" customHeight="1">
      <c r="B76" s="5" t="s">
        <v>276</v>
      </c>
      <c r="C76" s="5" t="s">
        <v>276</v>
      </c>
      <c r="D76" s="5" t="s">
        <v>276</v>
      </c>
      <c r="E76" s="5" t="s">
        <v>276</v>
      </c>
      <c r="F76" s="3"/>
    </row>
    <row r="77" spans="1:6" ht="12" customHeight="1">
      <c r="B77" s="18" t="s">
        <v>294</v>
      </c>
      <c r="C77" s="17" t="s">
        <v>276</v>
      </c>
      <c r="D77" s="18" t="s">
        <v>276</v>
      </c>
      <c r="E77" s="17" t="s">
        <v>276</v>
      </c>
      <c r="F77" s="3"/>
    </row>
    <row r="78" spans="1:6" ht="12" customHeight="1">
      <c r="B78" s="17" t="s">
        <v>295</v>
      </c>
      <c r="C78" s="17" t="s">
        <v>276</v>
      </c>
      <c r="D78" s="19" t="s">
        <v>296</v>
      </c>
      <c r="E78" s="17" t="s">
        <v>276</v>
      </c>
      <c r="F78" s="3"/>
    </row>
    <row r="79" spans="1:6" ht="12" customHeight="1">
      <c r="B79" s="18" t="s">
        <v>297</v>
      </c>
      <c r="C79" s="17" t="s">
        <v>276</v>
      </c>
      <c r="D79" s="18" t="s">
        <v>276</v>
      </c>
      <c r="E79" s="17" t="s">
        <v>276</v>
      </c>
      <c r="F79" s="3"/>
    </row>
    <row r="80" spans="1:6" ht="12" customHeight="1">
      <c r="B80" s="17" t="s">
        <v>298</v>
      </c>
      <c r="C80" s="17" t="s">
        <v>276</v>
      </c>
      <c r="D80" s="19" t="s">
        <v>296</v>
      </c>
      <c r="E80" s="17" t="s">
        <v>276</v>
      </c>
      <c r="F80" s="3"/>
    </row>
    <row r="81" spans="2:6" ht="12" customHeight="1">
      <c r="B81" s="5" t="s">
        <v>171</v>
      </c>
      <c r="C81" s="5" t="s">
        <v>276</v>
      </c>
      <c r="D81" s="5" t="s">
        <v>276</v>
      </c>
      <c r="E81" s="5" t="s">
        <v>276</v>
      </c>
      <c r="F81" s="3"/>
    </row>
    <row r="82" spans="2:6" hidden="1"/>
    <row r="83" spans="2:6" hidden="1"/>
    <row r="84" spans="2:6" hidden="1"/>
    <row r="85" spans="2:6" hidden="1"/>
    <row r="86" spans="2:6" hidden="1"/>
    <row r="87" spans="2:6" hidden="1"/>
    <row r="88" spans="2:6" hidden="1"/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E11"/>
    <mergeCell ref="B46:E46"/>
    <mergeCell ref="B68:E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CC"/>
  </sheetPr>
  <dimension ref="A1:H136"/>
  <sheetViews>
    <sheetView topLeftCell="B1" zoomScaleNormal="100" workbookViewId="0">
      <selection activeCell="G28" sqref="G28"/>
    </sheetView>
  </sheetViews>
  <sheetFormatPr defaultRowHeight="15" outlineLevelCol="1"/>
  <cols>
    <col min="1" max="1" width="3.33203125" style="4" hidden="1" customWidth="1"/>
    <col min="2" max="2" width="31.33203125" style="4" customWidth="1"/>
    <col min="3" max="3" width="35.5" style="4" customWidth="1"/>
    <col min="4" max="4" width="11.5" style="4" customWidth="1"/>
    <col min="5" max="5" width="18.6640625" style="4" customWidth="1"/>
    <col min="6" max="6" width="18.83203125" style="4" customWidth="1"/>
    <col min="7" max="7" width="9.33203125" style="4"/>
    <col min="8" max="8" width="9.6640625" style="4" customWidth="1" outlineLevel="1"/>
    <col min="9" max="248" width="9.33203125" style="4"/>
    <col min="249" max="249" width="0" style="4" hidden="1" customWidth="1"/>
    <col min="250" max="250" width="31.33203125" style="4" customWidth="1"/>
    <col min="251" max="251" width="35.5" style="4" customWidth="1"/>
    <col min="252" max="252" width="11.5" style="4" customWidth="1"/>
    <col min="253" max="253" width="18.6640625" style="4" customWidth="1"/>
    <col min="254" max="254" width="18.83203125" style="4" customWidth="1"/>
    <col min="255" max="255" width="3.6640625" style="4" customWidth="1"/>
    <col min="256" max="256" width="11.33203125" style="4" bestFit="1" customWidth="1"/>
    <col min="257" max="504" width="9.33203125" style="4"/>
    <col min="505" max="505" width="0" style="4" hidden="1" customWidth="1"/>
    <col min="506" max="506" width="31.33203125" style="4" customWidth="1"/>
    <col min="507" max="507" width="35.5" style="4" customWidth="1"/>
    <col min="508" max="508" width="11.5" style="4" customWidth="1"/>
    <col min="509" max="509" width="18.6640625" style="4" customWidth="1"/>
    <col min="510" max="510" width="18.83203125" style="4" customWidth="1"/>
    <col min="511" max="511" width="3.6640625" style="4" customWidth="1"/>
    <col min="512" max="512" width="11.33203125" style="4" bestFit="1" customWidth="1"/>
    <col min="513" max="760" width="9.33203125" style="4"/>
    <col min="761" max="761" width="0" style="4" hidden="1" customWidth="1"/>
    <col min="762" max="762" width="31.33203125" style="4" customWidth="1"/>
    <col min="763" max="763" width="35.5" style="4" customWidth="1"/>
    <col min="764" max="764" width="11.5" style="4" customWidth="1"/>
    <col min="765" max="765" width="18.6640625" style="4" customWidth="1"/>
    <col min="766" max="766" width="18.83203125" style="4" customWidth="1"/>
    <col min="767" max="767" width="3.6640625" style="4" customWidth="1"/>
    <col min="768" max="768" width="11.33203125" style="4" bestFit="1" customWidth="1"/>
    <col min="769" max="1016" width="9.33203125" style="4"/>
    <col min="1017" max="1017" width="0" style="4" hidden="1" customWidth="1"/>
    <col min="1018" max="1018" width="31.33203125" style="4" customWidth="1"/>
    <col min="1019" max="1019" width="35.5" style="4" customWidth="1"/>
    <col min="1020" max="1020" width="11.5" style="4" customWidth="1"/>
    <col min="1021" max="1021" width="18.6640625" style="4" customWidth="1"/>
    <col min="1022" max="1022" width="18.83203125" style="4" customWidth="1"/>
    <col min="1023" max="1023" width="3.6640625" style="4" customWidth="1"/>
    <col min="1024" max="1024" width="11.33203125" style="4" bestFit="1" customWidth="1"/>
    <col min="1025" max="1272" width="9.33203125" style="4"/>
    <col min="1273" max="1273" width="0" style="4" hidden="1" customWidth="1"/>
    <col min="1274" max="1274" width="31.33203125" style="4" customWidth="1"/>
    <col min="1275" max="1275" width="35.5" style="4" customWidth="1"/>
    <col min="1276" max="1276" width="11.5" style="4" customWidth="1"/>
    <col min="1277" max="1277" width="18.6640625" style="4" customWidth="1"/>
    <col min="1278" max="1278" width="18.83203125" style="4" customWidth="1"/>
    <col min="1279" max="1279" width="3.6640625" style="4" customWidth="1"/>
    <col min="1280" max="1280" width="11.33203125" style="4" bestFit="1" customWidth="1"/>
    <col min="1281" max="1528" width="9.33203125" style="4"/>
    <col min="1529" max="1529" width="0" style="4" hidden="1" customWidth="1"/>
    <col min="1530" max="1530" width="31.33203125" style="4" customWidth="1"/>
    <col min="1531" max="1531" width="35.5" style="4" customWidth="1"/>
    <col min="1532" max="1532" width="11.5" style="4" customWidth="1"/>
    <col min="1533" max="1533" width="18.6640625" style="4" customWidth="1"/>
    <col min="1534" max="1534" width="18.83203125" style="4" customWidth="1"/>
    <col min="1535" max="1535" width="3.6640625" style="4" customWidth="1"/>
    <col min="1536" max="1536" width="11.33203125" style="4" bestFit="1" customWidth="1"/>
    <col min="1537" max="1784" width="9.33203125" style="4"/>
    <col min="1785" max="1785" width="0" style="4" hidden="1" customWidth="1"/>
    <col min="1786" max="1786" width="31.33203125" style="4" customWidth="1"/>
    <col min="1787" max="1787" width="35.5" style="4" customWidth="1"/>
    <col min="1788" max="1788" width="11.5" style="4" customWidth="1"/>
    <col min="1789" max="1789" width="18.6640625" style="4" customWidth="1"/>
    <col min="1790" max="1790" width="18.83203125" style="4" customWidth="1"/>
    <col min="1791" max="1791" width="3.6640625" style="4" customWidth="1"/>
    <col min="1792" max="1792" width="11.33203125" style="4" bestFit="1" customWidth="1"/>
    <col min="1793" max="2040" width="9.33203125" style="4"/>
    <col min="2041" max="2041" width="0" style="4" hidden="1" customWidth="1"/>
    <col min="2042" max="2042" width="31.33203125" style="4" customWidth="1"/>
    <col min="2043" max="2043" width="35.5" style="4" customWidth="1"/>
    <col min="2044" max="2044" width="11.5" style="4" customWidth="1"/>
    <col min="2045" max="2045" width="18.6640625" style="4" customWidth="1"/>
    <col min="2046" max="2046" width="18.83203125" style="4" customWidth="1"/>
    <col min="2047" max="2047" width="3.6640625" style="4" customWidth="1"/>
    <col min="2048" max="2048" width="11.33203125" style="4" bestFit="1" customWidth="1"/>
    <col min="2049" max="2296" width="9.33203125" style="4"/>
    <col min="2297" max="2297" width="0" style="4" hidden="1" customWidth="1"/>
    <col min="2298" max="2298" width="31.33203125" style="4" customWidth="1"/>
    <col min="2299" max="2299" width="35.5" style="4" customWidth="1"/>
    <col min="2300" max="2300" width="11.5" style="4" customWidth="1"/>
    <col min="2301" max="2301" width="18.6640625" style="4" customWidth="1"/>
    <col min="2302" max="2302" width="18.83203125" style="4" customWidth="1"/>
    <col min="2303" max="2303" width="3.6640625" style="4" customWidth="1"/>
    <col min="2304" max="2304" width="11.33203125" style="4" bestFit="1" customWidth="1"/>
    <col min="2305" max="2552" width="9.33203125" style="4"/>
    <col min="2553" max="2553" width="0" style="4" hidden="1" customWidth="1"/>
    <col min="2554" max="2554" width="31.33203125" style="4" customWidth="1"/>
    <col min="2555" max="2555" width="35.5" style="4" customWidth="1"/>
    <col min="2556" max="2556" width="11.5" style="4" customWidth="1"/>
    <col min="2557" max="2557" width="18.6640625" style="4" customWidth="1"/>
    <col min="2558" max="2558" width="18.83203125" style="4" customWidth="1"/>
    <col min="2559" max="2559" width="3.6640625" style="4" customWidth="1"/>
    <col min="2560" max="2560" width="11.33203125" style="4" bestFit="1" customWidth="1"/>
    <col min="2561" max="2808" width="9.33203125" style="4"/>
    <col min="2809" max="2809" width="0" style="4" hidden="1" customWidth="1"/>
    <col min="2810" max="2810" width="31.33203125" style="4" customWidth="1"/>
    <col min="2811" max="2811" width="35.5" style="4" customWidth="1"/>
    <col min="2812" max="2812" width="11.5" style="4" customWidth="1"/>
    <col min="2813" max="2813" width="18.6640625" style="4" customWidth="1"/>
    <col min="2814" max="2814" width="18.83203125" style="4" customWidth="1"/>
    <col min="2815" max="2815" width="3.6640625" style="4" customWidth="1"/>
    <col min="2816" max="2816" width="11.33203125" style="4" bestFit="1" customWidth="1"/>
    <col min="2817" max="3064" width="9.33203125" style="4"/>
    <col min="3065" max="3065" width="0" style="4" hidden="1" customWidth="1"/>
    <col min="3066" max="3066" width="31.33203125" style="4" customWidth="1"/>
    <col min="3067" max="3067" width="35.5" style="4" customWidth="1"/>
    <col min="3068" max="3068" width="11.5" style="4" customWidth="1"/>
    <col min="3069" max="3069" width="18.6640625" style="4" customWidth="1"/>
    <col min="3070" max="3070" width="18.83203125" style="4" customWidth="1"/>
    <col min="3071" max="3071" width="3.6640625" style="4" customWidth="1"/>
    <col min="3072" max="3072" width="11.33203125" style="4" bestFit="1" customWidth="1"/>
    <col min="3073" max="3320" width="9.33203125" style="4"/>
    <col min="3321" max="3321" width="0" style="4" hidden="1" customWidth="1"/>
    <col min="3322" max="3322" width="31.33203125" style="4" customWidth="1"/>
    <col min="3323" max="3323" width="35.5" style="4" customWidth="1"/>
    <col min="3324" max="3324" width="11.5" style="4" customWidth="1"/>
    <col min="3325" max="3325" width="18.6640625" style="4" customWidth="1"/>
    <col min="3326" max="3326" width="18.83203125" style="4" customWidth="1"/>
    <col min="3327" max="3327" width="3.6640625" style="4" customWidth="1"/>
    <col min="3328" max="3328" width="11.33203125" style="4" bestFit="1" customWidth="1"/>
    <col min="3329" max="3576" width="9.33203125" style="4"/>
    <col min="3577" max="3577" width="0" style="4" hidden="1" customWidth="1"/>
    <col min="3578" max="3578" width="31.33203125" style="4" customWidth="1"/>
    <col min="3579" max="3579" width="35.5" style="4" customWidth="1"/>
    <col min="3580" max="3580" width="11.5" style="4" customWidth="1"/>
    <col min="3581" max="3581" width="18.6640625" style="4" customWidth="1"/>
    <col min="3582" max="3582" width="18.83203125" style="4" customWidth="1"/>
    <col min="3583" max="3583" width="3.6640625" style="4" customWidth="1"/>
    <col min="3584" max="3584" width="11.33203125" style="4" bestFit="1" customWidth="1"/>
    <col min="3585" max="3832" width="9.33203125" style="4"/>
    <col min="3833" max="3833" width="0" style="4" hidden="1" customWidth="1"/>
    <col min="3834" max="3834" width="31.33203125" style="4" customWidth="1"/>
    <col min="3835" max="3835" width="35.5" style="4" customWidth="1"/>
    <col min="3836" max="3836" width="11.5" style="4" customWidth="1"/>
    <col min="3837" max="3837" width="18.6640625" style="4" customWidth="1"/>
    <col min="3838" max="3838" width="18.83203125" style="4" customWidth="1"/>
    <col min="3839" max="3839" width="3.6640625" style="4" customWidth="1"/>
    <col min="3840" max="3840" width="11.33203125" style="4" bestFit="1" customWidth="1"/>
    <col min="3841" max="4088" width="9.33203125" style="4"/>
    <col min="4089" max="4089" width="0" style="4" hidden="1" customWidth="1"/>
    <col min="4090" max="4090" width="31.33203125" style="4" customWidth="1"/>
    <col min="4091" max="4091" width="35.5" style="4" customWidth="1"/>
    <col min="4092" max="4092" width="11.5" style="4" customWidth="1"/>
    <col min="4093" max="4093" width="18.6640625" style="4" customWidth="1"/>
    <col min="4094" max="4094" width="18.83203125" style="4" customWidth="1"/>
    <col min="4095" max="4095" width="3.6640625" style="4" customWidth="1"/>
    <col min="4096" max="4096" width="11.33203125" style="4" bestFit="1" customWidth="1"/>
    <col min="4097" max="4344" width="9.33203125" style="4"/>
    <col min="4345" max="4345" width="0" style="4" hidden="1" customWidth="1"/>
    <col min="4346" max="4346" width="31.33203125" style="4" customWidth="1"/>
    <col min="4347" max="4347" width="35.5" style="4" customWidth="1"/>
    <col min="4348" max="4348" width="11.5" style="4" customWidth="1"/>
    <col min="4349" max="4349" width="18.6640625" style="4" customWidth="1"/>
    <col min="4350" max="4350" width="18.83203125" style="4" customWidth="1"/>
    <col min="4351" max="4351" width="3.6640625" style="4" customWidth="1"/>
    <col min="4352" max="4352" width="11.33203125" style="4" bestFit="1" customWidth="1"/>
    <col min="4353" max="4600" width="9.33203125" style="4"/>
    <col min="4601" max="4601" width="0" style="4" hidden="1" customWidth="1"/>
    <col min="4602" max="4602" width="31.33203125" style="4" customWidth="1"/>
    <col min="4603" max="4603" width="35.5" style="4" customWidth="1"/>
    <col min="4604" max="4604" width="11.5" style="4" customWidth="1"/>
    <col min="4605" max="4605" width="18.6640625" style="4" customWidth="1"/>
    <col min="4606" max="4606" width="18.83203125" style="4" customWidth="1"/>
    <col min="4607" max="4607" width="3.6640625" style="4" customWidth="1"/>
    <col min="4608" max="4608" width="11.33203125" style="4" bestFit="1" customWidth="1"/>
    <col min="4609" max="4856" width="9.33203125" style="4"/>
    <col min="4857" max="4857" width="0" style="4" hidden="1" customWidth="1"/>
    <col min="4858" max="4858" width="31.33203125" style="4" customWidth="1"/>
    <col min="4859" max="4859" width="35.5" style="4" customWidth="1"/>
    <col min="4860" max="4860" width="11.5" style="4" customWidth="1"/>
    <col min="4861" max="4861" width="18.6640625" style="4" customWidth="1"/>
    <col min="4862" max="4862" width="18.83203125" style="4" customWidth="1"/>
    <col min="4863" max="4863" width="3.6640625" style="4" customWidth="1"/>
    <col min="4864" max="4864" width="11.33203125" style="4" bestFit="1" customWidth="1"/>
    <col min="4865" max="5112" width="9.33203125" style="4"/>
    <col min="5113" max="5113" width="0" style="4" hidden="1" customWidth="1"/>
    <col min="5114" max="5114" width="31.33203125" style="4" customWidth="1"/>
    <col min="5115" max="5115" width="35.5" style="4" customWidth="1"/>
    <col min="5116" max="5116" width="11.5" style="4" customWidth="1"/>
    <col min="5117" max="5117" width="18.6640625" style="4" customWidth="1"/>
    <col min="5118" max="5118" width="18.83203125" style="4" customWidth="1"/>
    <col min="5119" max="5119" width="3.6640625" style="4" customWidth="1"/>
    <col min="5120" max="5120" width="11.33203125" style="4" bestFit="1" customWidth="1"/>
    <col min="5121" max="5368" width="9.33203125" style="4"/>
    <col min="5369" max="5369" width="0" style="4" hidden="1" customWidth="1"/>
    <col min="5370" max="5370" width="31.33203125" style="4" customWidth="1"/>
    <col min="5371" max="5371" width="35.5" style="4" customWidth="1"/>
    <col min="5372" max="5372" width="11.5" style="4" customWidth="1"/>
    <col min="5373" max="5373" width="18.6640625" style="4" customWidth="1"/>
    <col min="5374" max="5374" width="18.83203125" style="4" customWidth="1"/>
    <col min="5375" max="5375" width="3.6640625" style="4" customWidth="1"/>
    <col min="5376" max="5376" width="11.33203125" style="4" bestFit="1" customWidth="1"/>
    <col min="5377" max="5624" width="9.33203125" style="4"/>
    <col min="5625" max="5625" width="0" style="4" hidden="1" customWidth="1"/>
    <col min="5626" max="5626" width="31.33203125" style="4" customWidth="1"/>
    <col min="5627" max="5627" width="35.5" style="4" customWidth="1"/>
    <col min="5628" max="5628" width="11.5" style="4" customWidth="1"/>
    <col min="5629" max="5629" width="18.6640625" style="4" customWidth="1"/>
    <col min="5630" max="5630" width="18.83203125" style="4" customWidth="1"/>
    <col min="5631" max="5631" width="3.6640625" style="4" customWidth="1"/>
    <col min="5632" max="5632" width="11.33203125" style="4" bestFit="1" customWidth="1"/>
    <col min="5633" max="5880" width="9.33203125" style="4"/>
    <col min="5881" max="5881" width="0" style="4" hidden="1" customWidth="1"/>
    <col min="5882" max="5882" width="31.33203125" style="4" customWidth="1"/>
    <col min="5883" max="5883" width="35.5" style="4" customWidth="1"/>
    <col min="5884" max="5884" width="11.5" style="4" customWidth="1"/>
    <col min="5885" max="5885" width="18.6640625" style="4" customWidth="1"/>
    <col min="5886" max="5886" width="18.83203125" style="4" customWidth="1"/>
    <col min="5887" max="5887" width="3.6640625" style="4" customWidth="1"/>
    <col min="5888" max="5888" width="11.33203125" style="4" bestFit="1" customWidth="1"/>
    <col min="5889" max="6136" width="9.33203125" style="4"/>
    <col min="6137" max="6137" width="0" style="4" hidden="1" customWidth="1"/>
    <col min="6138" max="6138" width="31.33203125" style="4" customWidth="1"/>
    <col min="6139" max="6139" width="35.5" style="4" customWidth="1"/>
    <col min="6140" max="6140" width="11.5" style="4" customWidth="1"/>
    <col min="6141" max="6141" width="18.6640625" style="4" customWidth="1"/>
    <col min="6142" max="6142" width="18.83203125" style="4" customWidth="1"/>
    <col min="6143" max="6143" width="3.6640625" style="4" customWidth="1"/>
    <col min="6144" max="6144" width="11.33203125" style="4" bestFit="1" customWidth="1"/>
    <col min="6145" max="6392" width="9.33203125" style="4"/>
    <col min="6393" max="6393" width="0" style="4" hidden="1" customWidth="1"/>
    <col min="6394" max="6394" width="31.33203125" style="4" customWidth="1"/>
    <col min="6395" max="6395" width="35.5" style="4" customWidth="1"/>
    <col min="6396" max="6396" width="11.5" style="4" customWidth="1"/>
    <col min="6397" max="6397" width="18.6640625" style="4" customWidth="1"/>
    <col min="6398" max="6398" width="18.83203125" style="4" customWidth="1"/>
    <col min="6399" max="6399" width="3.6640625" style="4" customWidth="1"/>
    <col min="6400" max="6400" width="11.33203125" style="4" bestFit="1" customWidth="1"/>
    <col min="6401" max="6648" width="9.33203125" style="4"/>
    <col min="6649" max="6649" width="0" style="4" hidden="1" customWidth="1"/>
    <col min="6650" max="6650" width="31.33203125" style="4" customWidth="1"/>
    <col min="6651" max="6651" width="35.5" style="4" customWidth="1"/>
    <col min="6652" max="6652" width="11.5" style="4" customWidth="1"/>
    <col min="6653" max="6653" width="18.6640625" style="4" customWidth="1"/>
    <col min="6654" max="6654" width="18.83203125" style="4" customWidth="1"/>
    <col min="6655" max="6655" width="3.6640625" style="4" customWidth="1"/>
    <col min="6656" max="6656" width="11.33203125" style="4" bestFit="1" customWidth="1"/>
    <col min="6657" max="6904" width="9.33203125" style="4"/>
    <col min="6905" max="6905" width="0" style="4" hidden="1" customWidth="1"/>
    <col min="6906" max="6906" width="31.33203125" style="4" customWidth="1"/>
    <col min="6907" max="6907" width="35.5" style="4" customWidth="1"/>
    <col min="6908" max="6908" width="11.5" style="4" customWidth="1"/>
    <col min="6909" max="6909" width="18.6640625" style="4" customWidth="1"/>
    <col min="6910" max="6910" width="18.83203125" style="4" customWidth="1"/>
    <col min="6911" max="6911" width="3.6640625" style="4" customWidth="1"/>
    <col min="6912" max="6912" width="11.33203125" style="4" bestFit="1" customWidth="1"/>
    <col min="6913" max="7160" width="9.33203125" style="4"/>
    <col min="7161" max="7161" width="0" style="4" hidden="1" customWidth="1"/>
    <col min="7162" max="7162" width="31.33203125" style="4" customWidth="1"/>
    <col min="7163" max="7163" width="35.5" style="4" customWidth="1"/>
    <col min="7164" max="7164" width="11.5" style="4" customWidth="1"/>
    <col min="7165" max="7165" width="18.6640625" style="4" customWidth="1"/>
    <col min="7166" max="7166" width="18.83203125" style="4" customWidth="1"/>
    <col min="7167" max="7167" width="3.6640625" style="4" customWidth="1"/>
    <col min="7168" max="7168" width="11.33203125" style="4" bestFit="1" customWidth="1"/>
    <col min="7169" max="7416" width="9.33203125" style="4"/>
    <col min="7417" max="7417" width="0" style="4" hidden="1" customWidth="1"/>
    <col min="7418" max="7418" width="31.33203125" style="4" customWidth="1"/>
    <col min="7419" max="7419" width="35.5" style="4" customWidth="1"/>
    <col min="7420" max="7420" width="11.5" style="4" customWidth="1"/>
    <col min="7421" max="7421" width="18.6640625" style="4" customWidth="1"/>
    <col min="7422" max="7422" width="18.83203125" style="4" customWidth="1"/>
    <col min="7423" max="7423" width="3.6640625" style="4" customWidth="1"/>
    <col min="7424" max="7424" width="11.33203125" style="4" bestFit="1" customWidth="1"/>
    <col min="7425" max="7672" width="9.33203125" style="4"/>
    <col min="7673" max="7673" width="0" style="4" hidden="1" customWidth="1"/>
    <col min="7674" max="7674" width="31.33203125" style="4" customWidth="1"/>
    <col min="7675" max="7675" width="35.5" style="4" customWidth="1"/>
    <col min="7676" max="7676" width="11.5" style="4" customWidth="1"/>
    <col min="7677" max="7677" width="18.6640625" style="4" customWidth="1"/>
    <col min="7678" max="7678" width="18.83203125" style="4" customWidth="1"/>
    <col min="7679" max="7679" width="3.6640625" style="4" customWidth="1"/>
    <col min="7680" max="7680" width="11.33203125" style="4" bestFit="1" customWidth="1"/>
    <col min="7681" max="7928" width="9.33203125" style="4"/>
    <col min="7929" max="7929" width="0" style="4" hidden="1" customWidth="1"/>
    <col min="7930" max="7930" width="31.33203125" style="4" customWidth="1"/>
    <col min="7931" max="7931" width="35.5" style="4" customWidth="1"/>
    <col min="7932" max="7932" width="11.5" style="4" customWidth="1"/>
    <col min="7933" max="7933" width="18.6640625" style="4" customWidth="1"/>
    <col min="7934" max="7934" width="18.83203125" style="4" customWidth="1"/>
    <col min="7935" max="7935" width="3.6640625" style="4" customWidth="1"/>
    <col min="7936" max="7936" width="11.33203125" style="4" bestFit="1" customWidth="1"/>
    <col min="7937" max="8184" width="9.33203125" style="4"/>
    <col min="8185" max="8185" width="0" style="4" hidden="1" customWidth="1"/>
    <col min="8186" max="8186" width="31.33203125" style="4" customWidth="1"/>
    <col min="8187" max="8187" width="35.5" style="4" customWidth="1"/>
    <col min="8188" max="8188" width="11.5" style="4" customWidth="1"/>
    <col min="8189" max="8189" width="18.6640625" style="4" customWidth="1"/>
    <col min="8190" max="8190" width="18.83203125" style="4" customWidth="1"/>
    <col min="8191" max="8191" width="3.6640625" style="4" customWidth="1"/>
    <col min="8192" max="8192" width="11.33203125" style="4" bestFit="1" customWidth="1"/>
    <col min="8193" max="8440" width="9.33203125" style="4"/>
    <col min="8441" max="8441" width="0" style="4" hidden="1" customWidth="1"/>
    <col min="8442" max="8442" width="31.33203125" style="4" customWidth="1"/>
    <col min="8443" max="8443" width="35.5" style="4" customWidth="1"/>
    <col min="8444" max="8444" width="11.5" style="4" customWidth="1"/>
    <col min="8445" max="8445" width="18.6640625" style="4" customWidth="1"/>
    <col min="8446" max="8446" width="18.83203125" style="4" customWidth="1"/>
    <col min="8447" max="8447" width="3.6640625" style="4" customWidth="1"/>
    <col min="8448" max="8448" width="11.33203125" style="4" bestFit="1" customWidth="1"/>
    <col min="8449" max="8696" width="9.33203125" style="4"/>
    <col min="8697" max="8697" width="0" style="4" hidden="1" customWidth="1"/>
    <col min="8698" max="8698" width="31.33203125" style="4" customWidth="1"/>
    <col min="8699" max="8699" width="35.5" style="4" customWidth="1"/>
    <col min="8700" max="8700" width="11.5" style="4" customWidth="1"/>
    <col min="8701" max="8701" width="18.6640625" style="4" customWidth="1"/>
    <col min="8702" max="8702" width="18.83203125" style="4" customWidth="1"/>
    <col min="8703" max="8703" width="3.6640625" style="4" customWidth="1"/>
    <col min="8704" max="8704" width="11.33203125" style="4" bestFit="1" customWidth="1"/>
    <col min="8705" max="8952" width="9.33203125" style="4"/>
    <col min="8953" max="8953" width="0" style="4" hidden="1" customWidth="1"/>
    <col min="8954" max="8954" width="31.33203125" style="4" customWidth="1"/>
    <col min="8955" max="8955" width="35.5" style="4" customWidth="1"/>
    <col min="8956" max="8956" width="11.5" style="4" customWidth="1"/>
    <col min="8957" max="8957" width="18.6640625" style="4" customWidth="1"/>
    <col min="8958" max="8958" width="18.83203125" style="4" customWidth="1"/>
    <col min="8959" max="8959" width="3.6640625" style="4" customWidth="1"/>
    <col min="8960" max="8960" width="11.33203125" style="4" bestFit="1" customWidth="1"/>
    <col min="8961" max="9208" width="9.33203125" style="4"/>
    <col min="9209" max="9209" width="0" style="4" hidden="1" customWidth="1"/>
    <col min="9210" max="9210" width="31.33203125" style="4" customWidth="1"/>
    <col min="9211" max="9211" width="35.5" style="4" customWidth="1"/>
    <col min="9212" max="9212" width="11.5" style="4" customWidth="1"/>
    <col min="9213" max="9213" width="18.6640625" style="4" customWidth="1"/>
    <col min="9214" max="9214" width="18.83203125" style="4" customWidth="1"/>
    <col min="9215" max="9215" width="3.6640625" style="4" customWidth="1"/>
    <col min="9216" max="9216" width="11.33203125" style="4" bestFit="1" customWidth="1"/>
    <col min="9217" max="9464" width="9.33203125" style="4"/>
    <col min="9465" max="9465" width="0" style="4" hidden="1" customWidth="1"/>
    <col min="9466" max="9466" width="31.33203125" style="4" customWidth="1"/>
    <col min="9467" max="9467" width="35.5" style="4" customWidth="1"/>
    <col min="9468" max="9468" width="11.5" style="4" customWidth="1"/>
    <col min="9469" max="9469" width="18.6640625" style="4" customWidth="1"/>
    <col min="9470" max="9470" width="18.83203125" style="4" customWidth="1"/>
    <col min="9471" max="9471" width="3.6640625" style="4" customWidth="1"/>
    <col min="9472" max="9472" width="11.33203125" style="4" bestFit="1" customWidth="1"/>
    <col min="9473" max="9720" width="9.33203125" style="4"/>
    <col min="9721" max="9721" width="0" style="4" hidden="1" customWidth="1"/>
    <col min="9722" max="9722" width="31.33203125" style="4" customWidth="1"/>
    <col min="9723" max="9723" width="35.5" style="4" customWidth="1"/>
    <col min="9724" max="9724" width="11.5" style="4" customWidth="1"/>
    <col min="9725" max="9725" width="18.6640625" style="4" customWidth="1"/>
    <col min="9726" max="9726" width="18.83203125" style="4" customWidth="1"/>
    <col min="9727" max="9727" width="3.6640625" style="4" customWidth="1"/>
    <col min="9728" max="9728" width="11.33203125" style="4" bestFit="1" customWidth="1"/>
    <col min="9729" max="9976" width="9.33203125" style="4"/>
    <col min="9977" max="9977" width="0" style="4" hidden="1" customWidth="1"/>
    <col min="9978" max="9978" width="31.33203125" style="4" customWidth="1"/>
    <col min="9979" max="9979" width="35.5" style="4" customWidth="1"/>
    <col min="9980" max="9980" width="11.5" style="4" customWidth="1"/>
    <col min="9981" max="9981" width="18.6640625" style="4" customWidth="1"/>
    <col min="9982" max="9982" width="18.83203125" style="4" customWidth="1"/>
    <col min="9983" max="9983" width="3.6640625" style="4" customWidth="1"/>
    <col min="9984" max="9984" width="11.33203125" style="4" bestFit="1" customWidth="1"/>
    <col min="9985" max="10232" width="9.33203125" style="4"/>
    <col min="10233" max="10233" width="0" style="4" hidden="1" customWidth="1"/>
    <col min="10234" max="10234" width="31.33203125" style="4" customWidth="1"/>
    <col min="10235" max="10235" width="35.5" style="4" customWidth="1"/>
    <col min="10236" max="10236" width="11.5" style="4" customWidth="1"/>
    <col min="10237" max="10237" width="18.6640625" style="4" customWidth="1"/>
    <col min="10238" max="10238" width="18.83203125" style="4" customWidth="1"/>
    <col min="10239" max="10239" width="3.6640625" style="4" customWidth="1"/>
    <col min="10240" max="10240" width="11.33203125" style="4" bestFit="1" customWidth="1"/>
    <col min="10241" max="10488" width="9.33203125" style="4"/>
    <col min="10489" max="10489" width="0" style="4" hidden="1" customWidth="1"/>
    <col min="10490" max="10490" width="31.33203125" style="4" customWidth="1"/>
    <col min="10491" max="10491" width="35.5" style="4" customWidth="1"/>
    <col min="10492" max="10492" width="11.5" style="4" customWidth="1"/>
    <col min="10493" max="10493" width="18.6640625" style="4" customWidth="1"/>
    <col min="10494" max="10494" width="18.83203125" style="4" customWidth="1"/>
    <col min="10495" max="10495" width="3.6640625" style="4" customWidth="1"/>
    <col min="10496" max="10496" width="11.33203125" style="4" bestFit="1" customWidth="1"/>
    <col min="10497" max="10744" width="9.33203125" style="4"/>
    <col min="10745" max="10745" width="0" style="4" hidden="1" customWidth="1"/>
    <col min="10746" max="10746" width="31.33203125" style="4" customWidth="1"/>
    <col min="10747" max="10747" width="35.5" style="4" customWidth="1"/>
    <col min="10748" max="10748" width="11.5" style="4" customWidth="1"/>
    <col min="10749" max="10749" width="18.6640625" style="4" customWidth="1"/>
    <col min="10750" max="10750" width="18.83203125" style="4" customWidth="1"/>
    <col min="10751" max="10751" width="3.6640625" style="4" customWidth="1"/>
    <col min="10752" max="10752" width="11.33203125" style="4" bestFit="1" customWidth="1"/>
    <col min="10753" max="11000" width="9.33203125" style="4"/>
    <col min="11001" max="11001" width="0" style="4" hidden="1" customWidth="1"/>
    <col min="11002" max="11002" width="31.33203125" style="4" customWidth="1"/>
    <col min="11003" max="11003" width="35.5" style="4" customWidth="1"/>
    <col min="11004" max="11004" width="11.5" style="4" customWidth="1"/>
    <col min="11005" max="11005" width="18.6640625" style="4" customWidth="1"/>
    <col min="11006" max="11006" width="18.83203125" style="4" customWidth="1"/>
    <col min="11007" max="11007" width="3.6640625" style="4" customWidth="1"/>
    <col min="11008" max="11008" width="11.33203125" style="4" bestFit="1" customWidth="1"/>
    <col min="11009" max="11256" width="9.33203125" style="4"/>
    <col min="11257" max="11257" width="0" style="4" hidden="1" customWidth="1"/>
    <col min="11258" max="11258" width="31.33203125" style="4" customWidth="1"/>
    <col min="11259" max="11259" width="35.5" style="4" customWidth="1"/>
    <col min="11260" max="11260" width="11.5" style="4" customWidth="1"/>
    <col min="11261" max="11261" width="18.6640625" style="4" customWidth="1"/>
    <col min="11262" max="11262" width="18.83203125" style="4" customWidth="1"/>
    <col min="11263" max="11263" width="3.6640625" style="4" customWidth="1"/>
    <col min="11264" max="11264" width="11.33203125" style="4" bestFit="1" customWidth="1"/>
    <col min="11265" max="11512" width="9.33203125" style="4"/>
    <col min="11513" max="11513" width="0" style="4" hidden="1" customWidth="1"/>
    <col min="11514" max="11514" width="31.33203125" style="4" customWidth="1"/>
    <col min="11515" max="11515" width="35.5" style="4" customWidth="1"/>
    <col min="11516" max="11516" width="11.5" style="4" customWidth="1"/>
    <col min="11517" max="11517" width="18.6640625" style="4" customWidth="1"/>
    <col min="11518" max="11518" width="18.83203125" style="4" customWidth="1"/>
    <col min="11519" max="11519" width="3.6640625" style="4" customWidth="1"/>
    <col min="11520" max="11520" width="11.33203125" style="4" bestFit="1" customWidth="1"/>
    <col min="11521" max="11768" width="9.33203125" style="4"/>
    <col min="11769" max="11769" width="0" style="4" hidden="1" customWidth="1"/>
    <col min="11770" max="11770" width="31.33203125" style="4" customWidth="1"/>
    <col min="11771" max="11771" width="35.5" style="4" customWidth="1"/>
    <col min="11772" max="11772" width="11.5" style="4" customWidth="1"/>
    <col min="11773" max="11773" width="18.6640625" style="4" customWidth="1"/>
    <col min="11774" max="11774" width="18.83203125" style="4" customWidth="1"/>
    <col min="11775" max="11775" width="3.6640625" style="4" customWidth="1"/>
    <col min="11776" max="11776" width="11.33203125" style="4" bestFit="1" customWidth="1"/>
    <col min="11777" max="12024" width="9.33203125" style="4"/>
    <col min="12025" max="12025" width="0" style="4" hidden="1" customWidth="1"/>
    <col min="12026" max="12026" width="31.33203125" style="4" customWidth="1"/>
    <col min="12027" max="12027" width="35.5" style="4" customWidth="1"/>
    <col min="12028" max="12028" width="11.5" style="4" customWidth="1"/>
    <col min="12029" max="12029" width="18.6640625" style="4" customWidth="1"/>
    <col min="12030" max="12030" width="18.83203125" style="4" customWidth="1"/>
    <col min="12031" max="12031" width="3.6640625" style="4" customWidth="1"/>
    <col min="12032" max="12032" width="11.33203125" style="4" bestFit="1" customWidth="1"/>
    <col min="12033" max="12280" width="9.33203125" style="4"/>
    <col min="12281" max="12281" width="0" style="4" hidden="1" customWidth="1"/>
    <col min="12282" max="12282" width="31.33203125" style="4" customWidth="1"/>
    <col min="12283" max="12283" width="35.5" style="4" customWidth="1"/>
    <col min="12284" max="12284" width="11.5" style="4" customWidth="1"/>
    <col min="12285" max="12285" width="18.6640625" style="4" customWidth="1"/>
    <col min="12286" max="12286" width="18.83203125" style="4" customWidth="1"/>
    <col min="12287" max="12287" width="3.6640625" style="4" customWidth="1"/>
    <col min="12288" max="12288" width="11.33203125" style="4" bestFit="1" customWidth="1"/>
    <col min="12289" max="12536" width="9.33203125" style="4"/>
    <col min="12537" max="12537" width="0" style="4" hidden="1" customWidth="1"/>
    <col min="12538" max="12538" width="31.33203125" style="4" customWidth="1"/>
    <col min="12539" max="12539" width="35.5" style="4" customWidth="1"/>
    <col min="12540" max="12540" width="11.5" style="4" customWidth="1"/>
    <col min="12541" max="12541" width="18.6640625" style="4" customWidth="1"/>
    <col min="12542" max="12542" width="18.83203125" style="4" customWidth="1"/>
    <col min="12543" max="12543" width="3.6640625" style="4" customWidth="1"/>
    <col min="12544" max="12544" width="11.33203125" style="4" bestFit="1" customWidth="1"/>
    <col min="12545" max="12792" width="9.33203125" style="4"/>
    <col min="12793" max="12793" width="0" style="4" hidden="1" customWidth="1"/>
    <col min="12794" max="12794" width="31.33203125" style="4" customWidth="1"/>
    <col min="12795" max="12795" width="35.5" style="4" customWidth="1"/>
    <col min="12796" max="12796" width="11.5" style="4" customWidth="1"/>
    <col min="12797" max="12797" width="18.6640625" style="4" customWidth="1"/>
    <col min="12798" max="12798" width="18.83203125" style="4" customWidth="1"/>
    <col min="12799" max="12799" width="3.6640625" style="4" customWidth="1"/>
    <col min="12800" max="12800" width="11.33203125" style="4" bestFit="1" customWidth="1"/>
    <col min="12801" max="13048" width="9.33203125" style="4"/>
    <col min="13049" max="13049" width="0" style="4" hidden="1" customWidth="1"/>
    <col min="13050" max="13050" width="31.33203125" style="4" customWidth="1"/>
    <col min="13051" max="13051" width="35.5" style="4" customWidth="1"/>
    <col min="13052" max="13052" width="11.5" style="4" customWidth="1"/>
    <col min="13053" max="13053" width="18.6640625" style="4" customWidth="1"/>
    <col min="13054" max="13054" width="18.83203125" style="4" customWidth="1"/>
    <col min="13055" max="13055" width="3.6640625" style="4" customWidth="1"/>
    <col min="13056" max="13056" width="11.33203125" style="4" bestFit="1" customWidth="1"/>
    <col min="13057" max="13304" width="9.33203125" style="4"/>
    <col min="13305" max="13305" width="0" style="4" hidden="1" customWidth="1"/>
    <col min="13306" max="13306" width="31.33203125" style="4" customWidth="1"/>
    <col min="13307" max="13307" width="35.5" style="4" customWidth="1"/>
    <col min="13308" max="13308" width="11.5" style="4" customWidth="1"/>
    <col min="13309" max="13309" width="18.6640625" style="4" customWidth="1"/>
    <col min="13310" max="13310" width="18.83203125" style="4" customWidth="1"/>
    <col min="13311" max="13311" width="3.6640625" style="4" customWidth="1"/>
    <col min="13312" max="13312" width="11.33203125" style="4" bestFit="1" customWidth="1"/>
    <col min="13313" max="13560" width="9.33203125" style="4"/>
    <col min="13561" max="13561" width="0" style="4" hidden="1" customWidth="1"/>
    <col min="13562" max="13562" width="31.33203125" style="4" customWidth="1"/>
    <col min="13563" max="13563" width="35.5" style="4" customWidth="1"/>
    <col min="13564" max="13564" width="11.5" style="4" customWidth="1"/>
    <col min="13565" max="13565" width="18.6640625" style="4" customWidth="1"/>
    <col min="13566" max="13566" width="18.83203125" style="4" customWidth="1"/>
    <col min="13567" max="13567" width="3.6640625" style="4" customWidth="1"/>
    <col min="13568" max="13568" width="11.33203125" style="4" bestFit="1" customWidth="1"/>
    <col min="13569" max="13816" width="9.33203125" style="4"/>
    <col min="13817" max="13817" width="0" style="4" hidden="1" customWidth="1"/>
    <col min="13818" max="13818" width="31.33203125" style="4" customWidth="1"/>
    <col min="13819" max="13819" width="35.5" style="4" customWidth="1"/>
    <col min="13820" max="13820" width="11.5" style="4" customWidth="1"/>
    <col min="13821" max="13821" width="18.6640625" style="4" customWidth="1"/>
    <col min="13822" max="13822" width="18.83203125" style="4" customWidth="1"/>
    <col min="13823" max="13823" width="3.6640625" style="4" customWidth="1"/>
    <col min="13824" max="13824" width="11.33203125" style="4" bestFit="1" customWidth="1"/>
    <col min="13825" max="14072" width="9.33203125" style="4"/>
    <col min="14073" max="14073" width="0" style="4" hidden="1" customWidth="1"/>
    <col min="14074" max="14074" width="31.33203125" style="4" customWidth="1"/>
    <col min="14075" max="14075" width="35.5" style="4" customWidth="1"/>
    <col min="14076" max="14076" width="11.5" style="4" customWidth="1"/>
    <col min="14077" max="14077" width="18.6640625" style="4" customWidth="1"/>
    <col min="14078" max="14078" width="18.83203125" style="4" customWidth="1"/>
    <col min="14079" max="14079" width="3.6640625" style="4" customWidth="1"/>
    <col min="14080" max="14080" width="11.33203125" style="4" bestFit="1" customWidth="1"/>
    <col min="14081" max="14328" width="9.33203125" style="4"/>
    <col min="14329" max="14329" width="0" style="4" hidden="1" customWidth="1"/>
    <col min="14330" max="14330" width="31.33203125" style="4" customWidth="1"/>
    <col min="14331" max="14331" width="35.5" style="4" customWidth="1"/>
    <col min="14332" max="14332" width="11.5" style="4" customWidth="1"/>
    <col min="14333" max="14333" width="18.6640625" style="4" customWidth="1"/>
    <col min="14334" max="14334" width="18.83203125" style="4" customWidth="1"/>
    <col min="14335" max="14335" width="3.6640625" style="4" customWidth="1"/>
    <col min="14336" max="14336" width="11.33203125" style="4" bestFit="1" customWidth="1"/>
    <col min="14337" max="14584" width="9.33203125" style="4"/>
    <col min="14585" max="14585" width="0" style="4" hidden="1" customWidth="1"/>
    <col min="14586" max="14586" width="31.33203125" style="4" customWidth="1"/>
    <col min="14587" max="14587" width="35.5" style="4" customWidth="1"/>
    <col min="14588" max="14588" width="11.5" style="4" customWidth="1"/>
    <col min="14589" max="14589" width="18.6640625" style="4" customWidth="1"/>
    <col min="14590" max="14590" width="18.83203125" style="4" customWidth="1"/>
    <col min="14591" max="14591" width="3.6640625" style="4" customWidth="1"/>
    <col min="14592" max="14592" width="11.33203125" style="4" bestFit="1" customWidth="1"/>
    <col min="14593" max="14840" width="9.33203125" style="4"/>
    <col min="14841" max="14841" width="0" style="4" hidden="1" customWidth="1"/>
    <col min="14842" max="14842" width="31.33203125" style="4" customWidth="1"/>
    <col min="14843" max="14843" width="35.5" style="4" customWidth="1"/>
    <col min="14844" max="14844" width="11.5" style="4" customWidth="1"/>
    <col min="14845" max="14845" width="18.6640625" style="4" customWidth="1"/>
    <col min="14846" max="14846" width="18.83203125" style="4" customWidth="1"/>
    <col min="14847" max="14847" width="3.6640625" style="4" customWidth="1"/>
    <col min="14848" max="14848" width="11.33203125" style="4" bestFit="1" customWidth="1"/>
    <col min="14849" max="15096" width="9.33203125" style="4"/>
    <col min="15097" max="15097" width="0" style="4" hidden="1" customWidth="1"/>
    <col min="15098" max="15098" width="31.33203125" style="4" customWidth="1"/>
    <col min="15099" max="15099" width="35.5" style="4" customWidth="1"/>
    <col min="15100" max="15100" width="11.5" style="4" customWidth="1"/>
    <col min="15101" max="15101" width="18.6640625" style="4" customWidth="1"/>
    <col min="15102" max="15102" width="18.83203125" style="4" customWidth="1"/>
    <col min="15103" max="15103" width="3.6640625" style="4" customWidth="1"/>
    <col min="15104" max="15104" width="11.33203125" style="4" bestFit="1" customWidth="1"/>
    <col min="15105" max="15352" width="9.33203125" style="4"/>
    <col min="15353" max="15353" width="0" style="4" hidden="1" customWidth="1"/>
    <col min="15354" max="15354" width="31.33203125" style="4" customWidth="1"/>
    <col min="15355" max="15355" width="35.5" style="4" customWidth="1"/>
    <col min="15356" max="15356" width="11.5" style="4" customWidth="1"/>
    <col min="15357" max="15357" width="18.6640625" style="4" customWidth="1"/>
    <col min="15358" max="15358" width="18.83203125" style="4" customWidth="1"/>
    <col min="15359" max="15359" width="3.6640625" style="4" customWidth="1"/>
    <col min="15360" max="15360" width="11.33203125" style="4" bestFit="1" customWidth="1"/>
    <col min="15361" max="15608" width="9.33203125" style="4"/>
    <col min="15609" max="15609" width="0" style="4" hidden="1" customWidth="1"/>
    <col min="15610" max="15610" width="31.33203125" style="4" customWidth="1"/>
    <col min="15611" max="15611" width="35.5" style="4" customWidth="1"/>
    <col min="15612" max="15612" width="11.5" style="4" customWidth="1"/>
    <col min="15613" max="15613" width="18.6640625" style="4" customWidth="1"/>
    <col min="15614" max="15614" width="18.83203125" style="4" customWidth="1"/>
    <col min="15615" max="15615" width="3.6640625" style="4" customWidth="1"/>
    <col min="15616" max="15616" width="11.33203125" style="4" bestFit="1" customWidth="1"/>
    <col min="15617" max="15864" width="9.33203125" style="4"/>
    <col min="15865" max="15865" width="0" style="4" hidden="1" customWidth="1"/>
    <col min="15866" max="15866" width="31.33203125" style="4" customWidth="1"/>
    <col min="15867" max="15867" width="35.5" style="4" customWidth="1"/>
    <col min="15868" max="15868" width="11.5" style="4" customWidth="1"/>
    <col min="15869" max="15869" width="18.6640625" style="4" customWidth="1"/>
    <col min="15870" max="15870" width="18.83203125" style="4" customWidth="1"/>
    <col min="15871" max="15871" width="3.6640625" style="4" customWidth="1"/>
    <col min="15872" max="15872" width="11.33203125" style="4" bestFit="1" customWidth="1"/>
    <col min="15873" max="16120" width="9.33203125" style="4"/>
    <col min="16121" max="16121" width="0" style="4" hidden="1" customWidth="1"/>
    <col min="16122" max="16122" width="31.33203125" style="4" customWidth="1"/>
    <col min="16123" max="16123" width="35.5" style="4" customWidth="1"/>
    <col min="16124" max="16124" width="11.5" style="4" customWidth="1"/>
    <col min="16125" max="16125" width="18.6640625" style="4" customWidth="1"/>
    <col min="16126" max="16126" width="18.83203125" style="4" customWidth="1"/>
    <col min="16127" max="16127" width="3.6640625" style="4" customWidth="1"/>
    <col min="16128" max="16128" width="11.33203125" style="4" bestFit="1" customWidth="1"/>
    <col min="16129" max="16384" width="9.33203125" style="4"/>
  </cols>
  <sheetData>
    <row r="1" spans="1:6" ht="12" customHeight="1">
      <c r="A1" s="2" t="s">
        <v>276</v>
      </c>
      <c r="B1" s="400" t="s">
        <v>88</v>
      </c>
      <c r="C1" s="400"/>
      <c r="D1" s="400"/>
      <c r="E1" s="400"/>
      <c r="F1" s="400"/>
    </row>
    <row r="2" spans="1:6" ht="12" customHeight="1">
      <c r="A2" s="2" t="s">
        <v>276</v>
      </c>
      <c r="B2" s="400" t="s">
        <v>143</v>
      </c>
      <c r="C2" s="400"/>
      <c r="D2" s="400"/>
      <c r="E2" s="400"/>
      <c r="F2" s="400"/>
    </row>
    <row r="3" spans="1:6" ht="12" customHeight="1">
      <c r="A3" s="2" t="s">
        <v>276</v>
      </c>
      <c r="B3" s="400" t="s">
        <v>89</v>
      </c>
      <c r="C3" s="400"/>
      <c r="D3" s="400"/>
      <c r="E3" s="400"/>
      <c r="F3" s="400"/>
    </row>
    <row r="4" spans="1:6" ht="12" customHeight="1">
      <c r="A4" s="2" t="s">
        <v>276</v>
      </c>
      <c r="B4" s="400" t="s">
        <v>277</v>
      </c>
      <c r="C4" s="400"/>
      <c r="D4" s="400"/>
      <c r="E4" s="400"/>
      <c r="F4" s="400"/>
    </row>
    <row r="5" spans="1:6" ht="12" customHeight="1">
      <c r="A5" s="2" t="s">
        <v>276</v>
      </c>
      <c r="B5" s="388" t="s">
        <v>276</v>
      </c>
      <c r="C5" s="388"/>
      <c r="D5" s="388"/>
      <c r="E5" s="388"/>
      <c r="F5" s="388"/>
    </row>
    <row r="6" spans="1:6" ht="12" customHeight="1">
      <c r="A6" s="2" t="s">
        <v>276</v>
      </c>
      <c r="B6" s="400" t="s">
        <v>278</v>
      </c>
      <c r="C6" s="400"/>
      <c r="D6" s="400"/>
      <c r="E6" s="400"/>
      <c r="F6" s="400"/>
    </row>
    <row r="7" spans="1:6" ht="12" customHeight="1">
      <c r="A7" s="2" t="s">
        <v>276</v>
      </c>
      <c r="B7" s="388" t="s">
        <v>279</v>
      </c>
      <c r="C7" s="388"/>
      <c r="D7" s="388"/>
      <c r="E7" s="388"/>
      <c r="F7" s="388"/>
    </row>
    <row r="8" spans="1:6" ht="12" customHeight="1">
      <c r="A8" s="2" t="s">
        <v>276</v>
      </c>
      <c r="B8" s="5" t="s">
        <v>276</v>
      </c>
      <c r="C8" s="5" t="s">
        <v>276</v>
      </c>
      <c r="D8" s="5" t="s">
        <v>276</v>
      </c>
      <c r="E8" s="5" t="s">
        <v>276</v>
      </c>
      <c r="F8" s="5" t="s">
        <v>276</v>
      </c>
    </row>
    <row r="9" spans="1:6" ht="12" customHeight="1">
      <c r="A9" s="2" t="s">
        <v>276</v>
      </c>
      <c r="B9" s="388" t="s">
        <v>280</v>
      </c>
      <c r="C9" s="388"/>
      <c r="D9" s="388"/>
      <c r="E9" s="388"/>
      <c r="F9" s="388"/>
    </row>
    <row r="10" spans="1:6" ht="12" customHeight="1">
      <c r="A10" s="2" t="s">
        <v>276</v>
      </c>
      <c r="B10" s="388" t="s">
        <v>281</v>
      </c>
      <c r="C10" s="388"/>
      <c r="D10" s="388"/>
      <c r="E10" s="388"/>
      <c r="F10" s="388"/>
    </row>
    <row r="11" spans="1:6" ht="12" customHeight="1">
      <c r="A11" s="2" t="s">
        <v>276</v>
      </c>
      <c r="B11" s="388" t="s">
        <v>282</v>
      </c>
      <c r="C11" s="388"/>
      <c r="D11" s="388"/>
      <c r="E11" s="388"/>
      <c r="F11" s="388"/>
    </row>
    <row r="12" spans="1:6" ht="12" customHeight="1">
      <c r="A12" s="2" t="s">
        <v>276</v>
      </c>
      <c r="B12" s="388" t="s">
        <v>283</v>
      </c>
      <c r="C12" s="388"/>
      <c r="D12" s="388"/>
      <c r="E12" s="388"/>
      <c r="F12" s="388"/>
    </row>
    <row r="13" spans="1:6" ht="12" customHeight="1">
      <c r="A13" s="2" t="s">
        <v>276</v>
      </c>
      <c r="B13" s="399" t="s">
        <v>470</v>
      </c>
      <c r="C13" s="388"/>
      <c r="D13" s="388"/>
      <c r="E13" s="388"/>
      <c r="F13" s="388"/>
    </row>
    <row r="14" spans="1:6" ht="12" customHeight="1">
      <c r="A14" s="2" t="s">
        <v>276</v>
      </c>
      <c r="B14" s="388" t="s">
        <v>284</v>
      </c>
      <c r="C14" s="388"/>
      <c r="D14" s="388"/>
      <c r="E14" s="388"/>
      <c r="F14" s="388"/>
    </row>
    <row r="15" spans="1:6" ht="36" customHeight="1">
      <c r="A15" s="2" t="s">
        <v>276</v>
      </c>
      <c r="B15" s="6" t="s">
        <v>285</v>
      </c>
      <c r="C15" s="401" t="s">
        <v>389</v>
      </c>
      <c r="D15" s="402"/>
      <c r="E15" s="402"/>
      <c r="F15" s="402"/>
    </row>
    <row r="16" spans="1:6" ht="12" customHeight="1">
      <c r="A16" s="2" t="s">
        <v>276</v>
      </c>
      <c r="B16" s="8" t="s">
        <v>276</v>
      </c>
      <c r="C16" s="8" t="s">
        <v>276</v>
      </c>
      <c r="D16" s="5" t="s">
        <v>276</v>
      </c>
      <c r="E16" s="5" t="s">
        <v>276</v>
      </c>
      <c r="F16" s="7" t="s">
        <v>276</v>
      </c>
    </row>
    <row r="17" spans="1:6" ht="14.25" customHeight="1">
      <c r="A17" s="2" t="s">
        <v>276</v>
      </c>
      <c r="B17" s="403" t="s">
        <v>90</v>
      </c>
      <c r="C17" s="403"/>
      <c r="D17" s="403"/>
      <c r="E17" s="403"/>
      <c r="F17" s="403"/>
    </row>
    <row r="18" spans="1:6" ht="12" customHeight="1">
      <c r="A18" s="2" t="s">
        <v>276</v>
      </c>
      <c r="B18" s="395" t="s">
        <v>439</v>
      </c>
      <c r="C18" s="396"/>
      <c r="D18" s="396"/>
      <c r="E18" s="396"/>
      <c r="F18" s="396"/>
    </row>
    <row r="19" spans="1:6" ht="12" customHeight="1">
      <c r="A19" s="2" t="s">
        <v>276</v>
      </c>
      <c r="B19" s="9" t="s">
        <v>276</v>
      </c>
      <c r="C19" s="9" t="s">
        <v>276</v>
      </c>
      <c r="D19" s="5" t="s">
        <v>276</v>
      </c>
      <c r="E19" s="5" t="s">
        <v>276</v>
      </c>
      <c r="F19" s="5" t="s">
        <v>276</v>
      </c>
    </row>
    <row r="20" spans="1:6" ht="12" customHeight="1">
      <c r="A20" s="2" t="s">
        <v>276</v>
      </c>
      <c r="B20" s="5" t="s">
        <v>276</v>
      </c>
      <c r="C20" s="5" t="s">
        <v>276</v>
      </c>
      <c r="D20" s="5" t="s">
        <v>276</v>
      </c>
      <c r="E20" s="5" t="s">
        <v>276</v>
      </c>
      <c r="F20" s="7" t="s">
        <v>286</v>
      </c>
    </row>
    <row r="21" spans="1:6" hidden="1"/>
    <row r="22" spans="1:6" hidden="1"/>
    <row r="23" spans="1:6" hidden="1"/>
    <row r="24" spans="1:6" hidden="1"/>
    <row r="25" spans="1:6" hidden="1"/>
    <row r="26" spans="1:6" hidden="1"/>
    <row r="27" spans="1:6" hidden="1"/>
    <row r="28" spans="1:6" hidden="1"/>
    <row r="29" spans="1:6" hidden="1"/>
    <row r="30" spans="1:6" hidden="1"/>
    <row r="31" spans="1:6" hidden="1"/>
    <row r="32" spans="1:6" hidden="1"/>
    <row r="33" spans="1:6" hidden="1"/>
    <row r="34" spans="1:6" hidden="1"/>
    <row r="35" spans="1:6" hidden="1"/>
    <row r="36" spans="1:6" hidden="1"/>
    <row r="37" spans="1:6" hidden="1"/>
    <row r="38" spans="1:6" hidden="1"/>
    <row r="39" spans="1:6" hidden="1"/>
    <row r="40" spans="1:6" hidden="1"/>
    <row r="41" spans="1:6" ht="24" customHeight="1">
      <c r="A41" s="10" t="s">
        <v>276</v>
      </c>
      <c r="B41" s="397" t="s">
        <v>287</v>
      </c>
      <c r="C41" s="398"/>
      <c r="D41" s="11" t="s">
        <v>93</v>
      </c>
      <c r="E41" s="11" t="s">
        <v>175</v>
      </c>
      <c r="F41" s="11" t="s">
        <v>176</v>
      </c>
    </row>
    <row r="42" spans="1:6" hidden="1"/>
    <row r="43" spans="1:6" ht="12" customHeight="1">
      <c r="A43" s="10" t="s">
        <v>276</v>
      </c>
      <c r="B43" s="391" t="s">
        <v>92</v>
      </c>
      <c r="C43" s="392"/>
      <c r="D43" s="392"/>
      <c r="E43" s="392"/>
      <c r="F43" s="393"/>
    </row>
    <row r="44" spans="1:6" ht="12" customHeight="1">
      <c r="A44" s="10" t="s">
        <v>276</v>
      </c>
      <c r="B44" s="383" t="s">
        <v>94</v>
      </c>
      <c r="C44" s="384"/>
      <c r="D44" s="12" t="s">
        <v>276</v>
      </c>
      <c r="E44" s="13" t="s">
        <v>276</v>
      </c>
      <c r="F44" s="13" t="s">
        <v>276</v>
      </c>
    </row>
    <row r="45" spans="1:6" ht="12" customHeight="1">
      <c r="A45" s="10" t="s">
        <v>276</v>
      </c>
      <c r="B45" s="389" t="s">
        <v>95</v>
      </c>
      <c r="C45" s="390"/>
      <c r="D45" s="14" t="s">
        <v>96</v>
      </c>
      <c r="E45" s="181">
        <f>ROUND(ББ!C31/1000,0)</f>
        <v>7747</v>
      </c>
      <c r="F45" s="181">
        <f>ROUND(ББ!D31/1000,0)</f>
        <v>31861</v>
      </c>
    </row>
    <row r="46" spans="1:6" ht="24" customHeight="1">
      <c r="A46" s="10" t="s">
        <v>276</v>
      </c>
      <c r="B46" s="389" t="s">
        <v>205</v>
      </c>
      <c r="C46" s="390"/>
      <c r="D46" s="14" t="s">
        <v>97</v>
      </c>
      <c r="E46" s="181">
        <f>ROUND(ББ!C32/1000,0)</f>
        <v>0</v>
      </c>
      <c r="F46" s="181">
        <f>ROUND(ББ!D32/1000,0)</f>
        <v>0</v>
      </c>
    </row>
    <row r="47" spans="1:6" ht="24" customHeight="1">
      <c r="A47" s="10" t="s">
        <v>276</v>
      </c>
      <c r="B47" s="389" t="s">
        <v>206</v>
      </c>
      <c r="C47" s="390"/>
      <c r="D47" s="14" t="s">
        <v>98</v>
      </c>
      <c r="E47" s="181">
        <f>ROUND(ББ!C33/1000,0)</f>
        <v>0</v>
      </c>
      <c r="F47" s="181">
        <f>ROUND(ББ!D33/1000,0)</f>
        <v>0</v>
      </c>
    </row>
    <row r="48" spans="1:6" ht="24" customHeight="1">
      <c r="A48" s="10" t="s">
        <v>276</v>
      </c>
      <c r="B48" s="389" t="s">
        <v>288</v>
      </c>
      <c r="C48" s="390"/>
      <c r="D48" s="14" t="s">
        <v>99</v>
      </c>
      <c r="E48" s="181">
        <f>ROUND(ББ!C34/1000,0)</f>
        <v>0</v>
      </c>
      <c r="F48" s="181">
        <f>ROUND(ББ!D34/1000,0)</f>
        <v>0</v>
      </c>
    </row>
    <row r="49" spans="1:6" ht="12" customHeight="1">
      <c r="A49" s="10" t="s">
        <v>276</v>
      </c>
      <c r="B49" s="389" t="s">
        <v>212</v>
      </c>
      <c r="C49" s="390"/>
      <c r="D49" s="14" t="s">
        <v>100</v>
      </c>
      <c r="E49" s="181">
        <f>ROUND(ББ!C35/1000,0)</f>
        <v>0</v>
      </c>
      <c r="F49" s="181">
        <f>ROUND(ББ!D35/1000,0)</f>
        <v>0</v>
      </c>
    </row>
    <row r="50" spans="1:6" ht="12" customHeight="1">
      <c r="A50" s="10" t="s">
        <v>276</v>
      </c>
      <c r="B50" s="389" t="s">
        <v>101</v>
      </c>
      <c r="C50" s="390"/>
      <c r="D50" s="14" t="s">
        <v>102</v>
      </c>
      <c r="E50" s="181">
        <f>ROUND(ББ!C36/1000,0)</f>
        <v>0</v>
      </c>
      <c r="F50" s="181">
        <f>ROUND(ББ!D36/1000,0)</f>
        <v>0</v>
      </c>
    </row>
    <row r="51" spans="1:6" ht="12" customHeight="1">
      <c r="A51" s="10" t="s">
        <v>276</v>
      </c>
      <c r="B51" s="389" t="s">
        <v>103</v>
      </c>
      <c r="C51" s="390"/>
      <c r="D51" s="14" t="s">
        <v>104</v>
      </c>
      <c r="E51" s="181">
        <f>ROUND(ББ!C37/1000,0)</f>
        <v>97160</v>
      </c>
      <c r="F51" s="181">
        <f>ROUND(ББ!D37/1000,0)</f>
        <v>75916</v>
      </c>
    </row>
    <row r="52" spans="1:6" ht="12" customHeight="1">
      <c r="A52" s="10" t="s">
        <v>276</v>
      </c>
      <c r="B52" s="389" t="s">
        <v>207</v>
      </c>
      <c r="C52" s="390"/>
      <c r="D52" s="14" t="s">
        <v>106</v>
      </c>
      <c r="E52" s="181">
        <f>ROUND(ББ!C38/1000,0)</f>
        <v>0</v>
      </c>
      <c r="F52" s="181">
        <f>ROUND(ББ!D38/1000,0)</f>
        <v>0</v>
      </c>
    </row>
    <row r="53" spans="1:6" ht="12" customHeight="1">
      <c r="A53" s="10" t="s">
        <v>276</v>
      </c>
      <c r="B53" s="389" t="s">
        <v>208</v>
      </c>
      <c r="C53" s="390"/>
      <c r="D53" s="14" t="s">
        <v>108</v>
      </c>
      <c r="E53" s="181">
        <f>ROUND(ББ!C39/1000,0)</f>
        <v>0</v>
      </c>
      <c r="F53" s="181">
        <f>ROUND(ББ!D39/1000,0)</f>
        <v>0</v>
      </c>
    </row>
    <row r="54" spans="1:6" ht="12" customHeight="1">
      <c r="A54" s="10" t="s">
        <v>276</v>
      </c>
      <c r="B54" s="389" t="s">
        <v>105</v>
      </c>
      <c r="C54" s="390"/>
      <c r="D54" s="14" t="s">
        <v>110</v>
      </c>
      <c r="E54" s="181">
        <f>ROUND(ББ!C40/1000,0)</f>
        <v>11889</v>
      </c>
      <c r="F54" s="181">
        <f>ROUND(ББ!D40/1000,0)</f>
        <v>11648</v>
      </c>
    </row>
    <row r="55" spans="1:6" ht="12" customHeight="1">
      <c r="A55" s="10" t="s">
        <v>276</v>
      </c>
      <c r="B55" s="389" t="s">
        <v>107</v>
      </c>
      <c r="C55" s="390"/>
      <c r="D55" s="14" t="s">
        <v>150</v>
      </c>
      <c r="E55" s="181">
        <f>ROUND(ББ!C41/1000,0)</f>
        <v>92736</v>
      </c>
      <c r="F55" s="181">
        <f>ROUND(ББ!D41/1000,0)</f>
        <v>36696</v>
      </c>
    </row>
    <row r="56" spans="1:6" ht="12" customHeight="1">
      <c r="A56" s="10" t="s">
        <v>276</v>
      </c>
      <c r="B56" s="389" t="s">
        <v>117</v>
      </c>
      <c r="C56" s="390"/>
      <c r="D56" s="14" t="s">
        <v>151</v>
      </c>
      <c r="E56" s="181">
        <f>ROUND(ББ!C42/1000,0)</f>
        <v>0</v>
      </c>
      <c r="F56" s="181">
        <f>ROUND(ББ!D42/1000,0)</f>
        <v>0</v>
      </c>
    </row>
    <row r="57" spans="1:6" ht="12" customHeight="1">
      <c r="A57" s="10" t="s">
        <v>276</v>
      </c>
      <c r="B57" s="389" t="s">
        <v>109</v>
      </c>
      <c r="C57" s="390"/>
      <c r="D57" s="14" t="s">
        <v>152</v>
      </c>
      <c r="E57" s="181">
        <f>ROUNDUP(ББ!C43/1000,0)</f>
        <v>352279</v>
      </c>
      <c r="F57" s="181">
        <f>ROUND(ББ!D43/1000,0)</f>
        <v>123830</v>
      </c>
    </row>
    <row r="58" spans="1:6" ht="24.75" customHeight="1">
      <c r="A58" s="10" t="s">
        <v>276</v>
      </c>
      <c r="B58" s="383" t="s">
        <v>218</v>
      </c>
      <c r="C58" s="384"/>
      <c r="D58" s="15">
        <v>100</v>
      </c>
      <c r="E58" s="182">
        <f>SUM(E45:E57)</f>
        <v>561811</v>
      </c>
      <c r="F58" s="182">
        <f>SUM(F45:F57)</f>
        <v>279951</v>
      </c>
    </row>
    <row r="59" spans="1:6" ht="12" customHeight="1">
      <c r="A59" s="10" t="s">
        <v>276</v>
      </c>
      <c r="B59" s="389" t="s">
        <v>111</v>
      </c>
      <c r="C59" s="390"/>
      <c r="D59" s="12">
        <v>101</v>
      </c>
      <c r="E59" s="181"/>
      <c r="F59" s="183"/>
    </row>
    <row r="60" spans="1:6" ht="12" customHeight="1">
      <c r="A60" s="10" t="s">
        <v>276</v>
      </c>
      <c r="B60" s="383" t="s">
        <v>32</v>
      </c>
      <c r="C60" s="384"/>
      <c r="D60" s="15" t="s">
        <v>276</v>
      </c>
      <c r="E60" s="182" t="s">
        <v>276</v>
      </c>
      <c r="F60" s="182" t="s">
        <v>276</v>
      </c>
    </row>
    <row r="61" spans="1:6" ht="24" customHeight="1">
      <c r="A61" s="10" t="s">
        <v>276</v>
      </c>
      <c r="B61" s="389" t="s">
        <v>209</v>
      </c>
      <c r="C61" s="390"/>
      <c r="D61" s="12">
        <v>110</v>
      </c>
      <c r="E61" s="181">
        <f>ROUND(ББ!C47/1000,0)</f>
        <v>0</v>
      </c>
      <c r="F61" s="181">
        <f>ROUND(ББ!D47/1000,0)</f>
        <v>0</v>
      </c>
    </row>
    <row r="62" spans="1:6" ht="24" customHeight="1">
      <c r="A62" s="10" t="s">
        <v>276</v>
      </c>
      <c r="B62" s="389" t="s">
        <v>210</v>
      </c>
      <c r="C62" s="390"/>
      <c r="D62" s="12">
        <v>111</v>
      </c>
      <c r="E62" s="181">
        <f>ROUND(ББ!C48/1000,0)</f>
        <v>0</v>
      </c>
      <c r="F62" s="181">
        <f>ROUND(ББ!D48/1000,0)</f>
        <v>0</v>
      </c>
    </row>
    <row r="63" spans="1:6" ht="24" customHeight="1">
      <c r="A63" s="10" t="s">
        <v>276</v>
      </c>
      <c r="B63" s="389" t="s">
        <v>289</v>
      </c>
      <c r="C63" s="390"/>
      <c r="D63" s="12">
        <v>112</v>
      </c>
      <c r="E63" s="181">
        <f>ROUND(ББ!C49/1000,0)</f>
        <v>0</v>
      </c>
      <c r="F63" s="181">
        <f>ROUND(ББ!D49/1000,0)</f>
        <v>0</v>
      </c>
    </row>
    <row r="64" spans="1:6" ht="12" customHeight="1">
      <c r="A64" s="10" t="s">
        <v>276</v>
      </c>
      <c r="B64" s="389" t="s">
        <v>211</v>
      </c>
      <c r="C64" s="390"/>
      <c r="D64" s="12">
        <v>113</v>
      </c>
      <c r="E64" s="181">
        <f>ROUND(ББ!C50/1000,0)</f>
        <v>0</v>
      </c>
      <c r="F64" s="181">
        <f>ROUND(ББ!D50/1000,0)</f>
        <v>0</v>
      </c>
    </row>
    <row r="65" spans="1:6" ht="12" customHeight="1">
      <c r="A65" s="10" t="s">
        <v>276</v>
      </c>
      <c r="B65" s="389" t="s">
        <v>213</v>
      </c>
      <c r="C65" s="390"/>
      <c r="D65" s="12">
        <v>114</v>
      </c>
      <c r="E65" s="181">
        <f>ROUND(ББ!C51/1000,0)</f>
        <v>0</v>
      </c>
      <c r="F65" s="181">
        <f>ROUND(ББ!D51/1000,0)</f>
        <v>0</v>
      </c>
    </row>
    <row r="66" spans="1:6" ht="12" customHeight="1">
      <c r="A66" s="10" t="s">
        <v>276</v>
      </c>
      <c r="B66" s="389" t="s">
        <v>114</v>
      </c>
      <c r="C66" s="390"/>
      <c r="D66" s="12">
        <v>115</v>
      </c>
      <c r="E66" s="181">
        <f>ROUND(ББ!C52/1000,0)</f>
        <v>82630</v>
      </c>
      <c r="F66" s="181">
        <f>ROUND(ББ!D52/1000,0)</f>
        <v>82630</v>
      </c>
    </row>
    <row r="67" spans="1:6" ht="12" customHeight="1">
      <c r="A67" s="10" t="s">
        <v>276</v>
      </c>
      <c r="B67" s="389" t="s">
        <v>112</v>
      </c>
      <c r="C67" s="390"/>
      <c r="D67" s="12">
        <v>116</v>
      </c>
      <c r="E67" s="181">
        <f>ROUND(ББ!C53/1000,0)</f>
        <v>0</v>
      </c>
      <c r="F67" s="181">
        <f>ROUND(ББ!D53/1000,0)</f>
        <v>0</v>
      </c>
    </row>
    <row r="68" spans="1:6" ht="12" customHeight="1">
      <c r="A68" s="10" t="s">
        <v>276</v>
      </c>
      <c r="B68" s="389" t="s">
        <v>113</v>
      </c>
      <c r="C68" s="390"/>
      <c r="D68" s="12">
        <v>117</v>
      </c>
      <c r="E68" s="181">
        <f>ROUND(ББ!C54/1000,0)</f>
        <v>0</v>
      </c>
      <c r="F68" s="181">
        <f>ROUND(ББ!D54/1000,0)</f>
        <v>0</v>
      </c>
    </row>
    <row r="69" spans="1:6" ht="12" customHeight="1">
      <c r="A69" s="10" t="s">
        <v>276</v>
      </c>
      <c r="B69" s="389" t="s">
        <v>214</v>
      </c>
      <c r="C69" s="390"/>
      <c r="D69" s="12">
        <v>118</v>
      </c>
      <c r="E69" s="181">
        <f>ROUND(ББ!C55/1000,0)</f>
        <v>0</v>
      </c>
      <c r="F69" s="181">
        <f>ROUND(ББ!D55/1000,0)</f>
        <v>0</v>
      </c>
    </row>
    <row r="70" spans="1:6" ht="12" customHeight="1">
      <c r="A70" s="10" t="s">
        <v>276</v>
      </c>
      <c r="B70" s="389" t="s">
        <v>215</v>
      </c>
      <c r="C70" s="390"/>
      <c r="D70" s="12">
        <v>119</v>
      </c>
      <c r="E70" s="181">
        <f>ROUND(ББ!C56/1000,0)</f>
        <v>0</v>
      </c>
      <c r="F70" s="181">
        <f>ROUND(ББ!D56/1000,0)</f>
        <v>0</v>
      </c>
    </row>
    <row r="71" spans="1:6" ht="12" customHeight="1">
      <c r="A71" s="10" t="s">
        <v>276</v>
      </c>
      <c r="B71" s="389" t="s">
        <v>115</v>
      </c>
      <c r="C71" s="390"/>
      <c r="D71" s="12">
        <v>120</v>
      </c>
      <c r="E71" s="181">
        <f>ROUND(ББ!C57/1000,0)</f>
        <v>8026116</v>
      </c>
      <c r="F71" s="181">
        <f>ROUND(ББ!D57/1000,0)</f>
        <v>8020660</v>
      </c>
    </row>
    <row r="72" spans="1:6" ht="12" customHeight="1">
      <c r="A72" s="10" t="s">
        <v>276</v>
      </c>
      <c r="B72" s="389" t="s">
        <v>116</v>
      </c>
      <c r="C72" s="390"/>
      <c r="D72" s="12">
        <v>121</v>
      </c>
      <c r="E72" s="181">
        <f>ROUND(ББ!C58/1000,0)</f>
        <v>0</v>
      </c>
      <c r="F72" s="181">
        <f>ROUND(ББ!D58/1000,0)</f>
        <v>0</v>
      </c>
    </row>
    <row r="73" spans="1:6" ht="12" customHeight="1">
      <c r="A73" s="10" t="s">
        <v>276</v>
      </c>
      <c r="B73" s="389" t="s">
        <v>216</v>
      </c>
      <c r="C73" s="390"/>
      <c r="D73" s="12">
        <v>122</v>
      </c>
      <c r="E73" s="181">
        <f>ROUND(ББ!C59/1000,0)</f>
        <v>0</v>
      </c>
      <c r="F73" s="181">
        <f>ROUND(ББ!D59/1000,0)</f>
        <v>0</v>
      </c>
    </row>
    <row r="74" spans="1:6" ht="12" customHeight="1">
      <c r="A74" s="10" t="s">
        <v>276</v>
      </c>
      <c r="B74" s="389" t="s">
        <v>117</v>
      </c>
      <c r="C74" s="390"/>
      <c r="D74" s="12">
        <v>123</v>
      </c>
      <c r="E74" s="181">
        <f>ROUND(ББ!C60/1000,0)</f>
        <v>0</v>
      </c>
      <c r="F74" s="181">
        <f>ROUND(ББ!D60/1000,0)</f>
        <v>0</v>
      </c>
    </row>
    <row r="75" spans="1:6" ht="12" customHeight="1">
      <c r="A75" s="10" t="s">
        <v>276</v>
      </c>
      <c r="B75" s="389" t="s">
        <v>118</v>
      </c>
      <c r="C75" s="390"/>
      <c r="D75" s="12">
        <v>124</v>
      </c>
      <c r="E75" s="181">
        <f>ROUND(ББ!C61/1000,0)</f>
        <v>0</v>
      </c>
      <c r="F75" s="181">
        <f>ROUND(ББ!D61/1000,0)</f>
        <v>0</v>
      </c>
    </row>
    <row r="76" spans="1:6" ht="12" customHeight="1">
      <c r="A76" s="10" t="s">
        <v>276</v>
      </c>
      <c r="B76" s="389" t="s">
        <v>119</v>
      </c>
      <c r="C76" s="390"/>
      <c r="D76" s="12">
        <v>125</v>
      </c>
      <c r="E76" s="181">
        <f>ROUND(ББ!C62/1000,0)</f>
        <v>1000</v>
      </c>
      <c r="F76" s="181">
        <f>ROUND(ББ!D62/1000,0)</f>
        <v>1000</v>
      </c>
    </row>
    <row r="77" spans="1:6" ht="12" customHeight="1">
      <c r="A77" s="10" t="s">
        <v>276</v>
      </c>
      <c r="B77" s="389" t="s">
        <v>120</v>
      </c>
      <c r="C77" s="390"/>
      <c r="D77" s="12">
        <v>126</v>
      </c>
      <c r="E77" s="181">
        <f>ROUND(ББ!C63/1000,0)</f>
        <v>51446</v>
      </c>
      <c r="F77" s="181">
        <f>ROUND(ББ!D63/1000,0)</f>
        <v>51446</v>
      </c>
    </row>
    <row r="78" spans="1:6" ht="12" customHeight="1">
      <c r="A78" s="10" t="s">
        <v>276</v>
      </c>
      <c r="B78" s="389" t="s">
        <v>121</v>
      </c>
      <c r="C78" s="390"/>
      <c r="D78" s="12">
        <v>127</v>
      </c>
      <c r="E78" s="181">
        <f>ROUND(ББ!C64/1000,0)</f>
        <v>56978</v>
      </c>
      <c r="F78" s="181">
        <f>ROUNDUP(ББ!D64/1000,0)</f>
        <v>47256</v>
      </c>
    </row>
    <row r="79" spans="1:6" ht="24" customHeight="1">
      <c r="A79" s="10" t="s">
        <v>276</v>
      </c>
      <c r="B79" s="383" t="s">
        <v>217</v>
      </c>
      <c r="C79" s="384"/>
      <c r="D79" s="15">
        <v>200</v>
      </c>
      <c r="E79" s="182">
        <f>SUM(E61:E78)</f>
        <v>8218170</v>
      </c>
      <c r="F79" s="182">
        <f>SUM(F61:F78)</f>
        <v>8202992</v>
      </c>
    </row>
    <row r="80" spans="1:6" ht="12" customHeight="1">
      <c r="A80" s="10" t="s">
        <v>276</v>
      </c>
      <c r="B80" s="383" t="s">
        <v>122</v>
      </c>
      <c r="C80" s="384"/>
      <c r="D80" s="15" t="s">
        <v>276</v>
      </c>
      <c r="E80" s="182">
        <f>E58+E79</f>
        <v>8779981</v>
      </c>
      <c r="F80" s="182">
        <f>F58+F79</f>
        <v>8482943</v>
      </c>
    </row>
    <row r="81" spans="1:6" ht="12" customHeight="1">
      <c r="A81" s="10" t="s">
        <v>276</v>
      </c>
      <c r="B81" s="391" t="s">
        <v>123</v>
      </c>
      <c r="C81" s="392"/>
      <c r="D81" s="392"/>
      <c r="E81" s="392"/>
      <c r="F81" s="393"/>
    </row>
    <row r="82" spans="1:6" ht="12" customHeight="1">
      <c r="A82" s="10" t="s">
        <v>276</v>
      </c>
      <c r="B82" s="383" t="s">
        <v>39</v>
      </c>
      <c r="C82" s="384"/>
      <c r="D82" s="15" t="s">
        <v>276</v>
      </c>
      <c r="E82" s="180" t="s">
        <v>276</v>
      </c>
      <c r="F82" s="180" t="s">
        <v>276</v>
      </c>
    </row>
    <row r="83" spans="1:6" ht="24" customHeight="1">
      <c r="A83" s="10" t="s">
        <v>276</v>
      </c>
      <c r="B83" s="389" t="s">
        <v>223</v>
      </c>
      <c r="C83" s="390"/>
      <c r="D83" s="12">
        <v>210</v>
      </c>
      <c r="E83" s="181">
        <f>ROUND(ББ!C69/1000,0)</f>
        <v>440556</v>
      </c>
      <c r="F83" s="181">
        <f>ROUND(ББ!D69/1000,0)</f>
        <v>314913</v>
      </c>
    </row>
    <row r="84" spans="1:6" ht="24" customHeight="1">
      <c r="A84" s="10" t="s">
        <v>276</v>
      </c>
      <c r="B84" s="389" t="s">
        <v>224</v>
      </c>
      <c r="C84" s="390"/>
      <c r="D84" s="12">
        <v>211</v>
      </c>
      <c r="E84" s="181">
        <f>ROUND(ББ!C70/1000,0)</f>
        <v>0</v>
      </c>
      <c r="F84" s="181">
        <f>ROUND(ББ!D70/1000,0)</f>
        <v>0</v>
      </c>
    </row>
    <row r="85" spans="1:6" ht="12" customHeight="1">
      <c r="A85" s="10" t="s">
        <v>276</v>
      </c>
      <c r="B85" s="389" t="s">
        <v>212</v>
      </c>
      <c r="C85" s="390"/>
      <c r="D85" s="12">
        <v>212</v>
      </c>
      <c r="E85" s="181">
        <f>ROUND(ББ!C71/1000,0)</f>
        <v>0</v>
      </c>
      <c r="F85" s="181">
        <f>ROUND(ББ!D71/1000,0)</f>
        <v>0</v>
      </c>
    </row>
    <row r="86" spans="1:6" ht="12" customHeight="1">
      <c r="A86" s="10" t="s">
        <v>276</v>
      </c>
      <c r="B86" s="389" t="s">
        <v>124</v>
      </c>
      <c r="C86" s="390"/>
      <c r="D86" s="12">
        <v>213</v>
      </c>
      <c r="E86" s="181">
        <f>ROUND(ББ!C72/1000,0)</f>
        <v>0</v>
      </c>
      <c r="F86" s="181">
        <f>ROUND(ББ!D72/1000,0)</f>
        <v>0</v>
      </c>
    </row>
    <row r="87" spans="1:6" ht="12" customHeight="1">
      <c r="A87" s="10" t="s">
        <v>276</v>
      </c>
      <c r="B87" s="389" t="s">
        <v>125</v>
      </c>
      <c r="C87" s="390"/>
      <c r="D87" s="12">
        <v>214</v>
      </c>
      <c r="E87" s="181">
        <f>ROUND(ББ!C73/1000,0)</f>
        <v>14202</v>
      </c>
      <c r="F87" s="181">
        <f>ROUND(ББ!D73/1000,0)</f>
        <v>15237</v>
      </c>
    </row>
    <row r="88" spans="1:6" ht="12" customHeight="1">
      <c r="A88" s="10" t="s">
        <v>276</v>
      </c>
      <c r="B88" s="389" t="s">
        <v>290</v>
      </c>
      <c r="C88" s="390"/>
      <c r="D88" s="12">
        <v>215</v>
      </c>
      <c r="E88" s="181">
        <f>ROUND(ББ!C74/1000,0)</f>
        <v>9822</v>
      </c>
      <c r="F88" s="181">
        <f>ROUND(ББ!D74/1000,0)</f>
        <v>11163</v>
      </c>
    </row>
    <row r="89" spans="1:6" ht="12" customHeight="1">
      <c r="A89" s="10" t="s">
        <v>276</v>
      </c>
      <c r="B89" s="389" t="s">
        <v>126</v>
      </c>
      <c r="C89" s="390"/>
      <c r="D89" s="12">
        <v>216</v>
      </c>
      <c r="E89" s="181">
        <f>ROUND(ББ!C75/1000,0)</f>
        <v>47876</v>
      </c>
      <c r="F89" s="181">
        <f>ROUNDUP(ББ!D75/1000,0)</f>
        <v>10223</v>
      </c>
    </row>
    <row r="90" spans="1:6" ht="12" customHeight="1">
      <c r="A90" s="10" t="s">
        <v>276</v>
      </c>
      <c r="B90" s="389" t="s">
        <v>127</v>
      </c>
      <c r="C90" s="390"/>
      <c r="D90" s="12">
        <v>217</v>
      </c>
      <c r="E90" s="181">
        <f>ROUND(ББ!C76/1000,0)</f>
        <v>0</v>
      </c>
      <c r="F90" s="181">
        <f>ROUND(ББ!D76/1000,0)</f>
        <v>0</v>
      </c>
    </row>
    <row r="91" spans="1:6" ht="12" customHeight="1">
      <c r="A91" s="10" t="s">
        <v>276</v>
      </c>
      <c r="B91" s="389" t="s">
        <v>222</v>
      </c>
      <c r="C91" s="390"/>
      <c r="D91" s="12">
        <v>218</v>
      </c>
      <c r="E91" s="181">
        <f>ROUND(ББ!C77/1000,0)</f>
        <v>0</v>
      </c>
      <c r="F91" s="181">
        <f>ROUND(ББ!D77/1000,0)</f>
        <v>0</v>
      </c>
    </row>
    <row r="92" spans="1:6" ht="12" customHeight="1">
      <c r="A92" s="10" t="s">
        <v>276</v>
      </c>
      <c r="B92" s="389" t="s">
        <v>291</v>
      </c>
      <c r="C92" s="390"/>
      <c r="D92" s="12">
        <v>219</v>
      </c>
      <c r="E92" s="181">
        <f>ROUND(ББ!C78/1000,0)</f>
        <v>0</v>
      </c>
      <c r="F92" s="181">
        <f>ROUND(ББ!D78/1000,0)</f>
        <v>0</v>
      </c>
    </row>
    <row r="93" spans="1:6" ht="12" customHeight="1">
      <c r="A93" s="10" t="s">
        <v>276</v>
      </c>
      <c r="B93" s="389" t="s">
        <v>220</v>
      </c>
      <c r="C93" s="390"/>
      <c r="D93" s="12">
        <v>220</v>
      </c>
      <c r="E93" s="181">
        <f>ROUND(ББ!C79/1000,0)</f>
        <v>0</v>
      </c>
      <c r="F93" s="181">
        <f>ROUND(ББ!D79/1000,0)</f>
        <v>0</v>
      </c>
    </row>
    <row r="94" spans="1:6" ht="12" customHeight="1">
      <c r="A94" s="10" t="s">
        <v>276</v>
      </c>
      <c r="B94" s="389" t="s">
        <v>219</v>
      </c>
      <c r="C94" s="390"/>
      <c r="D94" s="12">
        <v>221</v>
      </c>
      <c r="E94" s="181">
        <f>ROUND(ББ!C80/1000,0)</f>
        <v>0</v>
      </c>
      <c r="F94" s="181">
        <f>ROUND(ББ!D80/1000,0)</f>
        <v>0</v>
      </c>
    </row>
    <row r="95" spans="1:6" ht="12" customHeight="1">
      <c r="A95" s="10" t="s">
        <v>276</v>
      </c>
      <c r="B95" s="389" t="s">
        <v>128</v>
      </c>
      <c r="C95" s="390"/>
      <c r="D95" s="12">
        <v>222</v>
      </c>
      <c r="E95" s="181">
        <f>ROUND(ББ!C81/1000,0)</f>
        <v>460840</v>
      </c>
      <c r="F95" s="181">
        <f>ROUND(ББ!D81/1000,0)</f>
        <v>412448</v>
      </c>
    </row>
    <row r="96" spans="1:6" ht="24.75" customHeight="1">
      <c r="A96" s="10" t="s">
        <v>276</v>
      </c>
      <c r="B96" s="383" t="s">
        <v>225</v>
      </c>
      <c r="C96" s="384"/>
      <c r="D96" s="15">
        <v>300</v>
      </c>
      <c r="E96" s="182">
        <f>SUM(E83:E95)</f>
        <v>973296</v>
      </c>
      <c r="F96" s="182">
        <f>SUM(F83:F95)</f>
        <v>763984</v>
      </c>
    </row>
    <row r="97" spans="1:6" ht="12" customHeight="1">
      <c r="A97" s="10" t="s">
        <v>276</v>
      </c>
      <c r="B97" s="389" t="s">
        <v>129</v>
      </c>
      <c r="C97" s="390"/>
      <c r="D97" s="12">
        <v>301</v>
      </c>
      <c r="E97" s="181"/>
      <c r="F97" s="183"/>
    </row>
    <row r="98" spans="1:6" ht="12" customHeight="1">
      <c r="A98" s="10" t="s">
        <v>276</v>
      </c>
      <c r="B98" s="383" t="s">
        <v>58</v>
      </c>
      <c r="C98" s="384"/>
      <c r="D98" s="15" t="s">
        <v>276</v>
      </c>
      <c r="E98" s="182" t="s">
        <v>276</v>
      </c>
      <c r="F98" s="182" t="s">
        <v>276</v>
      </c>
    </row>
    <row r="99" spans="1:6" ht="24" customHeight="1">
      <c r="A99" s="10" t="s">
        <v>276</v>
      </c>
      <c r="B99" s="389" t="s">
        <v>226</v>
      </c>
      <c r="C99" s="390"/>
      <c r="D99" s="12">
        <v>310</v>
      </c>
      <c r="E99" s="181">
        <f>ROUND(ББ!C87/1000,0)</f>
        <v>4993863</v>
      </c>
      <c r="F99" s="181">
        <f>ROUND(ББ!D87/1000,0)</f>
        <v>4993816</v>
      </c>
    </row>
    <row r="100" spans="1:6" ht="24" customHeight="1">
      <c r="A100" s="10" t="s">
        <v>276</v>
      </c>
      <c r="B100" s="389" t="s">
        <v>227</v>
      </c>
      <c r="C100" s="390"/>
      <c r="D100" s="12">
        <v>311</v>
      </c>
      <c r="E100" s="181"/>
      <c r="F100" s="181"/>
    </row>
    <row r="101" spans="1:6" ht="12" customHeight="1">
      <c r="A101" s="10" t="s">
        <v>276</v>
      </c>
      <c r="B101" s="389" t="s">
        <v>211</v>
      </c>
      <c r="C101" s="390"/>
      <c r="D101" s="12">
        <v>312</v>
      </c>
      <c r="E101" s="181"/>
      <c r="F101" s="181"/>
    </row>
    <row r="102" spans="1:6" ht="12" customHeight="1">
      <c r="A102" s="10" t="s">
        <v>276</v>
      </c>
      <c r="B102" s="389" t="s">
        <v>130</v>
      </c>
      <c r="C102" s="390"/>
      <c r="D102" s="12">
        <v>313</v>
      </c>
      <c r="E102" s="181"/>
      <c r="F102" s="181"/>
    </row>
    <row r="103" spans="1:6" ht="12" customHeight="1">
      <c r="A103" s="10" t="s">
        <v>276</v>
      </c>
      <c r="B103" s="389" t="s">
        <v>131</v>
      </c>
      <c r="C103" s="390"/>
      <c r="D103" s="12">
        <v>314</v>
      </c>
      <c r="E103" s="181"/>
      <c r="F103" s="181"/>
    </row>
    <row r="104" spans="1:6" ht="12" customHeight="1">
      <c r="A104" s="10" t="s">
        <v>276</v>
      </c>
      <c r="B104" s="389" t="s">
        <v>178</v>
      </c>
      <c r="C104" s="390"/>
      <c r="D104" s="12">
        <v>315</v>
      </c>
      <c r="E104" s="181"/>
      <c r="F104" s="181"/>
    </row>
    <row r="105" spans="1:6" ht="12" customHeight="1">
      <c r="A105" s="10" t="s">
        <v>276</v>
      </c>
      <c r="B105" s="389" t="s">
        <v>132</v>
      </c>
      <c r="C105" s="390"/>
      <c r="D105" s="12">
        <v>316</v>
      </c>
      <c r="E105" s="181"/>
      <c r="F105" s="181"/>
    </row>
    <row r="106" spans="1:6" ht="12" customHeight="1">
      <c r="A106" s="10" t="s">
        <v>276</v>
      </c>
      <c r="B106" s="389" t="s">
        <v>127</v>
      </c>
      <c r="C106" s="390"/>
      <c r="D106" s="12">
        <v>317</v>
      </c>
      <c r="E106" s="181"/>
      <c r="F106" s="181"/>
    </row>
    <row r="107" spans="1:6" ht="12" customHeight="1">
      <c r="A107" s="10" t="s">
        <v>276</v>
      </c>
      <c r="B107" s="389" t="s">
        <v>228</v>
      </c>
      <c r="C107" s="390"/>
      <c r="D107" s="12">
        <v>318</v>
      </c>
      <c r="E107" s="181"/>
      <c r="F107" s="181"/>
    </row>
    <row r="108" spans="1:6" ht="12" customHeight="1">
      <c r="A108" s="10" t="s">
        <v>276</v>
      </c>
      <c r="B108" s="389" t="s">
        <v>292</v>
      </c>
      <c r="C108" s="390"/>
      <c r="D108" s="12">
        <v>319</v>
      </c>
      <c r="E108" s="181"/>
      <c r="F108" s="181"/>
    </row>
    <row r="109" spans="1:6" ht="12" customHeight="1">
      <c r="A109" s="10" t="s">
        <v>276</v>
      </c>
      <c r="B109" s="389" t="s">
        <v>220</v>
      </c>
      <c r="C109" s="390"/>
      <c r="D109" s="12">
        <v>320</v>
      </c>
      <c r="E109" s="181"/>
      <c r="F109" s="181"/>
    </row>
    <row r="110" spans="1:6" ht="12" customHeight="1">
      <c r="A110" s="10" t="s">
        <v>276</v>
      </c>
      <c r="B110" s="389" t="s">
        <v>133</v>
      </c>
      <c r="C110" s="390"/>
      <c r="D110" s="12">
        <v>321</v>
      </c>
      <c r="E110" s="181"/>
      <c r="F110" s="181"/>
    </row>
    <row r="111" spans="1:6" ht="24" customHeight="1">
      <c r="A111" s="10" t="s">
        <v>276</v>
      </c>
      <c r="B111" s="383" t="s">
        <v>229</v>
      </c>
      <c r="C111" s="384"/>
      <c r="D111" s="15">
        <v>400</v>
      </c>
      <c r="E111" s="182">
        <f>SUM(E99:E110)</f>
        <v>4993863</v>
      </c>
      <c r="F111" s="182">
        <f>SUM(F99:F110)</f>
        <v>4993816</v>
      </c>
    </row>
    <row r="112" spans="1:6" ht="12" customHeight="1">
      <c r="A112" s="10" t="s">
        <v>276</v>
      </c>
      <c r="B112" s="383" t="s">
        <v>60</v>
      </c>
      <c r="C112" s="384"/>
      <c r="D112" s="15" t="s">
        <v>276</v>
      </c>
      <c r="E112" s="182" t="s">
        <v>276</v>
      </c>
      <c r="F112" s="182" t="s">
        <v>276</v>
      </c>
    </row>
    <row r="113" spans="1:8" ht="12" customHeight="1">
      <c r="A113" s="10" t="s">
        <v>276</v>
      </c>
      <c r="B113" s="389" t="s">
        <v>134</v>
      </c>
      <c r="C113" s="390"/>
      <c r="D113" s="12">
        <v>410</v>
      </c>
      <c r="E113" s="181">
        <f>ROUND(ББ!C98/1000,0)</f>
        <v>81200</v>
      </c>
      <c r="F113" s="181">
        <f>ROUND(ББ!D98/1000,0)</f>
        <v>81200</v>
      </c>
    </row>
    <row r="114" spans="1:8" ht="12" customHeight="1">
      <c r="A114" s="10" t="s">
        <v>276</v>
      </c>
      <c r="B114" s="389" t="s">
        <v>135</v>
      </c>
      <c r="C114" s="390"/>
      <c r="D114" s="12">
        <v>411</v>
      </c>
      <c r="E114" s="181">
        <f>ROUND(ББ!C99/1000,0)</f>
        <v>0</v>
      </c>
      <c r="F114" s="181">
        <f>ROUND(ББ!D99/1000,0)</f>
        <v>0</v>
      </c>
    </row>
    <row r="115" spans="1:8" ht="12" customHeight="1">
      <c r="A115" s="10" t="s">
        <v>276</v>
      </c>
      <c r="B115" s="389" t="s">
        <v>136</v>
      </c>
      <c r="C115" s="390"/>
      <c r="D115" s="12">
        <v>412</v>
      </c>
      <c r="E115" s="181">
        <f>ROUND(ББ!C100/1000,0)</f>
        <v>0</v>
      </c>
      <c r="F115" s="181">
        <f>ROUND(ББ!D100/1000,0)</f>
        <v>0</v>
      </c>
    </row>
    <row r="116" spans="1:8" ht="12" customHeight="1">
      <c r="A116" s="10" t="s">
        <v>276</v>
      </c>
      <c r="B116" s="389" t="s">
        <v>233</v>
      </c>
      <c r="C116" s="390"/>
      <c r="D116" s="12">
        <v>413</v>
      </c>
      <c r="E116" s="181">
        <f>ROUND(ББ!C101/1000,0)</f>
        <v>0</v>
      </c>
      <c r="F116" s="181">
        <f>ROUND(ББ!D101/1000,0)</f>
        <v>0</v>
      </c>
    </row>
    <row r="117" spans="1:8" ht="12" customHeight="1">
      <c r="A117" s="10" t="s">
        <v>276</v>
      </c>
      <c r="B117" s="389" t="s">
        <v>137</v>
      </c>
      <c r="C117" s="390"/>
      <c r="D117" s="12">
        <v>414</v>
      </c>
      <c r="E117" s="181">
        <f>ROUND(ББ!C102/1000,0)</f>
        <v>2731622</v>
      </c>
      <c r="F117" s="181">
        <f>ROUND(ББ!D102/1000,0)</f>
        <v>2643942</v>
      </c>
    </row>
    <row r="118" spans="1:8" ht="12" customHeight="1">
      <c r="A118" s="10" t="s">
        <v>276</v>
      </c>
      <c r="B118" s="389" t="s">
        <v>230</v>
      </c>
      <c r="C118" s="390"/>
      <c r="D118" s="12">
        <v>415</v>
      </c>
      <c r="E118" s="181">
        <f>ROUND(ББ!C103/1000,0)</f>
        <v>0</v>
      </c>
      <c r="F118" s="181">
        <f>ROUND(ББ!D103/1000,0)</f>
        <v>0</v>
      </c>
    </row>
    <row r="119" spans="1:8" ht="12" customHeight="1">
      <c r="A119" s="10" t="s">
        <v>276</v>
      </c>
      <c r="B119" s="389" t="s">
        <v>293</v>
      </c>
      <c r="C119" s="390"/>
      <c r="D119" s="12">
        <v>420</v>
      </c>
      <c r="E119" s="184">
        <f>SUM(E113:E118)</f>
        <v>2812822</v>
      </c>
      <c r="F119" s="184">
        <f>SUM(F113:F118)</f>
        <v>2725142</v>
      </c>
      <c r="H119" s="193">
        <f>E119-F119</f>
        <v>87680</v>
      </c>
    </row>
    <row r="120" spans="1:8" ht="12" customHeight="1">
      <c r="A120" s="10" t="s">
        <v>276</v>
      </c>
      <c r="B120" s="389" t="s">
        <v>138</v>
      </c>
      <c r="C120" s="390"/>
      <c r="D120" s="12">
        <v>421</v>
      </c>
      <c r="E120" s="181"/>
      <c r="F120" s="183"/>
    </row>
    <row r="121" spans="1:8" ht="12" customHeight="1">
      <c r="A121" s="10" t="s">
        <v>276</v>
      </c>
      <c r="B121" s="383" t="s">
        <v>139</v>
      </c>
      <c r="C121" s="384"/>
      <c r="D121" s="15">
        <v>500</v>
      </c>
      <c r="E121" s="182">
        <f>E119+E120</f>
        <v>2812822</v>
      </c>
      <c r="F121" s="182">
        <f>F119+F120</f>
        <v>2725142</v>
      </c>
    </row>
    <row r="122" spans="1:8" ht="12" customHeight="1">
      <c r="A122" s="10" t="s">
        <v>276</v>
      </c>
      <c r="B122" s="383" t="s">
        <v>140</v>
      </c>
      <c r="C122" s="384"/>
      <c r="D122" s="15" t="s">
        <v>276</v>
      </c>
      <c r="E122" s="182">
        <f>E121+E111+E97+E96</f>
        <v>8779981</v>
      </c>
      <c r="F122" s="182">
        <f>F121+F111+F97+F96</f>
        <v>8482942</v>
      </c>
    </row>
    <row r="123" spans="1:8" ht="12" hidden="1" customHeight="1">
      <c r="B123" s="5" t="s">
        <v>276</v>
      </c>
      <c r="C123" s="5" t="s">
        <v>276</v>
      </c>
      <c r="D123" s="5" t="s">
        <v>276</v>
      </c>
      <c r="E123" s="179">
        <f>E80-E122</f>
        <v>0</v>
      </c>
      <c r="F123" s="179">
        <f>F80-F122</f>
        <v>1</v>
      </c>
    </row>
    <row r="124" spans="1:8" ht="12" customHeight="1">
      <c r="B124" s="5" t="s">
        <v>276</v>
      </c>
      <c r="C124" s="5" t="s">
        <v>276</v>
      </c>
      <c r="D124" s="5" t="s">
        <v>276</v>
      </c>
      <c r="E124" s="5" t="s">
        <v>276</v>
      </c>
      <c r="F124" s="5" t="s">
        <v>276</v>
      </c>
    </row>
    <row r="125" spans="1:8" ht="12" customHeight="1">
      <c r="B125" s="385" t="s">
        <v>294</v>
      </c>
      <c r="C125" s="385"/>
      <c r="D125" s="17" t="s">
        <v>276</v>
      </c>
      <c r="E125" s="18" t="s">
        <v>276</v>
      </c>
      <c r="F125" s="17" t="s">
        <v>276</v>
      </c>
    </row>
    <row r="126" spans="1:8" ht="12" customHeight="1">
      <c r="B126" s="386" t="s">
        <v>295</v>
      </c>
      <c r="C126" s="386"/>
      <c r="D126" s="17" t="s">
        <v>276</v>
      </c>
      <c r="E126" s="19" t="s">
        <v>296</v>
      </c>
      <c r="F126" s="17" t="s">
        <v>276</v>
      </c>
    </row>
    <row r="127" spans="1:8" ht="12" customHeight="1">
      <c r="B127" s="385" t="s">
        <v>297</v>
      </c>
      <c r="C127" s="385"/>
      <c r="D127" s="17" t="s">
        <v>276</v>
      </c>
      <c r="E127" s="18" t="s">
        <v>276</v>
      </c>
      <c r="F127" s="17" t="s">
        <v>276</v>
      </c>
    </row>
    <row r="128" spans="1:8" ht="12" customHeight="1">
      <c r="B128" s="386" t="s">
        <v>298</v>
      </c>
      <c r="C128" s="386"/>
      <c r="D128" s="17" t="s">
        <v>276</v>
      </c>
      <c r="E128" s="19" t="s">
        <v>296</v>
      </c>
      <c r="F128" s="17" t="s">
        <v>276</v>
      </c>
    </row>
    <row r="129" spans="2:6" ht="12" customHeight="1">
      <c r="B129" s="388" t="s">
        <v>171</v>
      </c>
      <c r="C129" s="388"/>
      <c r="D129" s="388"/>
      <c r="E129" s="388"/>
      <c r="F129" s="388"/>
    </row>
    <row r="130" spans="2:6" hidden="1"/>
    <row r="131" spans="2:6" hidden="1"/>
    <row r="132" spans="2:6" hidden="1"/>
    <row r="133" spans="2:6" hidden="1"/>
    <row r="134" spans="2:6" hidden="1"/>
    <row r="135" spans="2:6" hidden="1"/>
    <row r="136" spans="2:6" hidden="1"/>
  </sheetData>
  <mergeCells count="102">
    <mergeCell ref="B1:F1"/>
    <mergeCell ref="B2:F2"/>
    <mergeCell ref="B3:F3"/>
    <mergeCell ref="B4:F4"/>
    <mergeCell ref="B5:F5"/>
    <mergeCell ref="B6:F6"/>
    <mergeCell ref="B14:F14"/>
    <mergeCell ref="C15:F15"/>
    <mergeCell ref="B17:F17"/>
    <mergeCell ref="B18:F18"/>
    <mergeCell ref="B41:C41"/>
    <mergeCell ref="B43:F43"/>
    <mergeCell ref="B7:F7"/>
    <mergeCell ref="B9:F9"/>
    <mergeCell ref="B10:F10"/>
    <mergeCell ref="B11:F11"/>
    <mergeCell ref="B12:F12"/>
    <mergeCell ref="B13:F13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F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5:C125"/>
    <mergeCell ref="B126:C126"/>
    <mergeCell ref="B127:C127"/>
    <mergeCell ref="B128:C128"/>
    <mergeCell ref="B129:F129"/>
    <mergeCell ref="B116:C116"/>
    <mergeCell ref="B117:C117"/>
    <mergeCell ref="B118:C118"/>
    <mergeCell ref="B119:C119"/>
    <mergeCell ref="B120:C120"/>
    <mergeCell ref="B121:C1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>
    <oddHeader>&amp;R&amp;P</oddHeader>
  </headerFooter>
  <rowBreaks count="1" manualBreakCount="1"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7E7D-3325-4EBB-B64F-FB7C2D92E895}">
  <sheetPr>
    <outlinePr summaryBelow="0" summaryRight="0"/>
    <pageSetUpPr autoPageBreaks="0" fitToPage="1"/>
  </sheetPr>
  <dimension ref="A1:I147"/>
  <sheetViews>
    <sheetView zoomScale="90" zoomScaleNormal="90" workbookViewId="0">
      <pane xSplit="1" ySplit="7" topLeftCell="B63" activePane="bottomRight" state="frozen"/>
      <selection activeCell="S75" sqref="S75"/>
      <selection pane="topRight" activeCell="S75" sqref="S75"/>
      <selection pane="bottomLeft" activeCell="S75" sqref="S75"/>
      <selection pane="bottomRight" activeCell="S75" sqref="S75"/>
    </sheetView>
  </sheetViews>
  <sheetFormatPr defaultRowHeight="11.25" outlineLevelRow="3" outlineLevelCol="1"/>
  <cols>
    <col min="1" max="1" width="69.33203125" style="271" customWidth="1"/>
    <col min="2" max="2" width="21.83203125" style="271" customWidth="1"/>
    <col min="3" max="3" width="20.6640625" style="271" customWidth="1"/>
    <col min="4" max="4" width="23" style="271" customWidth="1"/>
    <col min="5" max="5" width="21.6640625" style="271" customWidth="1"/>
    <col min="6" max="6" width="23.83203125" style="271" customWidth="1"/>
    <col min="7" max="7" width="31.33203125" style="271" customWidth="1" collapsed="1"/>
    <col min="8" max="8" width="21.6640625" style="346" hidden="1" customWidth="1" outlineLevel="1"/>
    <col min="9" max="9" width="22.1640625" style="346" hidden="1" customWidth="1" outlineLevel="1"/>
    <col min="10" max="254" width="10.6640625" style="271" customWidth="1"/>
    <col min="255" max="255" width="18.6640625" style="271" customWidth="1"/>
    <col min="256" max="256" width="16.33203125" style="271" customWidth="1"/>
    <col min="257" max="261" width="18.6640625" style="271" customWidth="1"/>
    <col min="262" max="262" width="1.6640625" style="271" customWidth="1"/>
    <col min="263" max="263" width="17" style="271" customWidth="1"/>
    <col min="264" max="510" width="10.6640625" style="271" customWidth="1"/>
    <col min="511" max="511" width="18.6640625" style="271" customWidth="1"/>
    <col min="512" max="512" width="16.33203125" style="271" customWidth="1"/>
    <col min="513" max="517" width="18.6640625" style="271" customWidth="1"/>
    <col min="518" max="518" width="1.6640625" style="271" customWidth="1"/>
    <col min="519" max="519" width="17" style="271" customWidth="1"/>
    <col min="520" max="766" width="10.6640625" style="271" customWidth="1"/>
    <col min="767" max="767" width="18.6640625" style="271" customWidth="1"/>
    <col min="768" max="768" width="16.33203125" style="271" customWidth="1"/>
    <col min="769" max="773" width="18.6640625" style="271" customWidth="1"/>
    <col min="774" max="774" width="1.6640625" style="271" customWidth="1"/>
    <col min="775" max="775" width="17" style="271" customWidth="1"/>
    <col min="776" max="1022" width="10.6640625" style="271" customWidth="1"/>
    <col min="1023" max="1023" width="18.6640625" style="271" customWidth="1"/>
    <col min="1024" max="1024" width="16.33203125" style="271" customWidth="1"/>
    <col min="1025" max="1029" width="18.6640625" style="271" customWidth="1"/>
    <col min="1030" max="1030" width="1.6640625" style="271" customWidth="1"/>
    <col min="1031" max="1031" width="17" style="271" customWidth="1"/>
    <col min="1032" max="1278" width="10.6640625" style="271" customWidth="1"/>
    <col min="1279" max="1279" width="18.6640625" style="271" customWidth="1"/>
    <col min="1280" max="1280" width="16.33203125" style="271" customWidth="1"/>
    <col min="1281" max="1285" width="18.6640625" style="271" customWidth="1"/>
    <col min="1286" max="1286" width="1.6640625" style="271" customWidth="1"/>
    <col min="1287" max="1287" width="17" style="271" customWidth="1"/>
    <col min="1288" max="1534" width="10.6640625" style="271" customWidth="1"/>
    <col min="1535" max="1535" width="18.6640625" style="271" customWidth="1"/>
    <col min="1536" max="1536" width="16.33203125" style="271" customWidth="1"/>
    <col min="1537" max="1541" width="18.6640625" style="271" customWidth="1"/>
    <col min="1542" max="1542" width="1.6640625" style="271" customWidth="1"/>
    <col min="1543" max="1543" width="17" style="271" customWidth="1"/>
    <col min="1544" max="1790" width="10.6640625" style="271" customWidth="1"/>
    <col min="1791" max="1791" width="18.6640625" style="271" customWidth="1"/>
    <col min="1792" max="1792" width="16.33203125" style="271" customWidth="1"/>
    <col min="1793" max="1797" width="18.6640625" style="271" customWidth="1"/>
    <col min="1798" max="1798" width="1.6640625" style="271" customWidth="1"/>
    <col min="1799" max="1799" width="17" style="271" customWidth="1"/>
    <col min="1800" max="2046" width="10.6640625" style="271" customWidth="1"/>
    <col min="2047" max="2047" width="18.6640625" style="271" customWidth="1"/>
    <col min="2048" max="2048" width="16.33203125" style="271" customWidth="1"/>
    <col min="2049" max="2053" width="18.6640625" style="271" customWidth="1"/>
    <col min="2054" max="2054" width="1.6640625" style="271" customWidth="1"/>
    <col min="2055" max="2055" width="17" style="271" customWidth="1"/>
    <col min="2056" max="2302" width="10.6640625" style="271" customWidth="1"/>
    <col min="2303" max="2303" width="18.6640625" style="271" customWidth="1"/>
    <col min="2304" max="2304" width="16.33203125" style="271" customWidth="1"/>
    <col min="2305" max="2309" width="18.6640625" style="271" customWidth="1"/>
    <col min="2310" max="2310" width="1.6640625" style="271" customWidth="1"/>
    <col min="2311" max="2311" width="17" style="271" customWidth="1"/>
    <col min="2312" max="2558" width="10.6640625" style="271" customWidth="1"/>
    <col min="2559" max="2559" width="18.6640625" style="271" customWidth="1"/>
    <col min="2560" max="2560" width="16.33203125" style="271" customWidth="1"/>
    <col min="2561" max="2565" width="18.6640625" style="271" customWidth="1"/>
    <col min="2566" max="2566" width="1.6640625" style="271" customWidth="1"/>
    <col min="2567" max="2567" width="17" style="271" customWidth="1"/>
    <col min="2568" max="2814" width="10.6640625" style="271" customWidth="1"/>
    <col min="2815" max="2815" width="18.6640625" style="271" customWidth="1"/>
    <col min="2816" max="2816" width="16.33203125" style="271" customWidth="1"/>
    <col min="2817" max="2821" width="18.6640625" style="271" customWidth="1"/>
    <col min="2822" max="2822" width="1.6640625" style="271" customWidth="1"/>
    <col min="2823" max="2823" width="17" style="271" customWidth="1"/>
    <col min="2824" max="3070" width="10.6640625" style="271" customWidth="1"/>
    <col min="3071" max="3071" width="18.6640625" style="271" customWidth="1"/>
    <col min="3072" max="3072" width="16.33203125" style="271" customWidth="1"/>
    <col min="3073" max="3077" width="18.6640625" style="271" customWidth="1"/>
    <col min="3078" max="3078" width="1.6640625" style="271" customWidth="1"/>
    <col min="3079" max="3079" width="17" style="271" customWidth="1"/>
    <col min="3080" max="3326" width="10.6640625" style="271" customWidth="1"/>
    <col min="3327" max="3327" width="18.6640625" style="271" customWidth="1"/>
    <col min="3328" max="3328" width="16.33203125" style="271" customWidth="1"/>
    <col min="3329" max="3333" width="18.6640625" style="271" customWidth="1"/>
    <col min="3334" max="3334" width="1.6640625" style="271" customWidth="1"/>
    <col min="3335" max="3335" width="17" style="271" customWidth="1"/>
    <col min="3336" max="3582" width="10.6640625" style="271" customWidth="1"/>
    <col min="3583" max="3583" width="18.6640625" style="271" customWidth="1"/>
    <col min="3584" max="3584" width="16.33203125" style="271" customWidth="1"/>
    <col min="3585" max="3589" width="18.6640625" style="271" customWidth="1"/>
    <col min="3590" max="3590" width="1.6640625" style="271" customWidth="1"/>
    <col min="3591" max="3591" width="17" style="271" customWidth="1"/>
    <col min="3592" max="3838" width="10.6640625" style="271" customWidth="1"/>
    <col min="3839" max="3839" width="18.6640625" style="271" customWidth="1"/>
    <col min="3840" max="3840" width="16.33203125" style="271" customWidth="1"/>
    <col min="3841" max="3845" width="18.6640625" style="271" customWidth="1"/>
    <col min="3846" max="3846" width="1.6640625" style="271" customWidth="1"/>
    <col min="3847" max="3847" width="17" style="271" customWidth="1"/>
    <col min="3848" max="4094" width="10.6640625" style="271" customWidth="1"/>
    <col min="4095" max="4095" width="18.6640625" style="271" customWidth="1"/>
    <col min="4096" max="4096" width="16.33203125" style="271" customWidth="1"/>
    <col min="4097" max="4101" width="18.6640625" style="271" customWidth="1"/>
    <col min="4102" max="4102" width="1.6640625" style="271" customWidth="1"/>
    <col min="4103" max="4103" width="17" style="271" customWidth="1"/>
    <col min="4104" max="4350" width="10.6640625" style="271" customWidth="1"/>
    <col min="4351" max="4351" width="18.6640625" style="271" customWidth="1"/>
    <col min="4352" max="4352" width="16.33203125" style="271" customWidth="1"/>
    <col min="4353" max="4357" width="18.6640625" style="271" customWidth="1"/>
    <col min="4358" max="4358" width="1.6640625" style="271" customWidth="1"/>
    <col min="4359" max="4359" width="17" style="271" customWidth="1"/>
    <col min="4360" max="4606" width="10.6640625" style="271" customWidth="1"/>
    <col min="4607" max="4607" width="18.6640625" style="271" customWidth="1"/>
    <col min="4608" max="4608" width="16.33203125" style="271" customWidth="1"/>
    <col min="4609" max="4613" width="18.6640625" style="271" customWidth="1"/>
    <col min="4614" max="4614" width="1.6640625" style="271" customWidth="1"/>
    <col min="4615" max="4615" width="17" style="271" customWidth="1"/>
    <col min="4616" max="4862" width="10.6640625" style="271" customWidth="1"/>
    <col min="4863" max="4863" width="18.6640625" style="271" customWidth="1"/>
    <col min="4864" max="4864" width="16.33203125" style="271" customWidth="1"/>
    <col min="4865" max="4869" width="18.6640625" style="271" customWidth="1"/>
    <col min="4870" max="4870" width="1.6640625" style="271" customWidth="1"/>
    <col min="4871" max="4871" width="17" style="271" customWidth="1"/>
    <col min="4872" max="5118" width="10.6640625" style="271" customWidth="1"/>
    <col min="5119" max="5119" width="18.6640625" style="271" customWidth="1"/>
    <col min="5120" max="5120" width="16.33203125" style="271" customWidth="1"/>
    <col min="5121" max="5125" width="18.6640625" style="271" customWidth="1"/>
    <col min="5126" max="5126" width="1.6640625" style="271" customWidth="1"/>
    <col min="5127" max="5127" width="17" style="271" customWidth="1"/>
    <col min="5128" max="5374" width="10.6640625" style="271" customWidth="1"/>
    <col min="5375" max="5375" width="18.6640625" style="271" customWidth="1"/>
    <col min="5376" max="5376" width="16.33203125" style="271" customWidth="1"/>
    <col min="5377" max="5381" width="18.6640625" style="271" customWidth="1"/>
    <col min="5382" max="5382" width="1.6640625" style="271" customWidth="1"/>
    <col min="5383" max="5383" width="17" style="271" customWidth="1"/>
    <col min="5384" max="5630" width="10.6640625" style="271" customWidth="1"/>
    <col min="5631" max="5631" width="18.6640625" style="271" customWidth="1"/>
    <col min="5632" max="5632" width="16.33203125" style="271" customWidth="1"/>
    <col min="5633" max="5637" width="18.6640625" style="271" customWidth="1"/>
    <col min="5638" max="5638" width="1.6640625" style="271" customWidth="1"/>
    <col min="5639" max="5639" width="17" style="271" customWidth="1"/>
    <col min="5640" max="5886" width="10.6640625" style="271" customWidth="1"/>
    <col min="5887" max="5887" width="18.6640625" style="271" customWidth="1"/>
    <col min="5888" max="5888" width="16.33203125" style="271" customWidth="1"/>
    <col min="5889" max="5893" width="18.6640625" style="271" customWidth="1"/>
    <col min="5894" max="5894" width="1.6640625" style="271" customWidth="1"/>
    <col min="5895" max="5895" width="17" style="271" customWidth="1"/>
    <col min="5896" max="6142" width="10.6640625" style="271" customWidth="1"/>
    <col min="6143" max="6143" width="18.6640625" style="271" customWidth="1"/>
    <col min="6144" max="6144" width="16.33203125" style="271" customWidth="1"/>
    <col min="6145" max="6149" width="18.6640625" style="271" customWidth="1"/>
    <col min="6150" max="6150" width="1.6640625" style="271" customWidth="1"/>
    <col min="6151" max="6151" width="17" style="271" customWidth="1"/>
    <col min="6152" max="6398" width="10.6640625" style="271" customWidth="1"/>
    <col min="6399" max="6399" width="18.6640625" style="271" customWidth="1"/>
    <col min="6400" max="6400" width="16.33203125" style="271" customWidth="1"/>
    <col min="6401" max="6405" width="18.6640625" style="271" customWidth="1"/>
    <col min="6406" max="6406" width="1.6640625" style="271" customWidth="1"/>
    <col min="6407" max="6407" width="17" style="271" customWidth="1"/>
    <col min="6408" max="6654" width="10.6640625" style="271" customWidth="1"/>
    <col min="6655" max="6655" width="18.6640625" style="271" customWidth="1"/>
    <col min="6656" max="6656" width="16.33203125" style="271" customWidth="1"/>
    <col min="6657" max="6661" width="18.6640625" style="271" customWidth="1"/>
    <col min="6662" max="6662" width="1.6640625" style="271" customWidth="1"/>
    <col min="6663" max="6663" width="17" style="271" customWidth="1"/>
    <col min="6664" max="6910" width="10.6640625" style="271" customWidth="1"/>
    <col min="6911" max="6911" width="18.6640625" style="271" customWidth="1"/>
    <col min="6912" max="6912" width="16.33203125" style="271" customWidth="1"/>
    <col min="6913" max="6917" width="18.6640625" style="271" customWidth="1"/>
    <col min="6918" max="6918" width="1.6640625" style="271" customWidth="1"/>
    <col min="6919" max="6919" width="17" style="271" customWidth="1"/>
    <col min="6920" max="7166" width="10.6640625" style="271" customWidth="1"/>
    <col min="7167" max="7167" width="18.6640625" style="271" customWidth="1"/>
    <col min="7168" max="7168" width="16.33203125" style="271" customWidth="1"/>
    <col min="7169" max="7173" width="18.6640625" style="271" customWidth="1"/>
    <col min="7174" max="7174" width="1.6640625" style="271" customWidth="1"/>
    <col min="7175" max="7175" width="17" style="271" customWidth="1"/>
    <col min="7176" max="7422" width="10.6640625" style="271" customWidth="1"/>
    <col min="7423" max="7423" width="18.6640625" style="271" customWidth="1"/>
    <col min="7424" max="7424" width="16.33203125" style="271" customWidth="1"/>
    <col min="7425" max="7429" width="18.6640625" style="271" customWidth="1"/>
    <col min="7430" max="7430" width="1.6640625" style="271" customWidth="1"/>
    <col min="7431" max="7431" width="17" style="271" customWidth="1"/>
    <col min="7432" max="7678" width="10.6640625" style="271" customWidth="1"/>
    <col min="7679" max="7679" width="18.6640625" style="271" customWidth="1"/>
    <col min="7680" max="7680" width="16.33203125" style="271" customWidth="1"/>
    <col min="7681" max="7685" width="18.6640625" style="271" customWidth="1"/>
    <col min="7686" max="7686" width="1.6640625" style="271" customWidth="1"/>
    <col min="7687" max="7687" width="17" style="271" customWidth="1"/>
    <col min="7688" max="7934" width="10.6640625" style="271" customWidth="1"/>
    <col min="7935" max="7935" width="18.6640625" style="271" customWidth="1"/>
    <col min="7936" max="7936" width="16.33203125" style="271" customWidth="1"/>
    <col min="7937" max="7941" width="18.6640625" style="271" customWidth="1"/>
    <col min="7942" max="7942" width="1.6640625" style="271" customWidth="1"/>
    <col min="7943" max="7943" width="17" style="271" customWidth="1"/>
    <col min="7944" max="8190" width="10.6640625" style="271" customWidth="1"/>
    <col min="8191" max="8191" width="18.6640625" style="271" customWidth="1"/>
    <col min="8192" max="8192" width="16.33203125" style="271" customWidth="1"/>
    <col min="8193" max="8197" width="18.6640625" style="271" customWidth="1"/>
    <col min="8198" max="8198" width="1.6640625" style="271" customWidth="1"/>
    <col min="8199" max="8199" width="17" style="271" customWidth="1"/>
    <col min="8200" max="8446" width="10.6640625" style="271" customWidth="1"/>
    <col min="8447" max="8447" width="18.6640625" style="271" customWidth="1"/>
    <col min="8448" max="8448" width="16.33203125" style="271" customWidth="1"/>
    <col min="8449" max="8453" width="18.6640625" style="271" customWidth="1"/>
    <col min="8454" max="8454" width="1.6640625" style="271" customWidth="1"/>
    <col min="8455" max="8455" width="17" style="271" customWidth="1"/>
    <col min="8456" max="8702" width="10.6640625" style="271" customWidth="1"/>
    <col min="8703" max="8703" width="18.6640625" style="271" customWidth="1"/>
    <col min="8704" max="8704" width="16.33203125" style="271" customWidth="1"/>
    <col min="8705" max="8709" width="18.6640625" style="271" customWidth="1"/>
    <col min="8710" max="8710" width="1.6640625" style="271" customWidth="1"/>
    <col min="8711" max="8711" width="17" style="271" customWidth="1"/>
    <col min="8712" max="8958" width="10.6640625" style="271" customWidth="1"/>
    <col min="8959" max="8959" width="18.6640625" style="271" customWidth="1"/>
    <col min="8960" max="8960" width="16.33203125" style="271" customWidth="1"/>
    <col min="8961" max="8965" width="18.6640625" style="271" customWidth="1"/>
    <col min="8966" max="8966" width="1.6640625" style="271" customWidth="1"/>
    <col min="8967" max="8967" width="17" style="271" customWidth="1"/>
    <col min="8968" max="9214" width="10.6640625" style="271" customWidth="1"/>
    <col min="9215" max="9215" width="18.6640625" style="271" customWidth="1"/>
    <col min="9216" max="9216" width="16.33203125" style="271" customWidth="1"/>
    <col min="9217" max="9221" width="18.6640625" style="271" customWidth="1"/>
    <col min="9222" max="9222" width="1.6640625" style="271" customWidth="1"/>
    <col min="9223" max="9223" width="17" style="271" customWidth="1"/>
    <col min="9224" max="9470" width="10.6640625" style="271" customWidth="1"/>
    <col min="9471" max="9471" width="18.6640625" style="271" customWidth="1"/>
    <col min="9472" max="9472" width="16.33203125" style="271" customWidth="1"/>
    <col min="9473" max="9477" width="18.6640625" style="271" customWidth="1"/>
    <col min="9478" max="9478" width="1.6640625" style="271" customWidth="1"/>
    <col min="9479" max="9479" width="17" style="271" customWidth="1"/>
    <col min="9480" max="9726" width="10.6640625" style="271" customWidth="1"/>
    <col min="9727" max="9727" width="18.6640625" style="271" customWidth="1"/>
    <col min="9728" max="9728" width="16.33203125" style="271" customWidth="1"/>
    <col min="9729" max="9733" width="18.6640625" style="271" customWidth="1"/>
    <col min="9734" max="9734" width="1.6640625" style="271" customWidth="1"/>
    <col min="9735" max="9735" width="17" style="271" customWidth="1"/>
    <col min="9736" max="9982" width="10.6640625" style="271" customWidth="1"/>
    <col min="9983" max="9983" width="18.6640625" style="271" customWidth="1"/>
    <col min="9984" max="9984" width="16.33203125" style="271" customWidth="1"/>
    <col min="9985" max="9989" width="18.6640625" style="271" customWidth="1"/>
    <col min="9990" max="9990" width="1.6640625" style="271" customWidth="1"/>
    <col min="9991" max="9991" width="17" style="271" customWidth="1"/>
    <col min="9992" max="10238" width="10.6640625" style="271" customWidth="1"/>
    <col min="10239" max="10239" width="18.6640625" style="271" customWidth="1"/>
    <col min="10240" max="10240" width="16.33203125" style="271" customWidth="1"/>
    <col min="10241" max="10245" width="18.6640625" style="271" customWidth="1"/>
    <col min="10246" max="10246" width="1.6640625" style="271" customWidth="1"/>
    <col min="10247" max="10247" width="17" style="271" customWidth="1"/>
    <col min="10248" max="10494" width="10.6640625" style="271" customWidth="1"/>
    <col min="10495" max="10495" width="18.6640625" style="271" customWidth="1"/>
    <col min="10496" max="10496" width="16.33203125" style="271" customWidth="1"/>
    <col min="10497" max="10501" width="18.6640625" style="271" customWidth="1"/>
    <col min="10502" max="10502" width="1.6640625" style="271" customWidth="1"/>
    <col min="10503" max="10503" width="17" style="271" customWidth="1"/>
    <col min="10504" max="10750" width="10.6640625" style="271" customWidth="1"/>
    <col min="10751" max="10751" width="18.6640625" style="271" customWidth="1"/>
    <col min="10752" max="10752" width="16.33203125" style="271" customWidth="1"/>
    <col min="10753" max="10757" width="18.6640625" style="271" customWidth="1"/>
    <col min="10758" max="10758" width="1.6640625" style="271" customWidth="1"/>
    <col min="10759" max="10759" width="17" style="271" customWidth="1"/>
    <col min="10760" max="11006" width="10.6640625" style="271" customWidth="1"/>
    <col min="11007" max="11007" width="18.6640625" style="271" customWidth="1"/>
    <col min="11008" max="11008" width="16.33203125" style="271" customWidth="1"/>
    <col min="11009" max="11013" width="18.6640625" style="271" customWidth="1"/>
    <col min="11014" max="11014" width="1.6640625" style="271" customWidth="1"/>
    <col min="11015" max="11015" width="17" style="271" customWidth="1"/>
    <col min="11016" max="11262" width="10.6640625" style="271" customWidth="1"/>
    <col min="11263" max="11263" width="18.6640625" style="271" customWidth="1"/>
    <col min="11264" max="11264" width="16.33203125" style="271" customWidth="1"/>
    <col min="11265" max="11269" width="18.6640625" style="271" customWidth="1"/>
    <col min="11270" max="11270" width="1.6640625" style="271" customWidth="1"/>
    <col min="11271" max="11271" width="17" style="271" customWidth="1"/>
    <col min="11272" max="11518" width="10.6640625" style="271" customWidth="1"/>
    <col min="11519" max="11519" width="18.6640625" style="271" customWidth="1"/>
    <col min="11520" max="11520" width="16.33203125" style="271" customWidth="1"/>
    <col min="11521" max="11525" width="18.6640625" style="271" customWidth="1"/>
    <col min="11526" max="11526" width="1.6640625" style="271" customWidth="1"/>
    <col min="11527" max="11527" width="17" style="271" customWidth="1"/>
    <col min="11528" max="11774" width="10.6640625" style="271" customWidth="1"/>
    <col min="11775" max="11775" width="18.6640625" style="271" customWidth="1"/>
    <col min="11776" max="11776" width="16.33203125" style="271" customWidth="1"/>
    <col min="11777" max="11781" width="18.6640625" style="271" customWidth="1"/>
    <col min="11782" max="11782" width="1.6640625" style="271" customWidth="1"/>
    <col min="11783" max="11783" width="17" style="271" customWidth="1"/>
    <col min="11784" max="12030" width="10.6640625" style="271" customWidth="1"/>
    <col min="12031" max="12031" width="18.6640625" style="271" customWidth="1"/>
    <col min="12032" max="12032" width="16.33203125" style="271" customWidth="1"/>
    <col min="12033" max="12037" width="18.6640625" style="271" customWidth="1"/>
    <col min="12038" max="12038" width="1.6640625" style="271" customWidth="1"/>
    <col min="12039" max="12039" width="17" style="271" customWidth="1"/>
    <col min="12040" max="12286" width="10.6640625" style="271" customWidth="1"/>
    <col min="12287" max="12287" width="18.6640625" style="271" customWidth="1"/>
    <col min="12288" max="12288" width="16.33203125" style="271" customWidth="1"/>
    <col min="12289" max="12293" width="18.6640625" style="271" customWidth="1"/>
    <col min="12294" max="12294" width="1.6640625" style="271" customWidth="1"/>
    <col min="12295" max="12295" width="17" style="271" customWidth="1"/>
    <col min="12296" max="12542" width="10.6640625" style="271" customWidth="1"/>
    <col min="12543" max="12543" width="18.6640625" style="271" customWidth="1"/>
    <col min="12544" max="12544" width="16.33203125" style="271" customWidth="1"/>
    <col min="12545" max="12549" width="18.6640625" style="271" customWidth="1"/>
    <col min="12550" max="12550" width="1.6640625" style="271" customWidth="1"/>
    <col min="12551" max="12551" width="17" style="271" customWidth="1"/>
    <col min="12552" max="12798" width="10.6640625" style="271" customWidth="1"/>
    <col min="12799" max="12799" width="18.6640625" style="271" customWidth="1"/>
    <col min="12800" max="12800" width="16.33203125" style="271" customWidth="1"/>
    <col min="12801" max="12805" width="18.6640625" style="271" customWidth="1"/>
    <col min="12806" max="12806" width="1.6640625" style="271" customWidth="1"/>
    <col min="12807" max="12807" width="17" style="271" customWidth="1"/>
    <col min="12808" max="13054" width="10.6640625" style="271" customWidth="1"/>
    <col min="13055" max="13055" width="18.6640625" style="271" customWidth="1"/>
    <col min="13056" max="13056" width="16.33203125" style="271" customWidth="1"/>
    <col min="13057" max="13061" width="18.6640625" style="271" customWidth="1"/>
    <col min="13062" max="13062" width="1.6640625" style="271" customWidth="1"/>
    <col min="13063" max="13063" width="17" style="271" customWidth="1"/>
    <col min="13064" max="13310" width="10.6640625" style="271" customWidth="1"/>
    <col min="13311" max="13311" width="18.6640625" style="271" customWidth="1"/>
    <col min="13312" max="13312" width="16.33203125" style="271" customWidth="1"/>
    <col min="13313" max="13317" width="18.6640625" style="271" customWidth="1"/>
    <col min="13318" max="13318" width="1.6640625" style="271" customWidth="1"/>
    <col min="13319" max="13319" width="17" style="271" customWidth="1"/>
    <col min="13320" max="13566" width="10.6640625" style="271" customWidth="1"/>
    <col min="13567" max="13567" width="18.6640625" style="271" customWidth="1"/>
    <col min="13568" max="13568" width="16.33203125" style="271" customWidth="1"/>
    <col min="13569" max="13573" width="18.6640625" style="271" customWidth="1"/>
    <col min="13574" max="13574" width="1.6640625" style="271" customWidth="1"/>
    <col min="13575" max="13575" width="17" style="271" customWidth="1"/>
    <col min="13576" max="13822" width="10.6640625" style="271" customWidth="1"/>
    <col min="13823" max="13823" width="18.6640625" style="271" customWidth="1"/>
    <col min="13824" max="13824" width="16.33203125" style="271" customWidth="1"/>
    <col min="13825" max="13829" width="18.6640625" style="271" customWidth="1"/>
    <col min="13830" max="13830" width="1.6640625" style="271" customWidth="1"/>
    <col min="13831" max="13831" width="17" style="271" customWidth="1"/>
    <col min="13832" max="14078" width="10.6640625" style="271" customWidth="1"/>
    <col min="14079" max="14079" width="18.6640625" style="271" customWidth="1"/>
    <col min="14080" max="14080" width="16.33203125" style="271" customWidth="1"/>
    <col min="14081" max="14085" width="18.6640625" style="271" customWidth="1"/>
    <col min="14086" max="14086" width="1.6640625" style="271" customWidth="1"/>
    <col min="14087" max="14087" width="17" style="271" customWidth="1"/>
    <col min="14088" max="14334" width="10.6640625" style="271" customWidth="1"/>
    <col min="14335" max="14335" width="18.6640625" style="271" customWidth="1"/>
    <col min="14336" max="14336" width="16.33203125" style="271" customWidth="1"/>
    <col min="14337" max="14341" width="18.6640625" style="271" customWidth="1"/>
    <col min="14342" max="14342" width="1.6640625" style="271" customWidth="1"/>
    <col min="14343" max="14343" width="17" style="271" customWidth="1"/>
    <col min="14344" max="14590" width="10.6640625" style="271" customWidth="1"/>
    <col min="14591" max="14591" width="18.6640625" style="271" customWidth="1"/>
    <col min="14592" max="14592" width="16.33203125" style="271" customWidth="1"/>
    <col min="14593" max="14597" width="18.6640625" style="271" customWidth="1"/>
    <col min="14598" max="14598" width="1.6640625" style="271" customWidth="1"/>
    <col min="14599" max="14599" width="17" style="271" customWidth="1"/>
    <col min="14600" max="14846" width="10.6640625" style="271" customWidth="1"/>
    <col min="14847" max="14847" width="18.6640625" style="271" customWidth="1"/>
    <col min="14848" max="14848" width="16.33203125" style="271" customWidth="1"/>
    <col min="14849" max="14853" width="18.6640625" style="271" customWidth="1"/>
    <col min="14854" max="14854" width="1.6640625" style="271" customWidth="1"/>
    <col min="14855" max="14855" width="17" style="271" customWidth="1"/>
    <col min="14856" max="15102" width="10.6640625" style="271" customWidth="1"/>
    <col min="15103" max="15103" width="18.6640625" style="271" customWidth="1"/>
    <col min="15104" max="15104" width="16.33203125" style="271" customWidth="1"/>
    <col min="15105" max="15109" width="18.6640625" style="271" customWidth="1"/>
    <col min="15110" max="15110" width="1.6640625" style="271" customWidth="1"/>
    <col min="15111" max="15111" width="17" style="271" customWidth="1"/>
    <col min="15112" max="15358" width="10.6640625" style="271" customWidth="1"/>
    <col min="15359" max="15359" width="18.6640625" style="271" customWidth="1"/>
    <col min="15360" max="15360" width="16.33203125" style="271" customWidth="1"/>
    <col min="15361" max="15365" width="18.6640625" style="271" customWidth="1"/>
    <col min="15366" max="15366" width="1.6640625" style="271" customWidth="1"/>
    <col min="15367" max="15367" width="17" style="271" customWidth="1"/>
    <col min="15368" max="15614" width="10.6640625" style="271" customWidth="1"/>
    <col min="15615" max="15615" width="18.6640625" style="271" customWidth="1"/>
    <col min="15616" max="15616" width="16.33203125" style="271" customWidth="1"/>
    <col min="15617" max="15621" width="18.6640625" style="271" customWidth="1"/>
    <col min="15622" max="15622" width="1.6640625" style="271" customWidth="1"/>
    <col min="15623" max="15623" width="17" style="271" customWidth="1"/>
    <col min="15624" max="15870" width="10.6640625" style="271" customWidth="1"/>
    <col min="15871" max="15871" width="18.6640625" style="271" customWidth="1"/>
    <col min="15872" max="15872" width="16.33203125" style="271" customWidth="1"/>
    <col min="15873" max="15877" width="18.6640625" style="271" customWidth="1"/>
    <col min="15878" max="15878" width="1.6640625" style="271" customWidth="1"/>
    <col min="15879" max="15879" width="17" style="271" customWidth="1"/>
    <col min="15880" max="16126" width="10.6640625" style="271" customWidth="1"/>
    <col min="16127" max="16127" width="18.6640625" style="271" customWidth="1"/>
    <col min="16128" max="16128" width="16.33203125" style="271" customWidth="1"/>
    <col min="16129" max="16133" width="18.6640625" style="271" customWidth="1"/>
    <col min="16134" max="16134" width="1.6640625" style="271" customWidth="1"/>
    <col min="16135" max="16135" width="17" style="271" customWidth="1"/>
    <col min="16136" max="16384" width="10.6640625" style="271" customWidth="1"/>
  </cols>
  <sheetData>
    <row r="1" spans="1:9" ht="12.75" customHeight="1">
      <c r="A1" s="411" t="s">
        <v>428</v>
      </c>
      <c r="B1" s="411"/>
      <c r="C1" s="411"/>
      <c r="D1" s="411"/>
      <c r="E1" s="411"/>
      <c r="F1" s="411"/>
      <c r="G1" s="411"/>
    </row>
    <row r="2" spans="1:9" ht="15.75" customHeight="1">
      <c r="A2" s="412" t="s">
        <v>453</v>
      </c>
      <c r="B2" s="412"/>
      <c r="C2" s="412"/>
      <c r="D2" s="412"/>
      <c r="E2" s="412"/>
      <c r="F2" s="412"/>
      <c r="G2" s="412"/>
    </row>
    <row r="3" spans="1:9" ht="2.1" customHeight="1"/>
    <row r="4" spans="1:9" ht="11.25" customHeight="1">
      <c r="A4" s="272" t="s">
        <v>63</v>
      </c>
      <c r="B4" s="300" t="s">
        <v>64</v>
      </c>
      <c r="C4" s="300"/>
      <c r="D4" s="300"/>
      <c r="E4" s="300"/>
      <c r="F4" s="300"/>
      <c r="G4" s="300"/>
    </row>
    <row r="5" spans="1:9" ht="2.1" customHeight="1"/>
    <row r="6" spans="1:9" ht="24.75" customHeight="1">
      <c r="A6" s="273" t="s">
        <v>65</v>
      </c>
      <c r="B6" s="413" t="s">
        <v>6</v>
      </c>
      <c r="C6" s="413"/>
      <c r="D6" s="413" t="s">
        <v>7</v>
      </c>
      <c r="E6" s="413"/>
      <c r="F6" s="413" t="s">
        <v>8</v>
      </c>
      <c r="G6" s="413"/>
      <c r="H6" s="348" t="s">
        <v>433</v>
      </c>
      <c r="I6" s="348" t="s">
        <v>432</v>
      </c>
    </row>
    <row r="7" spans="1:9" ht="12" customHeight="1">
      <c r="A7" s="273" t="s">
        <v>452</v>
      </c>
      <c r="B7" s="273" t="s">
        <v>9</v>
      </c>
      <c r="C7" s="273" t="s">
        <v>10</v>
      </c>
      <c r="D7" s="273" t="s">
        <v>9</v>
      </c>
      <c r="E7" s="273" t="s">
        <v>10</v>
      </c>
      <c r="F7" s="273" t="s">
        <v>9</v>
      </c>
      <c r="G7" s="273" t="s">
        <v>10</v>
      </c>
    </row>
    <row r="8" spans="1:9" ht="11.25" customHeight="1">
      <c r="A8" s="274" t="s">
        <v>14</v>
      </c>
      <c r="B8" s="275">
        <v>31861084.66</v>
      </c>
      <c r="C8" s="276"/>
      <c r="D8" s="275">
        <v>3877527052.3699999</v>
      </c>
      <c r="E8" s="275">
        <v>3901640848.96</v>
      </c>
      <c r="F8" s="275">
        <v>7747288.0700000003</v>
      </c>
      <c r="G8" s="277"/>
    </row>
    <row r="9" spans="1:9" ht="13.5" customHeight="1" outlineLevel="1">
      <c r="A9" s="279" t="s">
        <v>15</v>
      </c>
      <c r="B9" s="280">
        <v>1103042</v>
      </c>
      <c r="C9" s="281"/>
      <c r="D9" s="281"/>
      <c r="E9" s="280">
        <v>1103000</v>
      </c>
      <c r="F9" s="282">
        <v>42</v>
      </c>
      <c r="G9" s="283"/>
    </row>
    <row r="10" spans="1:9" ht="12" customHeight="1" outlineLevel="1" collapsed="1">
      <c r="A10" s="279" t="s">
        <v>76</v>
      </c>
      <c r="B10" s="281"/>
      <c r="C10" s="281"/>
      <c r="D10" s="280">
        <v>50847902.880000003</v>
      </c>
      <c r="E10" s="280">
        <v>50847902.880000003</v>
      </c>
      <c r="F10" s="281"/>
      <c r="G10" s="283"/>
      <c r="H10" s="346">
        <f>F9+'ОСВ 1.2024 ФФ'!F9</f>
        <v>1422.49</v>
      </c>
      <c r="I10" s="346">
        <f>B9+'ОСВ 1.2024 ФФ'!B9</f>
        <v>1104422.49</v>
      </c>
    </row>
    <row r="11" spans="1:9" ht="12" hidden="1" customHeight="1" outlineLevel="2">
      <c r="A11" s="285" t="s">
        <v>16</v>
      </c>
      <c r="B11" s="281"/>
      <c r="C11" s="281"/>
      <c r="D11" s="280">
        <v>50847902.880000003</v>
      </c>
      <c r="E11" s="280">
        <v>50847902.880000003</v>
      </c>
      <c r="F11" s="281"/>
      <c r="G11" s="283"/>
    </row>
    <row r="12" spans="1:9" ht="24" hidden="1" customHeight="1" outlineLevel="3">
      <c r="A12" s="286" t="s">
        <v>451</v>
      </c>
      <c r="B12" s="287"/>
      <c r="C12" s="287"/>
      <c r="D12" s="288">
        <v>41671106.880000003</v>
      </c>
      <c r="E12" s="288">
        <v>41671106.880000003</v>
      </c>
      <c r="F12" s="287"/>
      <c r="G12" s="289"/>
    </row>
    <row r="13" spans="1:9" ht="12" hidden="1" customHeight="1" outlineLevel="3">
      <c r="A13" s="286" t="s">
        <v>450</v>
      </c>
      <c r="B13" s="287"/>
      <c r="C13" s="287"/>
      <c r="D13" s="288">
        <v>9176796</v>
      </c>
      <c r="E13" s="288">
        <v>9176796</v>
      </c>
      <c r="F13" s="287"/>
      <c r="G13" s="289"/>
    </row>
    <row r="14" spans="1:9" ht="14.25" customHeight="1" outlineLevel="1" collapsed="1">
      <c r="A14" s="279" t="s">
        <v>17</v>
      </c>
      <c r="B14" s="280">
        <v>99844.63</v>
      </c>
      <c r="C14" s="281"/>
      <c r="D14" s="280">
        <v>2220788687.3600001</v>
      </c>
      <c r="E14" s="280">
        <v>2220640494.7199998</v>
      </c>
      <c r="F14" s="280">
        <v>248037.27</v>
      </c>
      <c r="G14" s="283"/>
      <c r="H14" s="346">
        <f>F14+'ОСВ 1.2024 ФФ'!F16</f>
        <v>274079.39999999997</v>
      </c>
      <c r="I14" s="346">
        <f>B14+'ОСВ 1.2024 ФФ'!B16</f>
        <v>954100.51</v>
      </c>
    </row>
    <row r="15" spans="1:9" ht="24" hidden="1" customHeight="1" outlineLevel="2">
      <c r="A15" s="291" t="s">
        <v>449</v>
      </c>
      <c r="B15" s="288">
        <v>16800</v>
      </c>
      <c r="C15" s="287"/>
      <c r="D15" s="287"/>
      <c r="E15" s="288">
        <v>4200</v>
      </c>
      <c r="F15" s="288">
        <v>12600</v>
      </c>
      <c r="G15" s="289"/>
    </row>
    <row r="16" spans="1:9" ht="24" hidden="1" customHeight="1" outlineLevel="2">
      <c r="A16" s="291" t="s">
        <v>442</v>
      </c>
      <c r="B16" s="287"/>
      <c r="C16" s="287"/>
      <c r="D16" s="288">
        <v>1625289471.78</v>
      </c>
      <c r="E16" s="288">
        <v>1625289471.78</v>
      </c>
      <c r="F16" s="287"/>
      <c r="G16" s="289"/>
    </row>
    <row r="17" spans="1:9" ht="24" hidden="1" customHeight="1" outlineLevel="2">
      <c r="A17" s="291" t="s">
        <v>448</v>
      </c>
      <c r="B17" s="288">
        <v>12500</v>
      </c>
      <c r="C17" s="287"/>
      <c r="D17" s="287"/>
      <c r="E17" s="288">
        <v>2400</v>
      </c>
      <c r="F17" s="288">
        <v>10100</v>
      </c>
      <c r="G17" s="289"/>
    </row>
    <row r="18" spans="1:9" ht="24" hidden="1" customHeight="1" outlineLevel="2">
      <c r="A18" s="291" t="s">
        <v>447</v>
      </c>
      <c r="B18" s="287"/>
      <c r="C18" s="287"/>
      <c r="D18" s="288">
        <v>9068598</v>
      </c>
      <c r="E18" s="288">
        <v>9068598</v>
      </c>
      <c r="F18" s="287"/>
      <c r="G18" s="289"/>
    </row>
    <row r="19" spans="1:9" ht="24" hidden="1" customHeight="1" outlineLevel="2">
      <c r="A19" s="291" t="s">
        <v>446</v>
      </c>
      <c r="B19" s="288">
        <v>50000</v>
      </c>
      <c r="C19" s="287"/>
      <c r="D19" s="288">
        <v>544912090.51999998</v>
      </c>
      <c r="E19" s="288">
        <v>544912090.51999998</v>
      </c>
      <c r="F19" s="288">
        <v>50000</v>
      </c>
      <c r="G19" s="289"/>
    </row>
    <row r="20" spans="1:9" ht="24" hidden="1" customHeight="1" outlineLevel="2">
      <c r="A20" s="291" t="s">
        <v>445</v>
      </c>
      <c r="B20" s="288">
        <v>20000.580000000002</v>
      </c>
      <c r="C20" s="287"/>
      <c r="D20" s="287"/>
      <c r="E20" s="287"/>
      <c r="F20" s="288">
        <v>20000.580000000002</v>
      </c>
      <c r="G20" s="289"/>
    </row>
    <row r="21" spans="1:9" ht="24" hidden="1" customHeight="1" outlineLevel="2">
      <c r="A21" s="291" t="s">
        <v>444</v>
      </c>
      <c r="B21" s="292">
        <v>544.04999999999995</v>
      </c>
      <c r="C21" s="287"/>
      <c r="D21" s="288">
        <v>40000</v>
      </c>
      <c r="E21" s="288">
        <v>9980</v>
      </c>
      <c r="F21" s="288">
        <v>30564.05</v>
      </c>
      <c r="G21" s="289"/>
    </row>
    <row r="22" spans="1:9" ht="24" hidden="1" customHeight="1" outlineLevel="2">
      <c r="A22" s="291" t="s">
        <v>443</v>
      </c>
      <c r="B22" s="287"/>
      <c r="C22" s="287"/>
      <c r="D22" s="288">
        <v>41478527.060000002</v>
      </c>
      <c r="E22" s="288">
        <v>41353754.420000002</v>
      </c>
      <c r="F22" s="288">
        <v>124772.64</v>
      </c>
      <c r="G22" s="289"/>
    </row>
    <row r="23" spans="1:9" ht="15.75" customHeight="1" outlineLevel="1" collapsed="1">
      <c r="A23" s="279" t="s">
        <v>18</v>
      </c>
      <c r="B23" s="280">
        <v>30658198.030000001</v>
      </c>
      <c r="C23" s="281"/>
      <c r="D23" s="280">
        <v>1605890462.1299999</v>
      </c>
      <c r="E23" s="280">
        <v>1629049451.3599999</v>
      </c>
      <c r="F23" s="280">
        <v>7499208.7999999998</v>
      </c>
      <c r="G23" s="283"/>
      <c r="H23" s="346">
        <f>F23</f>
        <v>7499208.7999999998</v>
      </c>
      <c r="I23" s="346">
        <f>B23</f>
        <v>30658198.030000001</v>
      </c>
    </row>
    <row r="24" spans="1:9" ht="24" hidden="1" customHeight="1" outlineLevel="2">
      <c r="A24" s="291" t="s">
        <v>442</v>
      </c>
      <c r="B24" s="288">
        <v>1000000</v>
      </c>
      <c r="C24" s="287"/>
      <c r="D24" s="287"/>
      <c r="E24" s="287"/>
      <c r="F24" s="288">
        <v>1000000</v>
      </c>
      <c r="G24" s="289"/>
    </row>
    <row r="25" spans="1:9" ht="24" hidden="1" customHeight="1" outlineLevel="2">
      <c r="A25" s="291" t="s">
        <v>441</v>
      </c>
      <c r="B25" s="288">
        <v>6361973.7800000003</v>
      </c>
      <c r="C25" s="287"/>
      <c r="D25" s="288">
        <v>1099374499.6099999</v>
      </c>
      <c r="E25" s="288">
        <v>1099281518.03</v>
      </c>
      <c r="F25" s="288">
        <v>6454955.3600000003</v>
      </c>
      <c r="G25" s="289"/>
    </row>
    <row r="26" spans="1:9" ht="24" hidden="1" customHeight="1" outlineLevel="2">
      <c r="A26" s="291" t="s">
        <v>440</v>
      </c>
      <c r="B26" s="288">
        <v>23296224.25</v>
      </c>
      <c r="C26" s="287"/>
      <c r="D26" s="288">
        <v>506515962.51999998</v>
      </c>
      <c r="E26" s="288">
        <v>529767933.32999998</v>
      </c>
      <c r="F26" s="288">
        <v>44253.440000000002</v>
      </c>
      <c r="G26" s="289"/>
    </row>
    <row r="27" spans="1:9" ht="13.5" customHeight="1">
      <c r="A27" s="274" t="s">
        <v>179</v>
      </c>
      <c r="B27" s="275">
        <v>667660.82999999996</v>
      </c>
      <c r="C27" s="276"/>
      <c r="D27" s="275">
        <v>940902.67</v>
      </c>
      <c r="E27" s="275">
        <v>1608563.5</v>
      </c>
      <c r="F27" s="276"/>
      <c r="G27" s="277"/>
      <c r="H27" s="346">
        <f>SUM(H10:H23)</f>
        <v>7774710.6899999995</v>
      </c>
      <c r="I27" s="346">
        <f>SUM(I10:I23)</f>
        <v>32716721.030000001</v>
      </c>
    </row>
    <row r="28" spans="1:9" ht="13.5" customHeight="1" outlineLevel="1" collapsed="1">
      <c r="A28" s="279" t="s">
        <v>180</v>
      </c>
      <c r="B28" s="280">
        <v>667660.82999999996</v>
      </c>
      <c r="C28" s="281"/>
      <c r="D28" s="280">
        <v>940902.67</v>
      </c>
      <c r="E28" s="280">
        <v>1608563.5</v>
      </c>
      <c r="F28" s="281"/>
      <c r="G28" s="283"/>
    </row>
    <row r="29" spans="1:9" ht="24" hidden="1" customHeight="1" outlineLevel="2">
      <c r="A29" s="285" t="s">
        <v>359</v>
      </c>
      <c r="B29" s="280">
        <v>667660.82999999996</v>
      </c>
      <c r="C29" s="281"/>
      <c r="D29" s="280">
        <v>940902.67</v>
      </c>
      <c r="E29" s="280">
        <v>1608563.5</v>
      </c>
      <c r="F29" s="281"/>
      <c r="G29" s="283"/>
    </row>
    <row r="30" spans="1:9" ht="15.75" customHeight="1">
      <c r="A30" s="274" t="s">
        <v>19</v>
      </c>
      <c r="B30" s="275">
        <v>75915502.780000001</v>
      </c>
      <c r="C30" s="276"/>
      <c r="D30" s="275">
        <v>484258776</v>
      </c>
      <c r="E30" s="275">
        <v>471529832</v>
      </c>
      <c r="F30" s="275">
        <v>88644446.780000001</v>
      </c>
      <c r="G30" s="277"/>
      <c r="H30" s="346">
        <f>F30+G82</f>
        <v>80129340.780000001</v>
      </c>
      <c r="I30" s="346">
        <f>B30</f>
        <v>75915502.780000001</v>
      </c>
    </row>
    <row r="31" spans="1:9" ht="24" customHeight="1" outlineLevel="1">
      <c r="A31" s="279" t="s">
        <v>20</v>
      </c>
      <c r="B31" s="280">
        <v>104271668.78</v>
      </c>
      <c r="C31" s="281"/>
      <c r="D31" s="280">
        <v>482170776</v>
      </c>
      <c r="E31" s="280">
        <v>469441832</v>
      </c>
      <c r="F31" s="280">
        <v>117000612.78</v>
      </c>
      <c r="G31" s="283"/>
      <c r="H31" s="346">
        <f>F31-G82+'ОСВ 1.2024 ФФ'!F22</f>
        <v>127601275.84999999</v>
      </c>
      <c r="I31" s="346">
        <f>B31+'ОСВ 1.2024 ФФ'!B22</f>
        <v>106357225.84999999</v>
      </c>
    </row>
    <row r="32" spans="1:9" ht="15" customHeight="1" outlineLevel="1" collapsed="1">
      <c r="A32" s="279" t="s">
        <v>21</v>
      </c>
      <c r="B32" s="280">
        <v>9681</v>
      </c>
      <c r="C32" s="281"/>
      <c r="D32" s="281"/>
      <c r="E32" s="281"/>
      <c r="F32" s="280">
        <v>9681</v>
      </c>
      <c r="G32" s="283"/>
      <c r="H32" s="346">
        <f>F32</f>
        <v>9681</v>
      </c>
      <c r="I32" s="346">
        <f>B32</f>
        <v>9681</v>
      </c>
    </row>
    <row r="33" spans="1:9" ht="36" hidden="1" customHeight="1" outlineLevel="2">
      <c r="A33" s="285" t="s">
        <v>23</v>
      </c>
      <c r="B33" s="280">
        <v>9681</v>
      </c>
      <c r="C33" s="281"/>
      <c r="D33" s="281"/>
      <c r="E33" s="281"/>
      <c r="F33" s="280">
        <v>9681</v>
      </c>
      <c r="G33" s="283"/>
    </row>
    <row r="34" spans="1:9" ht="24" customHeight="1" outlineLevel="1" collapsed="1">
      <c r="A34" s="279" t="s">
        <v>181</v>
      </c>
      <c r="B34" s="281"/>
      <c r="C34" s="281"/>
      <c r="D34" s="280">
        <v>2088000</v>
      </c>
      <c r="E34" s="280">
        <v>2088000</v>
      </c>
      <c r="F34" s="281"/>
      <c r="G34" s="283"/>
    </row>
    <row r="35" spans="1:9" ht="24" hidden="1" customHeight="1" outlineLevel="2">
      <c r="A35" s="285" t="s">
        <v>182</v>
      </c>
      <c r="B35" s="281"/>
      <c r="C35" s="281"/>
      <c r="D35" s="280">
        <v>2088000</v>
      </c>
      <c r="E35" s="280">
        <v>2088000</v>
      </c>
      <c r="F35" s="281"/>
      <c r="G35" s="283"/>
    </row>
    <row r="36" spans="1:9" ht="24.75" customHeight="1" outlineLevel="1">
      <c r="A36" s="279" t="s">
        <v>183</v>
      </c>
      <c r="B36" s="281"/>
      <c r="C36" s="280">
        <v>28365847</v>
      </c>
      <c r="D36" s="281"/>
      <c r="E36" s="281"/>
      <c r="F36" s="281"/>
      <c r="G36" s="280">
        <v>28365847</v>
      </c>
      <c r="H36" s="346">
        <f>-G36</f>
        <v>-28365847</v>
      </c>
      <c r="I36" s="346">
        <f>-C36</f>
        <v>-28365847</v>
      </c>
    </row>
    <row r="37" spans="1:9" ht="11.25" customHeight="1" collapsed="1">
      <c r="A37" s="274" t="s">
        <v>24</v>
      </c>
      <c r="B37" s="275">
        <v>36695696.93</v>
      </c>
      <c r="C37" s="276"/>
      <c r="D37" s="275">
        <v>56075627.380000003</v>
      </c>
      <c r="E37" s="275">
        <v>34910.33</v>
      </c>
      <c r="F37" s="275">
        <v>92736413.980000004</v>
      </c>
      <c r="G37" s="277"/>
      <c r="H37" s="346">
        <f>SUM(H31:H36)</f>
        <v>99245109.849999994</v>
      </c>
      <c r="I37" s="346">
        <f>SUM(I31:I36)</f>
        <v>78001059.849999994</v>
      </c>
    </row>
    <row r="38" spans="1:9" ht="12" hidden="1" customHeight="1" outlineLevel="1">
      <c r="A38" s="279" t="s">
        <v>25</v>
      </c>
      <c r="B38" s="280">
        <v>36610841.649999999</v>
      </c>
      <c r="C38" s="281"/>
      <c r="D38" s="280">
        <v>56075627.380000003</v>
      </c>
      <c r="E38" s="280">
        <v>34910.33</v>
      </c>
      <c r="F38" s="280">
        <v>92651558.700000003</v>
      </c>
      <c r="G38" s="283"/>
    </row>
    <row r="39" spans="1:9" ht="12" hidden="1" customHeight="1" outlineLevel="1">
      <c r="A39" s="279" t="s">
        <v>244</v>
      </c>
      <c r="B39" s="280">
        <v>84855.28</v>
      </c>
      <c r="C39" s="281"/>
      <c r="D39" s="281"/>
      <c r="E39" s="281"/>
      <c r="F39" s="280">
        <v>84855.28</v>
      </c>
      <c r="G39" s="283"/>
    </row>
    <row r="40" spans="1:9" ht="15.75" customHeight="1">
      <c r="A40" s="274" t="s">
        <v>26</v>
      </c>
      <c r="B40" s="275">
        <v>11967259.93</v>
      </c>
      <c r="C40" s="276"/>
      <c r="D40" s="275">
        <v>5028053.43</v>
      </c>
      <c r="E40" s="275">
        <v>4786723.7300000004</v>
      </c>
      <c r="F40" s="275">
        <v>12208589.630000001</v>
      </c>
      <c r="G40" s="277"/>
    </row>
    <row r="41" spans="1:9" ht="13.5" customHeight="1" outlineLevel="1">
      <c r="A41" s="279" t="s">
        <v>27</v>
      </c>
      <c r="B41" s="280">
        <v>11647661.970000001</v>
      </c>
      <c r="C41" s="281"/>
      <c r="D41" s="280">
        <v>241284.56</v>
      </c>
      <c r="E41" s="281"/>
      <c r="F41" s="280">
        <v>11888946.529999999</v>
      </c>
      <c r="G41" s="283"/>
      <c r="I41" s="346">
        <f>B27</f>
        <v>667660.82999999996</v>
      </c>
    </row>
    <row r="42" spans="1:9" ht="12.75" customHeight="1" outlineLevel="1" collapsed="1">
      <c r="A42" s="279" t="s">
        <v>28</v>
      </c>
      <c r="B42" s="280">
        <v>173890.77</v>
      </c>
      <c r="C42" s="281"/>
      <c r="D42" s="280">
        <v>4786768.87</v>
      </c>
      <c r="E42" s="280">
        <v>4786723.7300000004</v>
      </c>
      <c r="F42" s="280">
        <v>173935.91</v>
      </c>
      <c r="G42" s="283"/>
      <c r="H42" s="346">
        <f>F42+F45+'ОСВ 1.2024 ФФ'!F29</f>
        <v>329702.67</v>
      </c>
      <c r="I42" s="346">
        <f>B42+B45+'ОСВ 1.2024 ФФ'!B29</f>
        <v>329235.17999999993</v>
      </c>
    </row>
    <row r="43" spans="1:9" ht="24" hidden="1" customHeight="1" outlineLevel="2">
      <c r="A43" s="285" t="s">
        <v>29</v>
      </c>
      <c r="B43" s="280">
        <v>173697.52</v>
      </c>
      <c r="C43" s="281"/>
      <c r="D43" s="280">
        <v>4786530.4800000004</v>
      </c>
      <c r="E43" s="280">
        <v>4786530.4800000004</v>
      </c>
      <c r="F43" s="280">
        <v>173697.52</v>
      </c>
      <c r="G43" s="283"/>
    </row>
    <row r="44" spans="1:9" ht="36" hidden="1" customHeight="1" outlineLevel="2">
      <c r="A44" s="285" t="s">
        <v>30</v>
      </c>
      <c r="B44" s="282">
        <v>193.25</v>
      </c>
      <c r="C44" s="281"/>
      <c r="D44" s="282">
        <v>238.39</v>
      </c>
      <c r="E44" s="282">
        <v>193.25</v>
      </c>
      <c r="F44" s="282">
        <v>238.39</v>
      </c>
      <c r="G44" s="283"/>
    </row>
    <row r="45" spans="1:9" ht="16.5" customHeight="1" outlineLevel="1">
      <c r="A45" s="279" t="s">
        <v>31</v>
      </c>
      <c r="B45" s="280">
        <v>145707.19</v>
      </c>
      <c r="C45" s="281"/>
      <c r="D45" s="281"/>
      <c r="E45" s="281"/>
      <c r="F45" s="280">
        <v>145707.19</v>
      </c>
      <c r="G45" s="283"/>
    </row>
    <row r="46" spans="1:9" ht="16.5" customHeight="1">
      <c r="A46" s="274" t="s">
        <v>184</v>
      </c>
      <c r="B46" s="275">
        <v>122842303.33</v>
      </c>
      <c r="C46" s="276"/>
      <c r="D46" s="275">
        <v>313879246.30000001</v>
      </c>
      <c r="E46" s="275">
        <v>84762194.489999995</v>
      </c>
      <c r="F46" s="275">
        <v>351959355.13999999</v>
      </c>
      <c r="G46" s="277"/>
    </row>
    <row r="47" spans="1:9" ht="13.5" customHeight="1" outlineLevel="1">
      <c r="A47" s="279" t="s">
        <v>185</v>
      </c>
      <c r="B47" s="280">
        <v>122203788.13</v>
      </c>
      <c r="C47" s="281"/>
      <c r="D47" s="280">
        <v>313879246.30000001</v>
      </c>
      <c r="E47" s="280">
        <v>84154142.459999993</v>
      </c>
      <c r="F47" s="280">
        <v>351928891.97000003</v>
      </c>
      <c r="G47" s="283"/>
      <c r="H47" s="346">
        <f>F47</f>
        <v>351928891.97000003</v>
      </c>
      <c r="I47" s="346">
        <f>B47</f>
        <v>122203788.13</v>
      </c>
    </row>
    <row r="48" spans="1:9" ht="12" customHeight="1" outlineLevel="1">
      <c r="A48" s="279" t="s">
        <v>186</v>
      </c>
      <c r="B48" s="280">
        <v>92305.2</v>
      </c>
      <c r="C48" s="281"/>
      <c r="D48" s="281"/>
      <c r="E48" s="280">
        <v>61842.03</v>
      </c>
      <c r="F48" s="280">
        <v>30463.17</v>
      </c>
      <c r="G48" s="283"/>
      <c r="H48" s="346">
        <f>F48</f>
        <v>30463.17</v>
      </c>
      <c r="I48" s="346">
        <f>B48</f>
        <v>92305.2</v>
      </c>
    </row>
    <row r="49" spans="1:9" ht="24" customHeight="1" outlineLevel="1">
      <c r="A49" s="279" t="s">
        <v>245</v>
      </c>
      <c r="B49" s="280">
        <v>546210</v>
      </c>
      <c r="C49" s="281"/>
      <c r="D49" s="281"/>
      <c r="E49" s="280">
        <v>546210</v>
      </c>
      <c r="F49" s="281"/>
      <c r="G49" s="283"/>
      <c r="H49" s="346">
        <f>F49+'ОСВ 1.2024 ФФ'!F34</f>
        <v>1124.32</v>
      </c>
      <c r="I49" s="346">
        <f>B49+'ОСВ 1.2024 ФФ'!B34</f>
        <v>547576.26</v>
      </c>
    </row>
    <row r="50" spans="1:9" ht="11.25" customHeight="1" collapsed="1">
      <c r="A50" s="274" t="s">
        <v>246</v>
      </c>
      <c r="B50" s="275">
        <v>82630000</v>
      </c>
      <c r="C50" s="276"/>
      <c r="D50" s="276"/>
      <c r="E50" s="276"/>
      <c r="F50" s="275">
        <v>82630000</v>
      </c>
      <c r="G50" s="277"/>
    </row>
    <row r="51" spans="1:9" ht="24" hidden="1" customHeight="1" outlineLevel="1">
      <c r="A51" s="279" t="s">
        <v>247</v>
      </c>
      <c r="B51" s="280">
        <v>82630000</v>
      </c>
      <c r="C51" s="281"/>
      <c r="D51" s="281"/>
      <c r="E51" s="281"/>
      <c r="F51" s="280">
        <v>82630000</v>
      </c>
      <c r="G51" s="283"/>
    </row>
    <row r="52" spans="1:9" ht="32.25" customHeight="1" collapsed="1">
      <c r="A52" s="274" t="s">
        <v>360</v>
      </c>
      <c r="B52" s="275">
        <v>7400122072</v>
      </c>
      <c r="C52" s="276"/>
      <c r="D52" s="276"/>
      <c r="E52" s="276"/>
      <c r="F52" s="275">
        <v>7400122072</v>
      </c>
      <c r="G52" s="277"/>
    </row>
    <row r="53" spans="1:9" ht="36" hidden="1" customHeight="1" outlineLevel="1">
      <c r="A53" s="279" t="s">
        <v>361</v>
      </c>
      <c r="B53" s="280">
        <v>7400122072</v>
      </c>
      <c r="C53" s="281"/>
      <c r="D53" s="281"/>
      <c r="E53" s="281"/>
      <c r="F53" s="280">
        <v>7400122072</v>
      </c>
      <c r="G53" s="283"/>
    </row>
    <row r="54" spans="1:9" ht="32.25" customHeight="1" collapsed="1">
      <c r="A54" s="274" t="s">
        <v>362</v>
      </c>
      <c r="B54" s="275">
        <v>620537606</v>
      </c>
      <c r="C54" s="276"/>
      <c r="D54" s="275">
        <v>12786357.17</v>
      </c>
      <c r="E54" s="275">
        <v>7329603.5999999996</v>
      </c>
      <c r="F54" s="275">
        <v>625994359.57000005</v>
      </c>
      <c r="G54" s="277"/>
    </row>
    <row r="55" spans="1:9" ht="36" hidden="1" customHeight="1" outlineLevel="1">
      <c r="A55" s="279" t="s">
        <v>363</v>
      </c>
      <c r="B55" s="280">
        <v>620537606</v>
      </c>
      <c r="C55" s="281"/>
      <c r="D55" s="280">
        <v>12786357.17</v>
      </c>
      <c r="E55" s="280">
        <v>7329603.5999999996</v>
      </c>
      <c r="F55" s="280">
        <v>625994359.57000005</v>
      </c>
      <c r="G55" s="283"/>
    </row>
    <row r="56" spans="1:9" ht="11.25" customHeight="1" collapsed="1">
      <c r="A56" s="274" t="s">
        <v>402</v>
      </c>
      <c r="B56" s="275">
        <v>1000000</v>
      </c>
      <c r="C56" s="276"/>
      <c r="D56" s="276"/>
      <c r="E56" s="276"/>
      <c r="F56" s="275">
        <v>1000000</v>
      </c>
      <c r="G56" s="277"/>
    </row>
    <row r="57" spans="1:9" ht="24" hidden="1" customHeight="1" outlineLevel="1">
      <c r="A57" s="279" t="s">
        <v>403</v>
      </c>
      <c r="B57" s="280">
        <v>1000000</v>
      </c>
      <c r="C57" s="281"/>
      <c r="D57" s="281"/>
      <c r="E57" s="281"/>
      <c r="F57" s="280">
        <v>1000000</v>
      </c>
      <c r="G57" s="283"/>
    </row>
    <row r="58" spans="1:9" ht="21.75" customHeight="1">
      <c r="A58" s="274" t="s">
        <v>33</v>
      </c>
      <c r="B58" s="275">
        <v>51445823</v>
      </c>
      <c r="C58" s="276"/>
      <c r="D58" s="276"/>
      <c r="E58" s="276"/>
      <c r="F58" s="275">
        <v>51445823</v>
      </c>
      <c r="G58" s="277"/>
    </row>
    <row r="59" spans="1:9" ht="36" customHeight="1" outlineLevel="1">
      <c r="A59" s="279" t="s">
        <v>34</v>
      </c>
      <c r="B59" s="280">
        <v>51445823</v>
      </c>
      <c r="C59" s="281"/>
      <c r="D59" s="281"/>
      <c r="E59" s="281"/>
      <c r="F59" s="280">
        <v>51445823</v>
      </c>
      <c r="G59" s="283"/>
    </row>
    <row r="60" spans="1:9" ht="21.75" customHeight="1">
      <c r="A60" s="274" t="s">
        <v>35</v>
      </c>
      <c r="B60" s="275">
        <v>47255569.75</v>
      </c>
      <c r="C60" s="276"/>
      <c r="D60" s="275">
        <v>9722142.3000000007</v>
      </c>
      <c r="E60" s="276"/>
      <c r="F60" s="275">
        <v>56977712.049999997</v>
      </c>
      <c r="G60" s="277"/>
    </row>
    <row r="61" spans="1:9" ht="24" customHeight="1" outlineLevel="1">
      <c r="A61" s="279" t="s">
        <v>248</v>
      </c>
      <c r="B61" s="280">
        <v>4500000</v>
      </c>
      <c r="C61" s="281"/>
      <c r="D61" s="281"/>
      <c r="E61" s="281"/>
      <c r="F61" s="280">
        <v>4500000</v>
      </c>
      <c r="G61" s="283"/>
    </row>
    <row r="62" spans="1:9" ht="24" customHeight="1" outlineLevel="1">
      <c r="A62" s="279" t="s">
        <v>36</v>
      </c>
      <c r="B62" s="280">
        <v>42755569.75</v>
      </c>
      <c r="C62" s="281"/>
      <c r="D62" s="280">
        <v>9722142.3000000007</v>
      </c>
      <c r="E62" s="281"/>
      <c r="F62" s="280">
        <v>52477712.049999997</v>
      </c>
      <c r="G62" s="283"/>
    </row>
    <row r="63" spans="1:9" ht="24" customHeight="1" outlineLevel="2">
      <c r="A63" s="285" t="s">
        <v>37</v>
      </c>
      <c r="B63" s="280">
        <v>42755569.75</v>
      </c>
      <c r="C63" s="281"/>
      <c r="D63" s="280">
        <v>4845892.8600000003</v>
      </c>
      <c r="E63" s="281"/>
      <c r="F63" s="280">
        <v>47601462.609999999</v>
      </c>
      <c r="G63" s="283"/>
    </row>
    <row r="64" spans="1:9" ht="24" customHeight="1" outlineLevel="2">
      <c r="A64" s="285" t="s">
        <v>38</v>
      </c>
      <c r="B64" s="281"/>
      <c r="C64" s="281"/>
      <c r="D64" s="280">
        <v>4876249.4400000004</v>
      </c>
      <c r="E64" s="281"/>
      <c r="F64" s="280">
        <v>4876249.4400000004</v>
      </c>
      <c r="G64" s="283"/>
    </row>
    <row r="65" spans="1:8" ht="21.75" customHeight="1">
      <c r="A65" s="274" t="s">
        <v>40</v>
      </c>
      <c r="B65" s="276"/>
      <c r="C65" s="275">
        <v>314913055.55000001</v>
      </c>
      <c r="D65" s="275">
        <v>201478666.66999999</v>
      </c>
      <c r="E65" s="275">
        <v>327121166.67000002</v>
      </c>
      <c r="F65" s="276"/>
      <c r="G65" s="275">
        <v>440555555.55000001</v>
      </c>
    </row>
    <row r="66" spans="1:8" ht="36" customHeight="1" outlineLevel="1">
      <c r="A66" s="279" t="s">
        <v>252</v>
      </c>
      <c r="B66" s="281"/>
      <c r="C66" s="280">
        <v>314913055.55000001</v>
      </c>
      <c r="D66" s="280">
        <v>201478666.66999999</v>
      </c>
      <c r="E66" s="280">
        <v>327121166.67000002</v>
      </c>
      <c r="F66" s="281"/>
      <c r="G66" s="280">
        <v>440555555.55000001</v>
      </c>
    </row>
    <row r="67" spans="1:8" ht="11.25" customHeight="1">
      <c r="A67" s="274" t="s">
        <v>41</v>
      </c>
      <c r="B67" s="276"/>
      <c r="C67" s="275">
        <v>1123064</v>
      </c>
      <c r="D67" s="275">
        <v>15679003</v>
      </c>
      <c r="E67" s="275">
        <v>14745218</v>
      </c>
      <c r="F67" s="276"/>
      <c r="G67" s="275">
        <v>189279</v>
      </c>
    </row>
    <row r="68" spans="1:8" ht="24" customHeight="1" outlineLevel="1">
      <c r="A68" s="279" t="s">
        <v>43</v>
      </c>
      <c r="B68" s="281"/>
      <c r="C68" s="281"/>
      <c r="D68" s="280">
        <v>134451</v>
      </c>
      <c r="E68" s="280">
        <v>249581</v>
      </c>
      <c r="F68" s="281"/>
      <c r="G68" s="280">
        <v>115130</v>
      </c>
      <c r="H68" s="346">
        <f>G68</f>
        <v>115130</v>
      </c>
    </row>
    <row r="69" spans="1:8" ht="12" customHeight="1" outlineLevel="1">
      <c r="A69" s="279" t="s">
        <v>44</v>
      </c>
      <c r="B69" s="281"/>
      <c r="C69" s="281"/>
      <c r="D69" s="280">
        <v>79599</v>
      </c>
      <c r="E69" s="280">
        <v>153748</v>
      </c>
      <c r="F69" s="281"/>
      <c r="G69" s="280">
        <v>74149</v>
      </c>
      <c r="H69" s="346">
        <f>G69</f>
        <v>74149</v>
      </c>
    </row>
    <row r="70" spans="1:8" ht="12" customHeight="1" outlineLevel="1">
      <c r="A70" s="279" t="s">
        <v>45</v>
      </c>
      <c r="B70" s="281"/>
      <c r="C70" s="281"/>
      <c r="D70" s="280">
        <v>271175</v>
      </c>
      <c r="E70" s="280">
        <v>271175</v>
      </c>
      <c r="F70" s="281"/>
      <c r="G70" s="283"/>
    </row>
    <row r="71" spans="1:8" ht="12" customHeight="1" outlineLevel="1">
      <c r="A71" s="279" t="s">
        <v>46</v>
      </c>
      <c r="B71" s="281"/>
      <c r="C71" s="280">
        <v>1123064</v>
      </c>
      <c r="D71" s="280">
        <v>15177154</v>
      </c>
      <c r="E71" s="280">
        <v>14054090</v>
      </c>
      <c r="F71" s="281"/>
      <c r="G71" s="283"/>
    </row>
    <row r="72" spans="1:8" ht="12" customHeight="1" outlineLevel="1">
      <c r="A72" s="279" t="s">
        <v>47</v>
      </c>
      <c r="B72" s="281"/>
      <c r="C72" s="281"/>
      <c r="D72" s="280">
        <v>16624</v>
      </c>
      <c r="E72" s="280">
        <v>16624</v>
      </c>
      <c r="F72" s="281"/>
      <c r="G72" s="283"/>
    </row>
    <row r="73" spans="1:8" ht="21.75" customHeight="1" collapsed="1">
      <c r="A73" s="274" t="s">
        <v>42</v>
      </c>
      <c r="B73" s="276"/>
      <c r="C73" s="275">
        <v>9099206.2300000004</v>
      </c>
      <c r="D73" s="275">
        <v>13339526.48</v>
      </c>
      <c r="E73" s="275">
        <v>51661154.549999997</v>
      </c>
      <c r="F73" s="276"/>
      <c r="G73" s="275">
        <v>47420834.299999997</v>
      </c>
      <c r="H73" s="346">
        <f>G73</f>
        <v>47420834.299999997</v>
      </c>
    </row>
    <row r="74" spans="1:8" ht="24" hidden="1" customHeight="1" outlineLevel="1">
      <c r="A74" s="279" t="s">
        <v>426</v>
      </c>
      <c r="B74" s="281"/>
      <c r="C74" s="280">
        <v>9099206.2300000004</v>
      </c>
      <c r="D74" s="280">
        <v>13339526.48</v>
      </c>
      <c r="E74" s="280">
        <v>51661154.549999997</v>
      </c>
      <c r="F74" s="281"/>
      <c r="G74" s="280">
        <v>47420834.299999997</v>
      </c>
    </row>
    <row r="75" spans="1:8" ht="32.25" customHeight="1">
      <c r="A75" s="274" t="s">
        <v>48</v>
      </c>
      <c r="B75" s="276"/>
      <c r="C75" s="276"/>
      <c r="D75" s="275">
        <v>300226</v>
      </c>
      <c r="E75" s="275">
        <v>565921</v>
      </c>
      <c r="F75" s="276"/>
      <c r="G75" s="275">
        <v>265695</v>
      </c>
    </row>
    <row r="76" spans="1:8" ht="24" customHeight="1" outlineLevel="1">
      <c r="A76" s="279" t="s">
        <v>49</v>
      </c>
      <c r="B76" s="281"/>
      <c r="C76" s="281"/>
      <c r="D76" s="280">
        <v>124522</v>
      </c>
      <c r="E76" s="280">
        <v>233009</v>
      </c>
      <c r="F76" s="281"/>
      <c r="G76" s="280">
        <v>108487</v>
      </c>
    </row>
    <row r="77" spans="1:8" ht="24" customHeight="1" outlineLevel="2">
      <c r="A77" s="285" t="s">
        <v>187</v>
      </c>
      <c r="B77" s="281"/>
      <c r="C77" s="281"/>
      <c r="D77" s="280">
        <v>48129</v>
      </c>
      <c r="E77" s="280">
        <v>88264</v>
      </c>
      <c r="F77" s="281"/>
      <c r="G77" s="280">
        <v>40135</v>
      </c>
    </row>
    <row r="78" spans="1:8" ht="36" customHeight="1" outlineLevel="2">
      <c r="A78" s="285" t="s">
        <v>199</v>
      </c>
      <c r="B78" s="281"/>
      <c r="C78" s="281"/>
      <c r="D78" s="280">
        <v>30557</v>
      </c>
      <c r="E78" s="280">
        <v>57898</v>
      </c>
      <c r="F78" s="281"/>
      <c r="G78" s="280">
        <v>27341</v>
      </c>
    </row>
    <row r="79" spans="1:8" ht="36" customHeight="1" outlineLevel="2" collapsed="1">
      <c r="A79" s="285" t="s">
        <v>77</v>
      </c>
      <c r="B79" s="281"/>
      <c r="C79" s="281"/>
      <c r="D79" s="280">
        <v>45836</v>
      </c>
      <c r="E79" s="280">
        <v>86847</v>
      </c>
      <c r="F79" s="281"/>
      <c r="G79" s="280">
        <v>41011</v>
      </c>
    </row>
    <row r="80" spans="1:8" ht="24" customHeight="1" outlineLevel="1">
      <c r="A80" s="279" t="s">
        <v>50</v>
      </c>
      <c r="B80" s="281"/>
      <c r="C80" s="281"/>
      <c r="D80" s="280">
        <v>175704</v>
      </c>
      <c r="E80" s="280">
        <v>332912</v>
      </c>
      <c r="F80" s="281"/>
      <c r="G80" s="280">
        <v>157208</v>
      </c>
    </row>
    <row r="81" spans="1:9" ht="21.75" customHeight="1">
      <c r="A81" s="274" t="s">
        <v>51</v>
      </c>
      <c r="B81" s="276"/>
      <c r="C81" s="275">
        <v>15236714</v>
      </c>
      <c r="D81" s="275">
        <v>90323343.989999995</v>
      </c>
      <c r="E81" s="275">
        <v>80773878.989999995</v>
      </c>
      <c r="F81" s="276"/>
      <c r="G81" s="275">
        <v>5687249</v>
      </c>
    </row>
    <row r="82" spans="1:9" ht="36" customHeight="1" outlineLevel="1">
      <c r="A82" s="279" t="s">
        <v>52</v>
      </c>
      <c r="B82" s="281"/>
      <c r="C82" s="280">
        <v>2111714</v>
      </c>
      <c r="D82" s="280">
        <v>88495314.989999995</v>
      </c>
      <c r="E82" s="280">
        <v>77868494.989999995</v>
      </c>
      <c r="F82" s="281"/>
      <c r="G82" s="293">
        <v>-8515106</v>
      </c>
      <c r="H82" s="346">
        <f>'ОСВ 1.2024 ФФ'!G56+'ОСВ 1.2024 ФФ'!G58</f>
        <v>5426111.9099999992</v>
      </c>
      <c r="I82" s="346">
        <f>C82+'ОСВ 1.2024 ФФ'!C56+'ОСВ 1.2024 ФФ'!C58</f>
        <v>8130710.6600000001</v>
      </c>
    </row>
    <row r="83" spans="1:9" ht="24" customHeight="1" outlineLevel="1">
      <c r="A83" s="279" t="s">
        <v>53</v>
      </c>
      <c r="B83" s="281"/>
      <c r="C83" s="281"/>
      <c r="D83" s="280">
        <v>1817529</v>
      </c>
      <c r="E83" s="280">
        <v>2894884</v>
      </c>
      <c r="F83" s="281"/>
      <c r="G83" s="280">
        <v>1077355</v>
      </c>
      <c r="H83" s="346">
        <f>G83+'ОСВ 1.2024 ФФ'!G57</f>
        <v>1151407</v>
      </c>
    </row>
    <row r="84" spans="1:9" ht="24" customHeight="1" outlineLevel="1">
      <c r="A84" s="279" t="s">
        <v>188</v>
      </c>
      <c r="B84" s="281"/>
      <c r="C84" s="280">
        <v>13125000</v>
      </c>
      <c r="D84" s="280">
        <v>10500</v>
      </c>
      <c r="E84" s="280">
        <v>10500</v>
      </c>
      <c r="F84" s="281"/>
      <c r="G84" s="280">
        <v>13125000</v>
      </c>
    </row>
    <row r="85" spans="1:9" ht="24" customHeight="1" outlineLevel="2">
      <c r="A85" s="285" t="s">
        <v>189</v>
      </c>
      <c r="B85" s="281"/>
      <c r="C85" s="280">
        <v>13125000</v>
      </c>
      <c r="D85" s="280">
        <v>10500</v>
      </c>
      <c r="E85" s="280">
        <v>10500</v>
      </c>
      <c r="F85" s="281"/>
      <c r="G85" s="280">
        <v>13125000</v>
      </c>
    </row>
    <row r="86" spans="1:9" ht="21.75" customHeight="1">
      <c r="A86" s="274" t="s">
        <v>54</v>
      </c>
      <c r="B86" s="276"/>
      <c r="C86" s="275">
        <v>11162510.74</v>
      </c>
      <c r="D86" s="275">
        <v>1258001.8799999999</v>
      </c>
      <c r="E86" s="294">
        <v>-82316</v>
      </c>
      <c r="F86" s="276"/>
      <c r="G86" s="275">
        <v>9822192.8599999994</v>
      </c>
    </row>
    <row r="87" spans="1:9" ht="24" customHeight="1" outlineLevel="1">
      <c r="A87" s="279" t="s">
        <v>55</v>
      </c>
      <c r="B87" s="281"/>
      <c r="C87" s="280">
        <v>11043973.74</v>
      </c>
      <c r="D87" s="280">
        <v>1258001.8799999999</v>
      </c>
      <c r="E87" s="281"/>
      <c r="F87" s="281"/>
      <c r="G87" s="280">
        <v>9785971.8599999994</v>
      </c>
    </row>
    <row r="88" spans="1:9" ht="36" customHeight="1" outlineLevel="1">
      <c r="A88" s="279" t="s">
        <v>200</v>
      </c>
      <c r="B88" s="281"/>
      <c r="C88" s="280">
        <v>118537</v>
      </c>
      <c r="D88" s="281"/>
      <c r="E88" s="293">
        <v>-82316</v>
      </c>
      <c r="F88" s="281"/>
      <c r="G88" s="280">
        <v>36221</v>
      </c>
    </row>
    <row r="89" spans="1:9" ht="21.75" customHeight="1">
      <c r="A89" s="274" t="s">
        <v>56</v>
      </c>
      <c r="B89" s="276"/>
      <c r="C89" s="275">
        <v>412448000</v>
      </c>
      <c r="D89" s="275">
        <v>455882000</v>
      </c>
      <c r="E89" s="275">
        <v>504274000</v>
      </c>
      <c r="F89" s="276"/>
      <c r="G89" s="275">
        <v>460840000</v>
      </c>
    </row>
    <row r="90" spans="1:9" ht="24" customHeight="1" outlineLevel="1">
      <c r="A90" s="279" t="s">
        <v>57</v>
      </c>
      <c r="B90" s="281"/>
      <c r="C90" s="280">
        <v>412448000</v>
      </c>
      <c r="D90" s="280">
        <v>455882000</v>
      </c>
      <c r="E90" s="280">
        <v>504274000</v>
      </c>
      <c r="F90" s="281"/>
      <c r="G90" s="280">
        <v>460840000</v>
      </c>
    </row>
    <row r="91" spans="1:9" ht="21.75" customHeight="1">
      <c r="A91" s="274" t="s">
        <v>59</v>
      </c>
      <c r="B91" s="276"/>
      <c r="C91" s="275">
        <v>4993815556.2800007</v>
      </c>
      <c r="D91" s="275">
        <v>193500000</v>
      </c>
      <c r="E91" s="275">
        <v>193547571.41</v>
      </c>
      <c r="F91" s="276"/>
      <c r="G91" s="275">
        <v>4993863127.6900005</v>
      </c>
    </row>
    <row r="92" spans="1:9" ht="48" customHeight="1" outlineLevel="1">
      <c r="A92" s="279" t="s">
        <v>253</v>
      </c>
      <c r="B92" s="281"/>
      <c r="C92" s="280">
        <v>4993815556.2800007</v>
      </c>
      <c r="D92" s="280">
        <v>193500000</v>
      </c>
      <c r="E92" s="280">
        <v>193547571.41</v>
      </c>
      <c r="F92" s="281"/>
      <c r="G92" s="280">
        <v>4993863127.6900005</v>
      </c>
    </row>
    <row r="93" spans="1:9" ht="24" customHeight="1" outlineLevel="2">
      <c r="A93" s="285" t="s">
        <v>254</v>
      </c>
      <c r="B93" s="281"/>
      <c r="C93" s="280">
        <v>5000000000</v>
      </c>
      <c r="D93" s="280">
        <v>193500000</v>
      </c>
      <c r="E93" s="280">
        <v>193500000</v>
      </c>
      <c r="F93" s="281"/>
      <c r="G93" s="280">
        <v>5000000000</v>
      </c>
    </row>
    <row r="94" spans="1:9" ht="24" customHeight="1" outlineLevel="2">
      <c r="A94" s="285" t="s">
        <v>255</v>
      </c>
      <c r="B94" s="280">
        <v>6184443.7199999997</v>
      </c>
      <c r="C94" s="281"/>
      <c r="D94" s="281"/>
      <c r="E94" s="280">
        <v>47571.41</v>
      </c>
      <c r="F94" s="280">
        <v>6136872.3099999996</v>
      </c>
      <c r="G94" s="283"/>
    </row>
    <row r="95" spans="1:9" ht="11.25" customHeight="1" collapsed="1">
      <c r="A95" s="274" t="s">
        <v>61</v>
      </c>
      <c r="B95" s="276"/>
      <c r="C95" s="275">
        <v>81200000</v>
      </c>
      <c r="D95" s="276"/>
      <c r="E95" s="276"/>
      <c r="F95" s="276"/>
      <c r="G95" s="275">
        <v>81200000</v>
      </c>
    </row>
    <row r="96" spans="1:9" ht="12" hidden="1" customHeight="1" outlineLevel="1">
      <c r="A96" s="279" t="s">
        <v>62</v>
      </c>
      <c r="B96" s="281"/>
      <c r="C96" s="280">
        <v>81200000</v>
      </c>
      <c r="D96" s="281"/>
      <c r="E96" s="281"/>
      <c r="F96" s="281"/>
      <c r="G96" s="280">
        <v>81200000</v>
      </c>
    </row>
    <row r="97" spans="1:7" ht="21.75" customHeight="1">
      <c r="A97" s="274" t="s">
        <v>190</v>
      </c>
      <c r="B97" s="276"/>
      <c r="C97" s="275">
        <v>2643942472.4099998</v>
      </c>
      <c r="D97" s="276"/>
      <c r="E97" s="275">
        <v>87679654.409999996</v>
      </c>
      <c r="F97" s="276"/>
      <c r="G97" s="275">
        <v>2731622126.8199997</v>
      </c>
    </row>
    <row r="98" spans="1:7" ht="36" customHeight="1" outlineLevel="1">
      <c r="A98" s="279" t="s">
        <v>191</v>
      </c>
      <c r="B98" s="281"/>
      <c r="C98" s="281"/>
      <c r="D98" s="281"/>
      <c r="E98" s="280">
        <v>87679654.409999996</v>
      </c>
      <c r="F98" s="281"/>
      <c r="G98" s="280">
        <v>87679654.409999996</v>
      </c>
    </row>
    <row r="99" spans="1:7" ht="36" customHeight="1" outlineLevel="1">
      <c r="A99" s="279" t="s">
        <v>192</v>
      </c>
      <c r="B99" s="281"/>
      <c r="C99" s="280">
        <v>2643942472.4099998</v>
      </c>
      <c r="D99" s="281"/>
      <c r="E99" s="281"/>
      <c r="F99" s="281"/>
      <c r="G99" s="280">
        <v>2643942472.4099998</v>
      </c>
    </row>
    <row r="100" spans="1:7" ht="21.75" customHeight="1" collapsed="1">
      <c r="A100" s="274" t="s">
        <v>193</v>
      </c>
      <c r="B100" s="276"/>
      <c r="C100" s="276"/>
      <c r="D100" s="275">
        <v>433561240.12</v>
      </c>
      <c r="E100" s="275">
        <v>433561240.12</v>
      </c>
      <c r="F100" s="276"/>
      <c r="G100" s="277"/>
    </row>
    <row r="101" spans="1:7" ht="24" hidden="1" customHeight="1" outlineLevel="1">
      <c r="A101" s="279" t="s">
        <v>194</v>
      </c>
      <c r="B101" s="281"/>
      <c r="C101" s="281"/>
      <c r="D101" s="280">
        <v>433561240.12</v>
      </c>
      <c r="E101" s="280">
        <v>433561240.12</v>
      </c>
      <c r="F101" s="281"/>
      <c r="G101" s="283"/>
    </row>
    <row r="102" spans="1:7" ht="21.75" customHeight="1" collapsed="1">
      <c r="A102" s="274" t="s">
        <v>66</v>
      </c>
      <c r="B102" s="276"/>
      <c r="C102" s="276"/>
      <c r="D102" s="275">
        <v>428099950.01999998</v>
      </c>
      <c r="E102" s="275">
        <v>428099950.01999998</v>
      </c>
      <c r="F102" s="276"/>
      <c r="G102" s="277"/>
    </row>
    <row r="103" spans="1:7" ht="24" hidden="1" customHeight="1" outlineLevel="1">
      <c r="A103" s="279" t="s">
        <v>67</v>
      </c>
      <c r="B103" s="281"/>
      <c r="C103" s="281"/>
      <c r="D103" s="280">
        <v>428099950.01999998</v>
      </c>
      <c r="E103" s="280">
        <v>428099950.01999998</v>
      </c>
      <c r="F103" s="281"/>
      <c r="G103" s="283"/>
    </row>
    <row r="104" spans="1:7" ht="21.75" customHeight="1" collapsed="1">
      <c r="A104" s="274" t="s">
        <v>68</v>
      </c>
      <c r="B104" s="276"/>
      <c r="C104" s="276"/>
      <c r="D104" s="275">
        <v>3028902.67</v>
      </c>
      <c r="E104" s="275">
        <v>3028902.67</v>
      </c>
      <c r="F104" s="276"/>
      <c r="G104" s="277"/>
    </row>
    <row r="105" spans="1:7" ht="24" hidden="1" customHeight="1" outlineLevel="1">
      <c r="A105" s="279" t="s">
        <v>69</v>
      </c>
      <c r="B105" s="281"/>
      <c r="C105" s="281"/>
      <c r="D105" s="280">
        <v>940902.67</v>
      </c>
      <c r="E105" s="280">
        <v>940902.67</v>
      </c>
      <c r="F105" s="281"/>
      <c r="G105" s="283"/>
    </row>
    <row r="106" spans="1:7" ht="12" hidden="1" customHeight="1" outlineLevel="1">
      <c r="A106" s="279" t="s">
        <v>349</v>
      </c>
      <c r="B106" s="281"/>
      <c r="C106" s="281"/>
      <c r="D106" s="280">
        <v>2088000</v>
      </c>
      <c r="E106" s="280">
        <v>2088000</v>
      </c>
      <c r="F106" s="281"/>
      <c r="G106" s="283"/>
    </row>
    <row r="107" spans="1:7" ht="11.25" customHeight="1">
      <c r="A107" s="274" t="s">
        <v>70</v>
      </c>
      <c r="B107" s="276"/>
      <c r="C107" s="276"/>
      <c r="D107" s="275">
        <v>2432387.4300000002</v>
      </c>
      <c r="E107" s="275">
        <v>2432387.4300000002</v>
      </c>
      <c r="F107" s="276"/>
      <c r="G107" s="277"/>
    </row>
    <row r="108" spans="1:7" ht="24" customHeight="1" outlineLevel="1">
      <c r="A108" s="279" t="s">
        <v>405</v>
      </c>
      <c r="B108" s="281"/>
      <c r="C108" s="281"/>
      <c r="D108" s="280">
        <v>2409671.4300000002</v>
      </c>
      <c r="E108" s="280">
        <v>2409671.4300000002</v>
      </c>
      <c r="F108" s="281"/>
      <c r="G108" s="283"/>
    </row>
    <row r="109" spans="1:7" ht="24" customHeight="1" outlineLevel="1">
      <c r="A109" s="279" t="s">
        <v>71</v>
      </c>
      <c r="B109" s="281"/>
      <c r="C109" s="281"/>
      <c r="D109" s="280">
        <v>22716</v>
      </c>
      <c r="E109" s="280">
        <v>22716</v>
      </c>
      <c r="F109" s="281"/>
      <c r="G109" s="283"/>
    </row>
    <row r="110" spans="1:7" ht="32.25" customHeight="1" collapsed="1">
      <c r="A110" s="274" t="s">
        <v>250</v>
      </c>
      <c r="B110" s="276"/>
      <c r="C110" s="276"/>
      <c r="D110" s="275">
        <v>15741889</v>
      </c>
      <c r="E110" s="275">
        <v>15741889</v>
      </c>
      <c r="F110" s="276"/>
      <c r="G110" s="277"/>
    </row>
    <row r="111" spans="1:7" ht="36" hidden="1" customHeight="1" outlineLevel="1">
      <c r="A111" s="279" t="s">
        <v>251</v>
      </c>
      <c r="B111" s="281"/>
      <c r="C111" s="281"/>
      <c r="D111" s="280">
        <v>15741889</v>
      </c>
      <c r="E111" s="280">
        <v>15741889</v>
      </c>
      <c r="F111" s="281"/>
      <c r="G111" s="283"/>
    </row>
    <row r="112" spans="1:7" ht="21.75" customHeight="1" collapsed="1">
      <c r="A112" s="274" t="s">
        <v>72</v>
      </c>
      <c r="B112" s="276"/>
      <c r="C112" s="276"/>
      <c r="D112" s="275">
        <v>3936809.48</v>
      </c>
      <c r="E112" s="275">
        <v>3936809.48</v>
      </c>
      <c r="F112" s="276"/>
      <c r="G112" s="277"/>
    </row>
    <row r="113" spans="1:7" ht="24" hidden="1" customHeight="1" outlineLevel="1">
      <c r="A113" s="279" t="s">
        <v>73</v>
      </c>
      <c r="B113" s="281"/>
      <c r="C113" s="281"/>
      <c r="D113" s="280">
        <v>3936809.48</v>
      </c>
      <c r="E113" s="280">
        <v>3936809.48</v>
      </c>
      <c r="F113" s="281"/>
      <c r="G113" s="283"/>
    </row>
    <row r="114" spans="1:7" ht="21.75" customHeight="1">
      <c r="A114" s="274" t="s">
        <v>201</v>
      </c>
      <c r="B114" s="276"/>
      <c r="C114" s="276"/>
      <c r="D114" s="275">
        <v>325047571.41000003</v>
      </c>
      <c r="E114" s="275">
        <v>325047571.41000003</v>
      </c>
      <c r="F114" s="276"/>
      <c r="G114" s="277"/>
    </row>
    <row r="115" spans="1:7" ht="24" customHeight="1" outlineLevel="1">
      <c r="A115" s="279" t="s">
        <v>202</v>
      </c>
      <c r="B115" s="281"/>
      <c r="C115" s="281"/>
      <c r="D115" s="280">
        <v>325047571.41000003</v>
      </c>
      <c r="E115" s="280">
        <v>325047571.41000003</v>
      </c>
      <c r="F115" s="281"/>
      <c r="G115" s="283"/>
    </row>
    <row r="116" spans="1:7" ht="11.25" customHeight="1">
      <c r="A116" s="274" t="s">
        <v>74</v>
      </c>
      <c r="B116" s="276"/>
      <c r="C116" s="276"/>
      <c r="D116" s="275">
        <v>1155315.82</v>
      </c>
      <c r="E116" s="275">
        <v>1155315.82</v>
      </c>
      <c r="F116" s="276"/>
      <c r="G116" s="277"/>
    </row>
    <row r="117" spans="1:7" ht="24" customHeight="1" outlineLevel="1">
      <c r="A117" s="279" t="s">
        <v>406</v>
      </c>
      <c r="B117" s="281"/>
      <c r="C117" s="281"/>
      <c r="D117" s="280">
        <v>936425</v>
      </c>
      <c r="E117" s="280">
        <v>936425</v>
      </c>
      <c r="F117" s="281"/>
      <c r="G117" s="283"/>
    </row>
    <row r="118" spans="1:7" ht="24" customHeight="1" outlineLevel="1">
      <c r="A118" s="279" t="s">
        <v>75</v>
      </c>
      <c r="B118" s="281"/>
      <c r="C118" s="281"/>
      <c r="D118" s="282">
        <v>429</v>
      </c>
      <c r="E118" s="282">
        <v>429</v>
      </c>
      <c r="F118" s="281"/>
      <c r="G118" s="283"/>
    </row>
    <row r="119" spans="1:7" ht="24" customHeight="1" outlineLevel="1">
      <c r="A119" s="279" t="s">
        <v>197</v>
      </c>
      <c r="B119" s="281"/>
      <c r="C119" s="281"/>
      <c r="D119" s="293">
        <v>-82316</v>
      </c>
      <c r="E119" s="293">
        <v>-82316</v>
      </c>
      <c r="F119" s="281"/>
      <c r="G119" s="283"/>
    </row>
    <row r="120" spans="1:7" ht="12" customHeight="1" outlineLevel="1">
      <c r="A120" s="279" t="s">
        <v>198</v>
      </c>
      <c r="B120" s="281"/>
      <c r="C120" s="281"/>
      <c r="D120" s="280">
        <v>300777.82</v>
      </c>
      <c r="E120" s="280">
        <v>300777.82</v>
      </c>
      <c r="F120" s="281"/>
      <c r="G120" s="283"/>
    </row>
    <row r="121" spans="1:7" ht="12" customHeight="1">
      <c r="A121" s="295" t="s">
        <v>0</v>
      </c>
      <c r="B121" s="296">
        <v>8482940579.21</v>
      </c>
      <c r="C121" s="296">
        <v>8482940579.21</v>
      </c>
      <c r="D121" s="296">
        <v>6944982991.5900011</v>
      </c>
      <c r="E121" s="296">
        <v>6944982991.5900011</v>
      </c>
      <c r="F121" s="296">
        <v>8771466060.2199993</v>
      </c>
      <c r="G121" s="296">
        <v>8771466060.2199993</v>
      </c>
    </row>
    <row r="130" spans="1:4" ht="12">
      <c r="A130" s="349" t="s">
        <v>546</v>
      </c>
      <c r="B130" s="350">
        <v>3453783356</v>
      </c>
    </row>
    <row r="131" spans="1:4" ht="24">
      <c r="A131" s="349" t="s">
        <v>547</v>
      </c>
      <c r="B131" s="350">
        <v>3666239056</v>
      </c>
    </row>
    <row r="132" spans="1:4" ht="12">
      <c r="A132" s="349" t="s">
        <v>548</v>
      </c>
      <c r="B132" s="350">
        <v>46717765</v>
      </c>
    </row>
    <row r="133" spans="1:4" ht="24">
      <c r="A133" s="349" t="s">
        <v>549</v>
      </c>
      <c r="B133" s="350">
        <v>9622111</v>
      </c>
    </row>
    <row r="134" spans="1:4" ht="12">
      <c r="A134" s="349" t="s">
        <v>550</v>
      </c>
      <c r="B134" s="350">
        <v>106418594</v>
      </c>
      <c r="C134" s="345">
        <f>B134+B135+B136</f>
        <v>223759784</v>
      </c>
      <c r="D134" s="345">
        <f>B134+B135+B136</f>
        <v>223759784</v>
      </c>
    </row>
    <row r="135" spans="1:4" ht="12">
      <c r="A135" s="349" t="s">
        <v>551</v>
      </c>
      <c r="B135" s="350">
        <v>21097942</v>
      </c>
    </row>
    <row r="136" spans="1:4" ht="12">
      <c r="A136" s="349" t="s">
        <v>552</v>
      </c>
      <c r="B136" s="350">
        <v>96243248</v>
      </c>
    </row>
    <row r="137" spans="1:4" ht="12">
      <c r="A137" s="351" t="s">
        <v>0</v>
      </c>
      <c r="B137" s="352">
        <v>7400122072</v>
      </c>
    </row>
    <row r="141" spans="1:4">
      <c r="B141" s="345">
        <f>B54</f>
        <v>620537606</v>
      </c>
    </row>
    <row r="142" spans="1:4">
      <c r="B142" s="345">
        <f>ОС!$H$36</f>
        <v>507162550</v>
      </c>
    </row>
    <row r="143" spans="1:4">
      <c r="B143" s="345">
        <f>ОС!$H$34</f>
        <v>13874371</v>
      </c>
    </row>
    <row r="144" spans="1:4">
      <c r="B144" s="345">
        <f>B141-B142-B143</f>
        <v>99500685</v>
      </c>
    </row>
    <row r="147" spans="2:2">
      <c r="B147" s="345">
        <f>SUM(B142:B146)</f>
        <v>620537606</v>
      </c>
    </row>
  </sheetData>
  <mergeCells count="5">
    <mergeCell ref="A1:G1"/>
    <mergeCell ref="A2:G2"/>
    <mergeCell ref="B6:C6"/>
    <mergeCell ref="D6:E6"/>
    <mergeCell ref="F6:G6"/>
  </mergeCells>
  <pageMargins left="0.19685039370078738" right="0.19685039370078738" top="0.39370078740157477" bottom="0.39370078740157477" header="0" footer="0"/>
  <pageSetup paperSize="9" fitToHeight="0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965E-F575-422A-8A20-32F116F9882C}">
  <dimension ref="A1:G67"/>
  <sheetViews>
    <sheetView workbookViewId="0">
      <pane xSplit="1" ySplit="7" topLeftCell="B8" activePane="bottomRight" state="frozen"/>
      <selection activeCell="S75" sqref="S75"/>
      <selection pane="topRight" activeCell="S75" sqref="S75"/>
      <selection pane="bottomLeft" activeCell="S75" sqref="S75"/>
      <selection pane="bottomRight" activeCell="S75" sqref="S75"/>
    </sheetView>
  </sheetViews>
  <sheetFormatPr defaultRowHeight="11.25" outlineLevelRow="3"/>
  <cols>
    <col min="1" max="1" width="75.6640625" style="271" customWidth="1"/>
    <col min="2" max="6" width="18.6640625" style="271" customWidth="1"/>
    <col min="7" max="7" width="19.33203125" style="271" customWidth="1"/>
    <col min="8" max="254" width="10.6640625" style="271" customWidth="1"/>
    <col min="255" max="255" width="18.6640625" style="271" customWidth="1"/>
    <col min="256" max="256" width="16.33203125" style="271" customWidth="1"/>
    <col min="257" max="261" width="18.6640625" style="271" customWidth="1"/>
    <col min="262" max="262" width="1.6640625" style="271" customWidth="1"/>
    <col min="263" max="263" width="17" style="271" customWidth="1"/>
    <col min="264" max="510" width="10.6640625" style="271" customWidth="1"/>
    <col min="511" max="511" width="18.6640625" style="271" customWidth="1"/>
    <col min="512" max="512" width="16.33203125" style="271" customWidth="1"/>
    <col min="513" max="517" width="18.6640625" style="271" customWidth="1"/>
    <col min="518" max="518" width="1.6640625" style="271" customWidth="1"/>
    <col min="519" max="519" width="17" style="271" customWidth="1"/>
    <col min="520" max="766" width="10.6640625" style="271" customWidth="1"/>
    <col min="767" max="767" width="18.6640625" style="271" customWidth="1"/>
    <col min="768" max="768" width="16.33203125" style="271" customWidth="1"/>
    <col min="769" max="773" width="18.6640625" style="271" customWidth="1"/>
    <col min="774" max="774" width="1.6640625" style="271" customWidth="1"/>
    <col min="775" max="775" width="17" style="271" customWidth="1"/>
    <col min="776" max="1022" width="10.6640625" style="271" customWidth="1"/>
    <col min="1023" max="1023" width="18.6640625" style="271" customWidth="1"/>
    <col min="1024" max="1024" width="16.33203125" style="271" customWidth="1"/>
    <col min="1025" max="1029" width="18.6640625" style="271" customWidth="1"/>
    <col min="1030" max="1030" width="1.6640625" style="271" customWidth="1"/>
    <col min="1031" max="1031" width="17" style="271" customWidth="1"/>
    <col min="1032" max="1278" width="10.6640625" style="271" customWidth="1"/>
    <col min="1279" max="1279" width="18.6640625" style="271" customWidth="1"/>
    <col min="1280" max="1280" width="16.33203125" style="271" customWidth="1"/>
    <col min="1281" max="1285" width="18.6640625" style="271" customWidth="1"/>
    <col min="1286" max="1286" width="1.6640625" style="271" customWidth="1"/>
    <col min="1287" max="1287" width="17" style="271" customWidth="1"/>
    <col min="1288" max="1534" width="10.6640625" style="271" customWidth="1"/>
    <col min="1535" max="1535" width="18.6640625" style="271" customWidth="1"/>
    <col min="1536" max="1536" width="16.33203125" style="271" customWidth="1"/>
    <col min="1537" max="1541" width="18.6640625" style="271" customWidth="1"/>
    <col min="1542" max="1542" width="1.6640625" style="271" customWidth="1"/>
    <col min="1543" max="1543" width="17" style="271" customWidth="1"/>
    <col min="1544" max="1790" width="10.6640625" style="271" customWidth="1"/>
    <col min="1791" max="1791" width="18.6640625" style="271" customWidth="1"/>
    <col min="1792" max="1792" width="16.33203125" style="271" customWidth="1"/>
    <col min="1793" max="1797" width="18.6640625" style="271" customWidth="1"/>
    <col min="1798" max="1798" width="1.6640625" style="271" customWidth="1"/>
    <col min="1799" max="1799" width="17" style="271" customWidth="1"/>
    <col min="1800" max="2046" width="10.6640625" style="271" customWidth="1"/>
    <col min="2047" max="2047" width="18.6640625" style="271" customWidth="1"/>
    <col min="2048" max="2048" width="16.33203125" style="271" customWidth="1"/>
    <col min="2049" max="2053" width="18.6640625" style="271" customWidth="1"/>
    <col min="2054" max="2054" width="1.6640625" style="271" customWidth="1"/>
    <col min="2055" max="2055" width="17" style="271" customWidth="1"/>
    <col min="2056" max="2302" width="10.6640625" style="271" customWidth="1"/>
    <col min="2303" max="2303" width="18.6640625" style="271" customWidth="1"/>
    <col min="2304" max="2304" width="16.33203125" style="271" customWidth="1"/>
    <col min="2305" max="2309" width="18.6640625" style="271" customWidth="1"/>
    <col min="2310" max="2310" width="1.6640625" style="271" customWidth="1"/>
    <col min="2311" max="2311" width="17" style="271" customWidth="1"/>
    <col min="2312" max="2558" width="10.6640625" style="271" customWidth="1"/>
    <col min="2559" max="2559" width="18.6640625" style="271" customWidth="1"/>
    <col min="2560" max="2560" width="16.33203125" style="271" customWidth="1"/>
    <col min="2561" max="2565" width="18.6640625" style="271" customWidth="1"/>
    <col min="2566" max="2566" width="1.6640625" style="271" customWidth="1"/>
    <col min="2567" max="2567" width="17" style="271" customWidth="1"/>
    <col min="2568" max="2814" width="10.6640625" style="271" customWidth="1"/>
    <col min="2815" max="2815" width="18.6640625" style="271" customWidth="1"/>
    <col min="2816" max="2816" width="16.33203125" style="271" customWidth="1"/>
    <col min="2817" max="2821" width="18.6640625" style="271" customWidth="1"/>
    <col min="2822" max="2822" width="1.6640625" style="271" customWidth="1"/>
    <col min="2823" max="2823" width="17" style="271" customWidth="1"/>
    <col min="2824" max="3070" width="10.6640625" style="271" customWidth="1"/>
    <col min="3071" max="3071" width="18.6640625" style="271" customWidth="1"/>
    <col min="3072" max="3072" width="16.33203125" style="271" customWidth="1"/>
    <col min="3073" max="3077" width="18.6640625" style="271" customWidth="1"/>
    <col min="3078" max="3078" width="1.6640625" style="271" customWidth="1"/>
    <col min="3079" max="3079" width="17" style="271" customWidth="1"/>
    <col min="3080" max="3326" width="10.6640625" style="271" customWidth="1"/>
    <col min="3327" max="3327" width="18.6640625" style="271" customWidth="1"/>
    <col min="3328" max="3328" width="16.33203125" style="271" customWidth="1"/>
    <col min="3329" max="3333" width="18.6640625" style="271" customWidth="1"/>
    <col min="3334" max="3334" width="1.6640625" style="271" customWidth="1"/>
    <col min="3335" max="3335" width="17" style="271" customWidth="1"/>
    <col min="3336" max="3582" width="10.6640625" style="271" customWidth="1"/>
    <col min="3583" max="3583" width="18.6640625" style="271" customWidth="1"/>
    <col min="3584" max="3584" width="16.33203125" style="271" customWidth="1"/>
    <col min="3585" max="3589" width="18.6640625" style="271" customWidth="1"/>
    <col min="3590" max="3590" width="1.6640625" style="271" customWidth="1"/>
    <col min="3591" max="3591" width="17" style="271" customWidth="1"/>
    <col min="3592" max="3838" width="10.6640625" style="271" customWidth="1"/>
    <col min="3839" max="3839" width="18.6640625" style="271" customWidth="1"/>
    <col min="3840" max="3840" width="16.33203125" style="271" customWidth="1"/>
    <col min="3841" max="3845" width="18.6640625" style="271" customWidth="1"/>
    <col min="3846" max="3846" width="1.6640625" style="271" customWidth="1"/>
    <col min="3847" max="3847" width="17" style="271" customWidth="1"/>
    <col min="3848" max="4094" width="10.6640625" style="271" customWidth="1"/>
    <col min="4095" max="4095" width="18.6640625" style="271" customWidth="1"/>
    <col min="4096" max="4096" width="16.33203125" style="271" customWidth="1"/>
    <col min="4097" max="4101" width="18.6640625" style="271" customWidth="1"/>
    <col min="4102" max="4102" width="1.6640625" style="271" customWidth="1"/>
    <col min="4103" max="4103" width="17" style="271" customWidth="1"/>
    <col min="4104" max="4350" width="10.6640625" style="271" customWidth="1"/>
    <col min="4351" max="4351" width="18.6640625" style="271" customWidth="1"/>
    <col min="4352" max="4352" width="16.33203125" style="271" customWidth="1"/>
    <col min="4353" max="4357" width="18.6640625" style="271" customWidth="1"/>
    <col min="4358" max="4358" width="1.6640625" style="271" customWidth="1"/>
    <col min="4359" max="4359" width="17" style="271" customWidth="1"/>
    <col min="4360" max="4606" width="10.6640625" style="271" customWidth="1"/>
    <col min="4607" max="4607" width="18.6640625" style="271" customWidth="1"/>
    <col min="4608" max="4608" width="16.33203125" style="271" customWidth="1"/>
    <col min="4609" max="4613" width="18.6640625" style="271" customWidth="1"/>
    <col min="4614" max="4614" width="1.6640625" style="271" customWidth="1"/>
    <col min="4615" max="4615" width="17" style="271" customWidth="1"/>
    <col min="4616" max="4862" width="10.6640625" style="271" customWidth="1"/>
    <col min="4863" max="4863" width="18.6640625" style="271" customWidth="1"/>
    <col min="4864" max="4864" width="16.33203125" style="271" customWidth="1"/>
    <col min="4865" max="4869" width="18.6640625" style="271" customWidth="1"/>
    <col min="4870" max="4870" width="1.6640625" style="271" customWidth="1"/>
    <col min="4871" max="4871" width="17" style="271" customWidth="1"/>
    <col min="4872" max="5118" width="10.6640625" style="271" customWidth="1"/>
    <col min="5119" max="5119" width="18.6640625" style="271" customWidth="1"/>
    <col min="5120" max="5120" width="16.33203125" style="271" customWidth="1"/>
    <col min="5121" max="5125" width="18.6640625" style="271" customWidth="1"/>
    <col min="5126" max="5126" width="1.6640625" style="271" customWidth="1"/>
    <col min="5127" max="5127" width="17" style="271" customWidth="1"/>
    <col min="5128" max="5374" width="10.6640625" style="271" customWidth="1"/>
    <col min="5375" max="5375" width="18.6640625" style="271" customWidth="1"/>
    <col min="5376" max="5376" width="16.33203125" style="271" customWidth="1"/>
    <col min="5377" max="5381" width="18.6640625" style="271" customWidth="1"/>
    <col min="5382" max="5382" width="1.6640625" style="271" customWidth="1"/>
    <col min="5383" max="5383" width="17" style="271" customWidth="1"/>
    <col min="5384" max="5630" width="10.6640625" style="271" customWidth="1"/>
    <col min="5631" max="5631" width="18.6640625" style="271" customWidth="1"/>
    <col min="5632" max="5632" width="16.33203125" style="271" customWidth="1"/>
    <col min="5633" max="5637" width="18.6640625" style="271" customWidth="1"/>
    <col min="5638" max="5638" width="1.6640625" style="271" customWidth="1"/>
    <col min="5639" max="5639" width="17" style="271" customWidth="1"/>
    <col min="5640" max="5886" width="10.6640625" style="271" customWidth="1"/>
    <col min="5887" max="5887" width="18.6640625" style="271" customWidth="1"/>
    <col min="5888" max="5888" width="16.33203125" style="271" customWidth="1"/>
    <col min="5889" max="5893" width="18.6640625" style="271" customWidth="1"/>
    <col min="5894" max="5894" width="1.6640625" style="271" customWidth="1"/>
    <col min="5895" max="5895" width="17" style="271" customWidth="1"/>
    <col min="5896" max="6142" width="10.6640625" style="271" customWidth="1"/>
    <col min="6143" max="6143" width="18.6640625" style="271" customWidth="1"/>
    <col min="6144" max="6144" width="16.33203125" style="271" customWidth="1"/>
    <col min="6145" max="6149" width="18.6640625" style="271" customWidth="1"/>
    <col min="6150" max="6150" width="1.6640625" style="271" customWidth="1"/>
    <col min="6151" max="6151" width="17" style="271" customWidth="1"/>
    <col min="6152" max="6398" width="10.6640625" style="271" customWidth="1"/>
    <col min="6399" max="6399" width="18.6640625" style="271" customWidth="1"/>
    <col min="6400" max="6400" width="16.33203125" style="271" customWidth="1"/>
    <col min="6401" max="6405" width="18.6640625" style="271" customWidth="1"/>
    <col min="6406" max="6406" width="1.6640625" style="271" customWidth="1"/>
    <col min="6407" max="6407" width="17" style="271" customWidth="1"/>
    <col min="6408" max="6654" width="10.6640625" style="271" customWidth="1"/>
    <col min="6655" max="6655" width="18.6640625" style="271" customWidth="1"/>
    <col min="6656" max="6656" width="16.33203125" style="271" customWidth="1"/>
    <col min="6657" max="6661" width="18.6640625" style="271" customWidth="1"/>
    <col min="6662" max="6662" width="1.6640625" style="271" customWidth="1"/>
    <col min="6663" max="6663" width="17" style="271" customWidth="1"/>
    <col min="6664" max="6910" width="10.6640625" style="271" customWidth="1"/>
    <col min="6911" max="6911" width="18.6640625" style="271" customWidth="1"/>
    <col min="6912" max="6912" width="16.33203125" style="271" customWidth="1"/>
    <col min="6913" max="6917" width="18.6640625" style="271" customWidth="1"/>
    <col min="6918" max="6918" width="1.6640625" style="271" customWidth="1"/>
    <col min="6919" max="6919" width="17" style="271" customWidth="1"/>
    <col min="6920" max="7166" width="10.6640625" style="271" customWidth="1"/>
    <col min="7167" max="7167" width="18.6640625" style="271" customWidth="1"/>
    <col min="7168" max="7168" width="16.33203125" style="271" customWidth="1"/>
    <col min="7169" max="7173" width="18.6640625" style="271" customWidth="1"/>
    <col min="7174" max="7174" width="1.6640625" style="271" customWidth="1"/>
    <col min="7175" max="7175" width="17" style="271" customWidth="1"/>
    <col min="7176" max="7422" width="10.6640625" style="271" customWidth="1"/>
    <col min="7423" max="7423" width="18.6640625" style="271" customWidth="1"/>
    <col min="7424" max="7424" width="16.33203125" style="271" customWidth="1"/>
    <col min="7425" max="7429" width="18.6640625" style="271" customWidth="1"/>
    <col min="7430" max="7430" width="1.6640625" style="271" customWidth="1"/>
    <col min="7431" max="7431" width="17" style="271" customWidth="1"/>
    <col min="7432" max="7678" width="10.6640625" style="271" customWidth="1"/>
    <col min="7679" max="7679" width="18.6640625" style="271" customWidth="1"/>
    <col min="7680" max="7680" width="16.33203125" style="271" customWidth="1"/>
    <col min="7681" max="7685" width="18.6640625" style="271" customWidth="1"/>
    <col min="7686" max="7686" width="1.6640625" style="271" customWidth="1"/>
    <col min="7687" max="7687" width="17" style="271" customWidth="1"/>
    <col min="7688" max="7934" width="10.6640625" style="271" customWidth="1"/>
    <col min="7935" max="7935" width="18.6640625" style="271" customWidth="1"/>
    <col min="7936" max="7936" width="16.33203125" style="271" customWidth="1"/>
    <col min="7937" max="7941" width="18.6640625" style="271" customWidth="1"/>
    <col min="7942" max="7942" width="1.6640625" style="271" customWidth="1"/>
    <col min="7943" max="7943" width="17" style="271" customWidth="1"/>
    <col min="7944" max="8190" width="10.6640625" style="271" customWidth="1"/>
    <col min="8191" max="8191" width="18.6640625" style="271" customWidth="1"/>
    <col min="8192" max="8192" width="16.33203125" style="271" customWidth="1"/>
    <col min="8193" max="8197" width="18.6640625" style="271" customWidth="1"/>
    <col min="8198" max="8198" width="1.6640625" style="271" customWidth="1"/>
    <col min="8199" max="8199" width="17" style="271" customWidth="1"/>
    <col min="8200" max="8446" width="10.6640625" style="271" customWidth="1"/>
    <col min="8447" max="8447" width="18.6640625" style="271" customWidth="1"/>
    <col min="8448" max="8448" width="16.33203125" style="271" customWidth="1"/>
    <col min="8449" max="8453" width="18.6640625" style="271" customWidth="1"/>
    <col min="8454" max="8454" width="1.6640625" style="271" customWidth="1"/>
    <col min="8455" max="8455" width="17" style="271" customWidth="1"/>
    <col min="8456" max="8702" width="10.6640625" style="271" customWidth="1"/>
    <col min="8703" max="8703" width="18.6640625" style="271" customWidth="1"/>
    <col min="8704" max="8704" width="16.33203125" style="271" customWidth="1"/>
    <col min="8705" max="8709" width="18.6640625" style="271" customWidth="1"/>
    <col min="8710" max="8710" width="1.6640625" style="271" customWidth="1"/>
    <col min="8711" max="8711" width="17" style="271" customWidth="1"/>
    <col min="8712" max="8958" width="10.6640625" style="271" customWidth="1"/>
    <col min="8959" max="8959" width="18.6640625" style="271" customWidth="1"/>
    <col min="8960" max="8960" width="16.33203125" style="271" customWidth="1"/>
    <col min="8961" max="8965" width="18.6640625" style="271" customWidth="1"/>
    <col min="8966" max="8966" width="1.6640625" style="271" customWidth="1"/>
    <col min="8967" max="8967" width="17" style="271" customWidth="1"/>
    <col min="8968" max="9214" width="10.6640625" style="271" customWidth="1"/>
    <col min="9215" max="9215" width="18.6640625" style="271" customWidth="1"/>
    <col min="9216" max="9216" width="16.33203125" style="271" customWidth="1"/>
    <col min="9217" max="9221" width="18.6640625" style="271" customWidth="1"/>
    <col min="9222" max="9222" width="1.6640625" style="271" customWidth="1"/>
    <col min="9223" max="9223" width="17" style="271" customWidth="1"/>
    <col min="9224" max="9470" width="10.6640625" style="271" customWidth="1"/>
    <col min="9471" max="9471" width="18.6640625" style="271" customWidth="1"/>
    <col min="9472" max="9472" width="16.33203125" style="271" customWidth="1"/>
    <col min="9473" max="9477" width="18.6640625" style="271" customWidth="1"/>
    <col min="9478" max="9478" width="1.6640625" style="271" customWidth="1"/>
    <col min="9479" max="9479" width="17" style="271" customWidth="1"/>
    <col min="9480" max="9726" width="10.6640625" style="271" customWidth="1"/>
    <col min="9727" max="9727" width="18.6640625" style="271" customWidth="1"/>
    <col min="9728" max="9728" width="16.33203125" style="271" customWidth="1"/>
    <col min="9729" max="9733" width="18.6640625" style="271" customWidth="1"/>
    <col min="9734" max="9734" width="1.6640625" style="271" customWidth="1"/>
    <col min="9735" max="9735" width="17" style="271" customWidth="1"/>
    <col min="9736" max="9982" width="10.6640625" style="271" customWidth="1"/>
    <col min="9983" max="9983" width="18.6640625" style="271" customWidth="1"/>
    <col min="9984" max="9984" width="16.33203125" style="271" customWidth="1"/>
    <col min="9985" max="9989" width="18.6640625" style="271" customWidth="1"/>
    <col min="9990" max="9990" width="1.6640625" style="271" customWidth="1"/>
    <col min="9991" max="9991" width="17" style="271" customWidth="1"/>
    <col min="9992" max="10238" width="10.6640625" style="271" customWidth="1"/>
    <col min="10239" max="10239" width="18.6640625" style="271" customWidth="1"/>
    <col min="10240" max="10240" width="16.33203125" style="271" customWidth="1"/>
    <col min="10241" max="10245" width="18.6640625" style="271" customWidth="1"/>
    <col min="10246" max="10246" width="1.6640625" style="271" customWidth="1"/>
    <col min="10247" max="10247" width="17" style="271" customWidth="1"/>
    <col min="10248" max="10494" width="10.6640625" style="271" customWidth="1"/>
    <col min="10495" max="10495" width="18.6640625" style="271" customWidth="1"/>
    <col min="10496" max="10496" width="16.33203125" style="271" customWidth="1"/>
    <col min="10497" max="10501" width="18.6640625" style="271" customWidth="1"/>
    <col min="10502" max="10502" width="1.6640625" style="271" customWidth="1"/>
    <col min="10503" max="10503" width="17" style="271" customWidth="1"/>
    <col min="10504" max="10750" width="10.6640625" style="271" customWidth="1"/>
    <col min="10751" max="10751" width="18.6640625" style="271" customWidth="1"/>
    <col min="10752" max="10752" width="16.33203125" style="271" customWidth="1"/>
    <col min="10753" max="10757" width="18.6640625" style="271" customWidth="1"/>
    <col min="10758" max="10758" width="1.6640625" style="271" customWidth="1"/>
    <col min="10759" max="10759" width="17" style="271" customWidth="1"/>
    <col min="10760" max="11006" width="10.6640625" style="271" customWidth="1"/>
    <col min="11007" max="11007" width="18.6640625" style="271" customWidth="1"/>
    <col min="11008" max="11008" width="16.33203125" style="271" customWidth="1"/>
    <col min="11009" max="11013" width="18.6640625" style="271" customWidth="1"/>
    <col min="11014" max="11014" width="1.6640625" style="271" customWidth="1"/>
    <col min="11015" max="11015" width="17" style="271" customWidth="1"/>
    <col min="11016" max="11262" width="10.6640625" style="271" customWidth="1"/>
    <col min="11263" max="11263" width="18.6640625" style="271" customWidth="1"/>
    <col min="11264" max="11264" width="16.33203125" style="271" customWidth="1"/>
    <col min="11265" max="11269" width="18.6640625" style="271" customWidth="1"/>
    <col min="11270" max="11270" width="1.6640625" style="271" customWidth="1"/>
    <col min="11271" max="11271" width="17" style="271" customWidth="1"/>
    <col min="11272" max="11518" width="10.6640625" style="271" customWidth="1"/>
    <col min="11519" max="11519" width="18.6640625" style="271" customWidth="1"/>
    <col min="11520" max="11520" width="16.33203125" style="271" customWidth="1"/>
    <col min="11521" max="11525" width="18.6640625" style="271" customWidth="1"/>
    <col min="11526" max="11526" width="1.6640625" style="271" customWidth="1"/>
    <col min="11527" max="11527" width="17" style="271" customWidth="1"/>
    <col min="11528" max="11774" width="10.6640625" style="271" customWidth="1"/>
    <col min="11775" max="11775" width="18.6640625" style="271" customWidth="1"/>
    <col min="11776" max="11776" width="16.33203125" style="271" customWidth="1"/>
    <col min="11777" max="11781" width="18.6640625" style="271" customWidth="1"/>
    <col min="11782" max="11782" width="1.6640625" style="271" customWidth="1"/>
    <col min="11783" max="11783" width="17" style="271" customWidth="1"/>
    <col min="11784" max="12030" width="10.6640625" style="271" customWidth="1"/>
    <col min="12031" max="12031" width="18.6640625" style="271" customWidth="1"/>
    <col min="12032" max="12032" width="16.33203125" style="271" customWidth="1"/>
    <col min="12033" max="12037" width="18.6640625" style="271" customWidth="1"/>
    <col min="12038" max="12038" width="1.6640625" style="271" customWidth="1"/>
    <col min="12039" max="12039" width="17" style="271" customWidth="1"/>
    <col min="12040" max="12286" width="10.6640625" style="271" customWidth="1"/>
    <col min="12287" max="12287" width="18.6640625" style="271" customWidth="1"/>
    <col min="12288" max="12288" width="16.33203125" style="271" customWidth="1"/>
    <col min="12289" max="12293" width="18.6640625" style="271" customWidth="1"/>
    <col min="12294" max="12294" width="1.6640625" style="271" customWidth="1"/>
    <col min="12295" max="12295" width="17" style="271" customWidth="1"/>
    <col min="12296" max="12542" width="10.6640625" style="271" customWidth="1"/>
    <col min="12543" max="12543" width="18.6640625" style="271" customWidth="1"/>
    <col min="12544" max="12544" width="16.33203125" style="271" customWidth="1"/>
    <col min="12545" max="12549" width="18.6640625" style="271" customWidth="1"/>
    <col min="12550" max="12550" width="1.6640625" style="271" customWidth="1"/>
    <col min="12551" max="12551" width="17" style="271" customWidth="1"/>
    <col min="12552" max="12798" width="10.6640625" style="271" customWidth="1"/>
    <col min="12799" max="12799" width="18.6640625" style="271" customWidth="1"/>
    <col min="12800" max="12800" width="16.33203125" style="271" customWidth="1"/>
    <col min="12801" max="12805" width="18.6640625" style="271" customWidth="1"/>
    <col min="12806" max="12806" width="1.6640625" style="271" customWidth="1"/>
    <col min="12807" max="12807" width="17" style="271" customWidth="1"/>
    <col min="12808" max="13054" width="10.6640625" style="271" customWidth="1"/>
    <col min="13055" max="13055" width="18.6640625" style="271" customWidth="1"/>
    <col min="13056" max="13056" width="16.33203125" style="271" customWidth="1"/>
    <col min="13057" max="13061" width="18.6640625" style="271" customWidth="1"/>
    <col min="13062" max="13062" width="1.6640625" style="271" customWidth="1"/>
    <col min="13063" max="13063" width="17" style="271" customWidth="1"/>
    <col min="13064" max="13310" width="10.6640625" style="271" customWidth="1"/>
    <col min="13311" max="13311" width="18.6640625" style="271" customWidth="1"/>
    <col min="13312" max="13312" width="16.33203125" style="271" customWidth="1"/>
    <col min="13313" max="13317" width="18.6640625" style="271" customWidth="1"/>
    <col min="13318" max="13318" width="1.6640625" style="271" customWidth="1"/>
    <col min="13319" max="13319" width="17" style="271" customWidth="1"/>
    <col min="13320" max="13566" width="10.6640625" style="271" customWidth="1"/>
    <col min="13567" max="13567" width="18.6640625" style="271" customWidth="1"/>
    <col min="13568" max="13568" width="16.33203125" style="271" customWidth="1"/>
    <col min="13569" max="13573" width="18.6640625" style="271" customWidth="1"/>
    <col min="13574" max="13574" width="1.6640625" style="271" customWidth="1"/>
    <col min="13575" max="13575" width="17" style="271" customWidth="1"/>
    <col min="13576" max="13822" width="10.6640625" style="271" customWidth="1"/>
    <col min="13823" max="13823" width="18.6640625" style="271" customWidth="1"/>
    <col min="13824" max="13824" width="16.33203125" style="271" customWidth="1"/>
    <col min="13825" max="13829" width="18.6640625" style="271" customWidth="1"/>
    <col min="13830" max="13830" width="1.6640625" style="271" customWidth="1"/>
    <col min="13831" max="13831" width="17" style="271" customWidth="1"/>
    <col min="13832" max="14078" width="10.6640625" style="271" customWidth="1"/>
    <col min="14079" max="14079" width="18.6640625" style="271" customWidth="1"/>
    <col min="14080" max="14080" width="16.33203125" style="271" customWidth="1"/>
    <col min="14081" max="14085" width="18.6640625" style="271" customWidth="1"/>
    <col min="14086" max="14086" width="1.6640625" style="271" customWidth="1"/>
    <col min="14087" max="14087" width="17" style="271" customWidth="1"/>
    <col min="14088" max="14334" width="10.6640625" style="271" customWidth="1"/>
    <col min="14335" max="14335" width="18.6640625" style="271" customWidth="1"/>
    <col min="14336" max="14336" width="16.33203125" style="271" customWidth="1"/>
    <col min="14337" max="14341" width="18.6640625" style="271" customWidth="1"/>
    <col min="14342" max="14342" width="1.6640625" style="271" customWidth="1"/>
    <col min="14343" max="14343" width="17" style="271" customWidth="1"/>
    <col min="14344" max="14590" width="10.6640625" style="271" customWidth="1"/>
    <col min="14591" max="14591" width="18.6640625" style="271" customWidth="1"/>
    <col min="14592" max="14592" width="16.33203125" style="271" customWidth="1"/>
    <col min="14593" max="14597" width="18.6640625" style="271" customWidth="1"/>
    <col min="14598" max="14598" width="1.6640625" style="271" customWidth="1"/>
    <col min="14599" max="14599" width="17" style="271" customWidth="1"/>
    <col min="14600" max="14846" width="10.6640625" style="271" customWidth="1"/>
    <col min="14847" max="14847" width="18.6640625" style="271" customWidth="1"/>
    <col min="14848" max="14848" width="16.33203125" style="271" customWidth="1"/>
    <col min="14849" max="14853" width="18.6640625" style="271" customWidth="1"/>
    <col min="14854" max="14854" width="1.6640625" style="271" customWidth="1"/>
    <col min="14855" max="14855" width="17" style="271" customWidth="1"/>
    <col min="14856" max="15102" width="10.6640625" style="271" customWidth="1"/>
    <col min="15103" max="15103" width="18.6640625" style="271" customWidth="1"/>
    <col min="15104" max="15104" width="16.33203125" style="271" customWidth="1"/>
    <col min="15105" max="15109" width="18.6640625" style="271" customWidth="1"/>
    <col min="15110" max="15110" width="1.6640625" style="271" customWidth="1"/>
    <col min="15111" max="15111" width="17" style="271" customWidth="1"/>
    <col min="15112" max="15358" width="10.6640625" style="271" customWidth="1"/>
    <col min="15359" max="15359" width="18.6640625" style="271" customWidth="1"/>
    <col min="15360" max="15360" width="16.33203125" style="271" customWidth="1"/>
    <col min="15361" max="15365" width="18.6640625" style="271" customWidth="1"/>
    <col min="15366" max="15366" width="1.6640625" style="271" customWidth="1"/>
    <col min="15367" max="15367" width="17" style="271" customWidth="1"/>
    <col min="15368" max="15614" width="10.6640625" style="271" customWidth="1"/>
    <col min="15615" max="15615" width="18.6640625" style="271" customWidth="1"/>
    <col min="15616" max="15616" width="16.33203125" style="271" customWidth="1"/>
    <col min="15617" max="15621" width="18.6640625" style="271" customWidth="1"/>
    <col min="15622" max="15622" width="1.6640625" style="271" customWidth="1"/>
    <col min="15623" max="15623" width="17" style="271" customWidth="1"/>
    <col min="15624" max="15870" width="10.6640625" style="271" customWidth="1"/>
    <col min="15871" max="15871" width="18.6640625" style="271" customWidth="1"/>
    <col min="15872" max="15872" width="16.33203125" style="271" customWidth="1"/>
    <col min="15873" max="15877" width="18.6640625" style="271" customWidth="1"/>
    <col min="15878" max="15878" width="1.6640625" style="271" customWidth="1"/>
    <col min="15879" max="15879" width="17" style="271" customWidth="1"/>
    <col min="15880" max="16126" width="10.6640625" style="271" customWidth="1"/>
    <col min="16127" max="16127" width="18.6640625" style="271" customWidth="1"/>
    <col min="16128" max="16128" width="16.33203125" style="271" customWidth="1"/>
    <col min="16129" max="16133" width="18.6640625" style="271" customWidth="1"/>
    <col min="16134" max="16134" width="1.6640625" style="271" customWidth="1"/>
    <col min="16135" max="16135" width="17" style="271" customWidth="1"/>
    <col min="16136" max="16384" width="10.6640625" style="271" customWidth="1"/>
  </cols>
  <sheetData>
    <row r="1" spans="1:7" ht="12.75" customHeight="1">
      <c r="A1" s="411" t="s">
        <v>454</v>
      </c>
      <c r="B1" s="411"/>
      <c r="C1" s="411"/>
      <c r="D1" s="411"/>
      <c r="E1" s="411"/>
      <c r="F1" s="411"/>
      <c r="G1" s="411"/>
    </row>
    <row r="2" spans="1:7" ht="15.75" customHeight="1">
      <c r="A2" s="412" t="s">
        <v>453</v>
      </c>
      <c r="B2" s="412"/>
      <c r="C2" s="412"/>
      <c r="D2" s="412"/>
      <c r="E2" s="412"/>
      <c r="F2" s="412"/>
      <c r="G2" s="412"/>
    </row>
    <row r="3" spans="1:7" ht="2.1" customHeight="1"/>
    <row r="4" spans="1:7" ht="11.25" customHeight="1">
      <c r="A4" s="272" t="s">
        <v>63</v>
      </c>
      <c r="B4" s="300" t="s">
        <v>64</v>
      </c>
      <c r="C4" s="300"/>
      <c r="D4" s="300"/>
      <c r="E4" s="300"/>
      <c r="F4" s="300"/>
      <c r="G4" s="300"/>
    </row>
    <row r="5" spans="1:7" ht="2.1" customHeight="1"/>
    <row r="6" spans="1:7" ht="12">
      <c r="A6" s="273" t="s">
        <v>65</v>
      </c>
      <c r="B6" s="413" t="s">
        <v>6</v>
      </c>
      <c r="C6" s="413"/>
      <c r="D6" s="413" t="s">
        <v>7</v>
      </c>
      <c r="E6" s="413"/>
      <c r="F6" s="413" t="s">
        <v>8</v>
      </c>
      <c r="G6" s="413"/>
    </row>
    <row r="7" spans="1:7" ht="12">
      <c r="A7" s="273" t="s">
        <v>452</v>
      </c>
      <c r="B7" s="273" t="s">
        <v>9</v>
      </c>
      <c r="C7" s="273" t="s">
        <v>10</v>
      </c>
      <c r="D7" s="273" t="s">
        <v>9</v>
      </c>
      <c r="E7" s="273" t="s">
        <v>10</v>
      </c>
      <c r="F7" s="273" t="s">
        <v>9</v>
      </c>
      <c r="G7" s="273" t="s">
        <v>10</v>
      </c>
    </row>
    <row r="8" spans="1:7">
      <c r="A8" s="274" t="s">
        <v>14</v>
      </c>
      <c r="B8" s="275">
        <v>855636.76</v>
      </c>
      <c r="C8" s="276"/>
      <c r="D8" s="276"/>
      <c r="E8" s="275">
        <v>828213.75</v>
      </c>
      <c r="F8" s="275">
        <v>27423.01</v>
      </c>
      <c r="G8" s="277"/>
    </row>
    <row r="9" spans="1:7" ht="12" outlineLevel="1" collapsed="1">
      <c r="A9" s="279" t="s">
        <v>15</v>
      </c>
      <c r="B9" s="280">
        <v>1380.49</v>
      </c>
      <c r="C9" s="281"/>
      <c r="D9" s="281"/>
      <c r="E9" s="281"/>
      <c r="F9" s="280">
        <v>1380.49</v>
      </c>
      <c r="G9" s="283"/>
    </row>
    <row r="10" spans="1:7" ht="12" hidden="1" outlineLevel="2">
      <c r="A10" s="291" t="s">
        <v>455</v>
      </c>
      <c r="B10" s="288">
        <v>1000</v>
      </c>
      <c r="C10" s="287"/>
      <c r="D10" s="287"/>
      <c r="E10" s="287"/>
      <c r="F10" s="288">
        <v>1000</v>
      </c>
      <c r="G10" s="289"/>
    </row>
    <row r="11" spans="1:7" ht="12" hidden="1" outlineLevel="2">
      <c r="A11" s="291" t="s">
        <v>456</v>
      </c>
      <c r="B11" s="292">
        <v>380.49</v>
      </c>
      <c r="C11" s="287"/>
      <c r="D11" s="287"/>
      <c r="E11" s="287"/>
      <c r="F11" s="292">
        <v>380.49</v>
      </c>
      <c r="G11" s="289"/>
    </row>
    <row r="12" spans="1:7" ht="12" outlineLevel="1" collapsed="1">
      <c r="A12" s="279" t="s">
        <v>76</v>
      </c>
      <c r="B12" s="281"/>
      <c r="C12" s="281"/>
      <c r="D12" s="281"/>
      <c r="E12" s="281"/>
      <c r="F12" s="281"/>
      <c r="G12" s="283"/>
    </row>
    <row r="13" spans="1:7" ht="12" hidden="1" outlineLevel="2">
      <c r="A13" s="285" t="s">
        <v>457</v>
      </c>
      <c r="B13" s="281"/>
      <c r="C13" s="281"/>
      <c r="D13" s="281"/>
      <c r="E13" s="281"/>
      <c r="F13" s="281"/>
      <c r="G13" s="283"/>
    </row>
    <row r="14" spans="1:7" ht="12" hidden="1" outlineLevel="3">
      <c r="A14" s="286" t="s">
        <v>78</v>
      </c>
      <c r="B14" s="297">
        <v>-6411060</v>
      </c>
      <c r="C14" s="287"/>
      <c r="D14" s="287"/>
      <c r="E14" s="287"/>
      <c r="F14" s="297">
        <v>-6411060</v>
      </c>
      <c r="G14" s="289"/>
    </row>
    <row r="15" spans="1:7" ht="12" hidden="1" outlineLevel="3">
      <c r="A15" s="286" t="s">
        <v>458</v>
      </c>
      <c r="B15" s="288">
        <v>6411060</v>
      </c>
      <c r="C15" s="287"/>
      <c r="D15" s="287"/>
      <c r="E15" s="287"/>
      <c r="F15" s="288">
        <v>6411060</v>
      </c>
      <c r="G15" s="289"/>
    </row>
    <row r="16" spans="1:7" ht="12" outlineLevel="1" collapsed="1">
      <c r="A16" s="279" t="s">
        <v>17</v>
      </c>
      <c r="B16" s="280">
        <v>854255.88</v>
      </c>
      <c r="C16" s="281"/>
      <c r="D16" s="281"/>
      <c r="E16" s="280">
        <v>828213.75</v>
      </c>
      <c r="F16" s="280">
        <v>26042.13</v>
      </c>
      <c r="G16" s="283"/>
    </row>
    <row r="17" spans="1:7" ht="12" hidden="1" outlineLevel="2">
      <c r="A17" s="291" t="s">
        <v>459</v>
      </c>
      <c r="B17" s="288">
        <v>838348.73</v>
      </c>
      <c r="C17" s="287"/>
      <c r="D17" s="287"/>
      <c r="E17" s="288">
        <v>828213.75</v>
      </c>
      <c r="F17" s="288">
        <v>10134.98</v>
      </c>
      <c r="G17" s="289"/>
    </row>
    <row r="18" spans="1:7" ht="12" hidden="1" outlineLevel="2">
      <c r="A18" s="291" t="s">
        <v>460</v>
      </c>
      <c r="B18" s="288">
        <v>15907.05</v>
      </c>
      <c r="C18" s="287"/>
      <c r="D18" s="287"/>
      <c r="E18" s="287"/>
      <c r="F18" s="288">
        <v>15907.05</v>
      </c>
      <c r="G18" s="289"/>
    </row>
    <row r="19" spans="1:7" ht="12" hidden="1" outlineLevel="2">
      <c r="A19" s="291" t="s">
        <v>461</v>
      </c>
      <c r="B19" s="292">
        <v>0.1</v>
      </c>
      <c r="C19" s="287"/>
      <c r="D19" s="287"/>
      <c r="E19" s="287"/>
      <c r="F19" s="292">
        <v>0.1</v>
      </c>
      <c r="G19" s="289"/>
    </row>
    <row r="20" spans="1:7" ht="12" outlineLevel="1" collapsed="1">
      <c r="A20" s="279" t="s">
        <v>462</v>
      </c>
      <c r="B20" s="282">
        <v>0.39</v>
      </c>
      <c r="C20" s="281"/>
      <c r="D20" s="281"/>
      <c r="E20" s="281"/>
      <c r="F20" s="282">
        <v>0.39</v>
      </c>
      <c r="G20" s="283"/>
    </row>
    <row r="21" spans="1:7" ht="12" hidden="1" outlineLevel="2">
      <c r="A21" s="291" t="s">
        <v>460</v>
      </c>
      <c r="B21" s="292">
        <v>0.39</v>
      </c>
      <c r="C21" s="287"/>
      <c r="D21" s="287"/>
      <c r="E21" s="287"/>
      <c r="F21" s="292">
        <v>0.39</v>
      </c>
      <c r="G21" s="289"/>
    </row>
    <row r="22" spans="1:7">
      <c r="A22" s="274" t="s">
        <v>19</v>
      </c>
      <c r="B22" s="275">
        <v>2085557.07</v>
      </c>
      <c r="C22" s="276"/>
      <c r="D22" s="276"/>
      <c r="E22" s="276"/>
      <c r="F22" s="275">
        <v>2085557.07</v>
      </c>
      <c r="G22" s="277"/>
    </row>
    <row r="23" spans="1:7" ht="24" outlineLevel="1">
      <c r="A23" s="279" t="s">
        <v>20</v>
      </c>
      <c r="B23" s="280">
        <v>2085557.05</v>
      </c>
      <c r="C23" s="281"/>
      <c r="D23" s="281"/>
      <c r="E23" s="281"/>
      <c r="F23" s="280">
        <v>2085557.05</v>
      </c>
      <c r="G23" s="283"/>
    </row>
    <row r="24" spans="1:7" ht="12" outlineLevel="1">
      <c r="A24" s="279" t="s">
        <v>181</v>
      </c>
      <c r="B24" s="282">
        <v>0.02</v>
      </c>
      <c r="C24" s="281"/>
      <c r="D24" s="281"/>
      <c r="E24" s="281"/>
      <c r="F24" s="282">
        <v>0.02</v>
      </c>
      <c r="G24" s="283"/>
    </row>
    <row r="25" spans="1:7" ht="12" hidden="1" outlineLevel="2">
      <c r="A25" s="285" t="s">
        <v>463</v>
      </c>
      <c r="B25" s="282">
        <v>0.02</v>
      </c>
      <c r="C25" s="281"/>
      <c r="D25" s="281"/>
      <c r="E25" s="281"/>
      <c r="F25" s="282">
        <v>0.02</v>
      </c>
      <c r="G25" s="283"/>
    </row>
    <row r="26" spans="1:7">
      <c r="A26" s="274" t="s">
        <v>24</v>
      </c>
      <c r="B26" s="275">
        <v>1043882.91</v>
      </c>
      <c r="C26" s="276"/>
      <c r="D26" s="276"/>
      <c r="E26" s="276"/>
      <c r="F26" s="275">
        <v>1043882.91</v>
      </c>
      <c r="G26" s="277"/>
    </row>
    <row r="27" spans="1:7" ht="12" hidden="1" outlineLevel="1">
      <c r="A27" s="279" t="s">
        <v>25</v>
      </c>
      <c r="B27" s="280">
        <v>1003643.99</v>
      </c>
      <c r="C27" s="281"/>
      <c r="D27" s="281"/>
      <c r="E27" s="281"/>
      <c r="F27" s="280">
        <v>1003643.99</v>
      </c>
      <c r="G27" s="283"/>
    </row>
    <row r="28" spans="1:7" ht="12" hidden="1" outlineLevel="1">
      <c r="A28" s="279" t="s">
        <v>244</v>
      </c>
      <c r="B28" s="280">
        <v>40238.92</v>
      </c>
      <c r="C28" s="281"/>
      <c r="D28" s="281"/>
      <c r="E28" s="281"/>
      <c r="F28" s="280">
        <v>40238.92</v>
      </c>
      <c r="G28" s="283"/>
    </row>
    <row r="29" spans="1:7" collapsed="1">
      <c r="A29" s="274" t="s">
        <v>26</v>
      </c>
      <c r="B29" s="275">
        <v>9637.2199999999993</v>
      </c>
      <c r="C29" s="276"/>
      <c r="D29" s="275">
        <v>1111.5</v>
      </c>
      <c r="E29" s="298">
        <v>689.15</v>
      </c>
      <c r="F29" s="275">
        <v>10059.57</v>
      </c>
      <c r="G29" s="277"/>
    </row>
    <row r="30" spans="1:7" ht="12" outlineLevel="1" collapsed="1">
      <c r="A30" s="279" t="s">
        <v>28</v>
      </c>
      <c r="B30" s="280">
        <v>9637.2199999999993</v>
      </c>
      <c r="C30" s="281"/>
      <c r="D30" s="280">
        <v>1111.5</v>
      </c>
      <c r="E30" s="282">
        <v>689.15</v>
      </c>
      <c r="F30" s="280">
        <v>10059.57</v>
      </c>
      <c r="G30" s="283"/>
    </row>
    <row r="31" spans="1:7" ht="12" hidden="1" outlineLevel="2">
      <c r="A31" s="285" t="s">
        <v>29</v>
      </c>
      <c r="B31" s="281"/>
      <c r="C31" s="281"/>
      <c r="D31" s="282">
        <v>422.35</v>
      </c>
      <c r="E31" s="282">
        <v>689.15</v>
      </c>
      <c r="F31" s="299">
        <v>-266.8</v>
      </c>
      <c r="G31" s="283"/>
    </row>
    <row r="32" spans="1:7" ht="24" hidden="1" outlineLevel="2">
      <c r="A32" s="285" t="s">
        <v>30</v>
      </c>
      <c r="B32" s="281"/>
      <c r="C32" s="281"/>
      <c r="D32" s="282">
        <v>689.15</v>
      </c>
      <c r="E32" s="281"/>
      <c r="F32" s="282">
        <v>689.15</v>
      </c>
      <c r="G32" s="283"/>
    </row>
    <row r="33" spans="1:7" ht="12" hidden="1" outlineLevel="2">
      <c r="A33" s="285" t="s">
        <v>464</v>
      </c>
      <c r="B33" s="280">
        <v>9637.2199999999993</v>
      </c>
      <c r="C33" s="281"/>
      <c r="D33" s="281"/>
      <c r="E33" s="281"/>
      <c r="F33" s="280">
        <v>9637.2199999999993</v>
      </c>
      <c r="G33" s="283"/>
    </row>
    <row r="34" spans="1:7">
      <c r="A34" s="274" t="s">
        <v>184</v>
      </c>
      <c r="B34" s="275">
        <v>1366.26</v>
      </c>
      <c r="C34" s="276"/>
      <c r="D34" s="276"/>
      <c r="E34" s="298">
        <v>241.94</v>
      </c>
      <c r="F34" s="275">
        <v>1124.32</v>
      </c>
      <c r="G34" s="277"/>
    </row>
    <row r="35" spans="1:7" ht="12" outlineLevel="1">
      <c r="A35" s="279" t="s">
        <v>185</v>
      </c>
      <c r="B35" s="280">
        <v>1366.26</v>
      </c>
      <c r="C35" s="281"/>
      <c r="D35" s="281"/>
      <c r="E35" s="282">
        <v>241.94</v>
      </c>
      <c r="F35" s="280">
        <v>1124.32</v>
      </c>
      <c r="G35" s="283"/>
    </row>
    <row r="36" spans="1:7">
      <c r="A36" s="274" t="s">
        <v>465</v>
      </c>
      <c r="B36" s="276"/>
      <c r="C36" s="275">
        <v>203836.51</v>
      </c>
      <c r="D36" s="276"/>
      <c r="E36" s="276"/>
      <c r="F36" s="276"/>
      <c r="G36" s="275">
        <v>203836.51</v>
      </c>
    </row>
    <row r="37" spans="1:7" ht="12" hidden="1" outlineLevel="1">
      <c r="A37" s="279" t="s">
        <v>466</v>
      </c>
      <c r="B37" s="280">
        <v>900246.43</v>
      </c>
      <c r="C37" s="281"/>
      <c r="D37" s="281"/>
      <c r="E37" s="281"/>
      <c r="F37" s="280">
        <v>900246.43</v>
      </c>
      <c r="G37" s="283"/>
    </row>
    <row r="38" spans="1:7" ht="12" hidden="1" outlineLevel="1">
      <c r="A38" s="279" t="s">
        <v>467</v>
      </c>
      <c r="B38" s="281"/>
      <c r="C38" s="280">
        <v>1104082.94</v>
      </c>
      <c r="D38" s="281"/>
      <c r="E38" s="281"/>
      <c r="F38" s="281"/>
      <c r="G38" s="280">
        <v>1104082.94</v>
      </c>
    </row>
    <row r="39" spans="1:7" collapsed="1">
      <c r="A39" s="274" t="s">
        <v>402</v>
      </c>
      <c r="B39" s="276"/>
      <c r="C39" s="276"/>
      <c r="D39" s="276"/>
      <c r="E39" s="276"/>
      <c r="F39" s="276"/>
      <c r="G39" s="277"/>
    </row>
    <row r="40" spans="1:7" ht="12" hidden="1" outlineLevel="1">
      <c r="A40" s="279" t="s">
        <v>403</v>
      </c>
      <c r="B40" s="280">
        <v>2834183.71</v>
      </c>
      <c r="C40" s="281"/>
      <c r="D40" s="281"/>
      <c r="E40" s="281"/>
      <c r="F40" s="280">
        <v>2834183.71</v>
      </c>
      <c r="G40" s="283"/>
    </row>
    <row r="41" spans="1:7" ht="12" hidden="1" outlineLevel="1">
      <c r="A41" s="279" t="s">
        <v>468</v>
      </c>
      <c r="B41" s="281"/>
      <c r="C41" s="280">
        <v>2834183.71</v>
      </c>
      <c r="D41" s="281"/>
      <c r="E41" s="281"/>
      <c r="F41" s="281"/>
      <c r="G41" s="280">
        <v>2834183.71</v>
      </c>
    </row>
    <row r="42" spans="1:7" collapsed="1">
      <c r="A42" s="274" t="s">
        <v>41</v>
      </c>
      <c r="B42" s="276"/>
      <c r="C42" s="275">
        <v>22879.02</v>
      </c>
      <c r="D42" s="275">
        <v>25078</v>
      </c>
      <c r="E42" s="275">
        <v>14637</v>
      </c>
      <c r="F42" s="276"/>
      <c r="G42" s="275">
        <v>12438.02</v>
      </c>
    </row>
    <row r="43" spans="1:7" ht="12" outlineLevel="1">
      <c r="A43" s="279" t="s">
        <v>43</v>
      </c>
      <c r="B43" s="281"/>
      <c r="C43" s="282">
        <v>17.23</v>
      </c>
      <c r="D43" s="280">
        <v>1496</v>
      </c>
      <c r="E43" s="280">
        <v>2244</v>
      </c>
      <c r="F43" s="281"/>
      <c r="G43" s="282">
        <v>765.23</v>
      </c>
    </row>
    <row r="44" spans="1:7" ht="12" outlineLevel="1" collapsed="1">
      <c r="A44" s="279" t="s">
        <v>42</v>
      </c>
      <c r="B44" s="281"/>
      <c r="C44" s="280">
        <v>24957.22</v>
      </c>
      <c r="D44" s="280">
        <v>15320</v>
      </c>
      <c r="E44" s="281"/>
      <c r="F44" s="281"/>
      <c r="G44" s="280">
        <v>9637.2199999999993</v>
      </c>
    </row>
    <row r="45" spans="1:7" ht="12" hidden="1" outlineLevel="2">
      <c r="A45" s="285" t="s">
        <v>426</v>
      </c>
      <c r="B45" s="281"/>
      <c r="C45" s="280">
        <v>24957.22</v>
      </c>
      <c r="D45" s="280">
        <v>15320</v>
      </c>
      <c r="E45" s="281"/>
      <c r="F45" s="281"/>
      <c r="G45" s="280">
        <v>9637.2199999999993</v>
      </c>
    </row>
    <row r="46" spans="1:7" ht="12" outlineLevel="1" collapsed="1">
      <c r="A46" s="279" t="s">
        <v>44</v>
      </c>
      <c r="B46" s="281"/>
      <c r="C46" s="282">
        <v>33.07</v>
      </c>
      <c r="D46" s="280">
        <v>8262</v>
      </c>
      <c r="E46" s="280">
        <v>12393</v>
      </c>
      <c r="F46" s="281"/>
      <c r="G46" s="280">
        <v>4164.07</v>
      </c>
    </row>
    <row r="47" spans="1:7" ht="12" outlineLevel="1">
      <c r="A47" s="279" t="s">
        <v>46</v>
      </c>
      <c r="B47" s="281"/>
      <c r="C47" s="299">
        <v>-931.5</v>
      </c>
      <c r="D47" s="281"/>
      <c r="E47" s="281"/>
      <c r="F47" s="281"/>
      <c r="G47" s="299">
        <v>-931.5</v>
      </c>
    </row>
    <row r="48" spans="1:7" ht="12" outlineLevel="1">
      <c r="A48" s="279" t="s">
        <v>47</v>
      </c>
      <c r="B48" s="281"/>
      <c r="C48" s="293">
        <v>-1197</v>
      </c>
      <c r="D48" s="281"/>
      <c r="E48" s="281"/>
      <c r="F48" s="281"/>
      <c r="G48" s="293">
        <v>-1197</v>
      </c>
    </row>
    <row r="49" spans="1:7" ht="21">
      <c r="A49" s="274" t="s">
        <v>48</v>
      </c>
      <c r="B49" s="276"/>
      <c r="C49" s="294">
        <v>-11988.18</v>
      </c>
      <c r="D49" s="275">
        <v>31450</v>
      </c>
      <c r="E49" s="275">
        <v>47175</v>
      </c>
      <c r="F49" s="276"/>
      <c r="G49" s="275">
        <v>3736.82</v>
      </c>
    </row>
    <row r="50" spans="1:7" ht="12" outlineLevel="1" collapsed="1">
      <c r="A50" s="279" t="s">
        <v>49</v>
      </c>
      <c r="B50" s="281"/>
      <c r="C50" s="293">
        <v>-21719.37</v>
      </c>
      <c r="D50" s="280">
        <v>14450</v>
      </c>
      <c r="E50" s="280">
        <v>21675</v>
      </c>
      <c r="F50" s="281"/>
      <c r="G50" s="293">
        <v>-14494.37</v>
      </c>
    </row>
    <row r="51" spans="1:7" ht="12" outlineLevel="2">
      <c r="A51" s="285" t="s">
        <v>187</v>
      </c>
      <c r="B51" s="281"/>
      <c r="C51" s="293">
        <v>-8399.56</v>
      </c>
      <c r="D51" s="280">
        <v>5950</v>
      </c>
      <c r="E51" s="280">
        <v>8925</v>
      </c>
      <c r="F51" s="281"/>
      <c r="G51" s="293">
        <v>-5424.56</v>
      </c>
    </row>
    <row r="52" spans="1:7" ht="24" outlineLevel="2">
      <c r="A52" s="285" t="s">
        <v>199</v>
      </c>
      <c r="B52" s="281"/>
      <c r="C52" s="293">
        <v>-1795.58</v>
      </c>
      <c r="D52" s="280">
        <v>3400</v>
      </c>
      <c r="E52" s="280">
        <v>5100</v>
      </c>
      <c r="F52" s="281"/>
      <c r="G52" s="299">
        <v>-95.58</v>
      </c>
    </row>
    <row r="53" spans="1:7" ht="24" outlineLevel="2" collapsed="1">
      <c r="A53" s="285" t="s">
        <v>77</v>
      </c>
      <c r="B53" s="281"/>
      <c r="C53" s="293">
        <v>-11524.23</v>
      </c>
      <c r="D53" s="280">
        <v>5100</v>
      </c>
      <c r="E53" s="280">
        <v>7650</v>
      </c>
      <c r="F53" s="281"/>
      <c r="G53" s="293">
        <v>-8974.23</v>
      </c>
    </row>
    <row r="54" spans="1:7" ht="12" outlineLevel="1">
      <c r="A54" s="279" t="s">
        <v>50</v>
      </c>
      <c r="B54" s="281"/>
      <c r="C54" s="280">
        <v>9731.19</v>
      </c>
      <c r="D54" s="280">
        <v>17000</v>
      </c>
      <c r="E54" s="280">
        <v>25500</v>
      </c>
      <c r="F54" s="281"/>
      <c r="G54" s="280">
        <v>18231.189999999999</v>
      </c>
    </row>
    <row r="55" spans="1:7">
      <c r="A55" s="274" t="s">
        <v>51</v>
      </c>
      <c r="B55" s="276"/>
      <c r="C55" s="275">
        <v>96391.02</v>
      </c>
      <c r="D55" s="275">
        <v>208186.94</v>
      </c>
      <c r="E55" s="275">
        <v>285938.94</v>
      </c>
      <c r="F55" s="276"/>
      <c r="G55" s="275">
        <v>174143.02</v>
      </c>
    </row>
    <row r="56" spans="1:7" ht="12" outlineLevel="1">
      <c r="A56" s="279" t="s">
        <v>52</v>
      </c>
      <c r="B56" s="281"/>
      <c r="C56" s="280">
        <v>96391.02</v>
      </c>
      <c r="D56" s="280">
        <v>27238.94</v>
      </c>
      <c r="E56" s="280">
        <v>30938.94</v>
      </c>
      <c r="F56" s="281"/>
      <c r="G56" s="280">
        <v>100091.02</v>
      </c>
    </row>
    <row r="57" spans="1:7" ht="12" outlineLevel="1">
      <c r="A57" s="279" t="s">
        <v>53</v>
      </c>
      <c r="B57" s="281"/>
      <c r="C57" s="281"/>
      <c r="D57" s="280">
        <v>180948</v>
      </c>
      <c r="E57" s="280">
        <v>255000</v>
      </c>
      <c r="F57" s="281"/>
      <c r="G57" s="280">
        <v>74052</v>
      </c>
    </row>
    <row r="58" spans="1:7">
      <c r="A58" s="274" t="s">
        <v>56</v>
      </c>
      <c r="B58" s="276"/>
      <c r="C58" s="275">
        <v>5922605.6399999997</v>
      </c>
      <c r="D58" s="275">
        <v>596584.75</v>
      </c>
      <c r="E58" s="276"/>
      <c r="F58" s="276"/>
      <c r="G58" s="275">
        <v>5326020.8899999997</v>
      </c>
    </row>
    <row r="59" spans="1:7" ht="12" outlineLevel="1">
      <c r="A59" s="279" t="s">
        <v>57</v>
      </c>
      <c r="B59" s="281"/>
      <c r="C59" s="280">
        <v>5922605.6399999997</v>
      </c>
      <c r="D59" s="280">
        <v>596584.75</v>
      </c>
      <c r="E59" s="281"/>
      <c r="F59" s="281"/>
      <c r="G59" s="280">
        <v>5326020.8899999997</v>
      </c>
    </row>
    <row r="60" spans="1:7">
      <c r="A60" s="274" t="s">
        <v>61</v>
      </c>
      <c r="B60" s="276"/>
      <c r="C60" s="275">
        <v>19000000</v>
      </c>
      <c r="D60" s="276"/>
      <c r="E60" s="276"/>
      <c r="F60" s="276"/>
      <c r="G60" s="275">
        <v>19000000</v>
      </c>
    </row>
    <row r="61" spans="1:7" ht="12" hidden="1" outlineLevel="1">
      <c r="A61" s="279" t="s">
        <v>62</v>
      </c>
      <c r="B61" s="281"/>
      <c r="C61" s="280">
        <v>19000000</v>
      </c>
      <c r="D61" s="281"/>
      <c r="E61" s="281"/>
      <c r="F61" s="281"/>
      <c r="G61" s="280">
        <v>19000000</v>
      </c>
    </row>
    <row r="62" spans="1:7" collapsed="1">
      <c r="A62" s="274" t="s">
        <v>190</v>
      </c>
      <c r="B62" s="276"/>
      <c r="C62" s="294">
        <v>-21237643.789999999</v>
      </c>
      <c r="D62" s="276"/>
      <c r="E62" s="276"/>
      <c r="F62" s="276"/>
      <c r="G62" s="294">
        <v>-21237643.789999999</v>
      </c>
    </row>
    <row r="63" spans="1:7" ht="12" hidden="1" outlineLevel="1">
      <c r="A63" s="279" t="s">
        <v>191</v>
      </c>
      <c r="B63" s="281"/>
      <c r="C63" s="280">
        <v>69411047.290000007</v>
      </c>
      <c r="D63" s="281"/>
      <c r="E63" s="281"/>
      <c r="F63" s="281"/>
      <c r="G63" s="280">
        <v>69411047.290000007</v>
      </c>
    </row>
    <row r="64" spans="1:7" ht="12" hidden="1" outlineLevel="1">
      <c r="A64" s="279" t="s">
        <v>192</v>
      </c>
      <c r="B64" s="281"/>
      <c r="C64" s="293">
        <v>-90648691.079999998</v>
      </c>
      <c r="D64" s="281"/>
      <c r="E64" s="281"/>
      <c r="F64" s="281"/>
      <c r="G64" s="293">
        <v>-90648691.079999998</v>
      </c>
    </row>
    <row r="65" spans="1:7" collapsed="1">
      <c r="A65" s="274" t="s">
        <v>72</v>
      </c>
      <c r="B65" s="276"/>
      <c r="C65" s="276"/>
      <c r="D65" s="275">
        <v>314484.59000000003</v>
      </c>
      <c r="E65" s="276"/>
      <c r="F65" s="275">
        <v>314484.59000000003</v>
      </c>
      <c r="G65" s="277"/>
    </row>
    <row r="66" spans="1:7" ht="12" hidden="1" outlineLevel="1">
      <c r="A66" s="279" t="s">
        <v>73</v>
      </c>
      <c r="B66" s="281"/>
      <c r="C66" s="281"/>
      <c r="D66" s="280">
        <v>314484.59000000003</v>
      </c>
      <c r="E66" s="281"/>
      <c r="F66" s="280">
        <v>314484.59000000003</v>
      </c>
      <c r="G66" s="283"/>
    </row>
    <row r="67" spans="1:7" ht="12" collapsed="1">
      <c r="A67" s="295" t="s">
        <v>0</v>
      </c>
      <c r="B67" s="296">
        <v>3996080.22</v>
      </c>
      <c r="C67" s="296">
        <v>3996080.22</v>
      </c>
      <c r="D67" s="296">
        <v>1176895.78</v>
      </c>
      <c r="E67" s="296">
        <v>1176895.78</v>
      </c>
      <c r="F67" s="296">
        <v>3482531.47</v>
      </c>
      <c r="G67" s="296">
        <v>3482531.47</v>
      </c>
    </row>
  </sheetData>
  <mergeCells count="5">
    <mergeCell ref="A1:G1"/>
    <mergeCell ref="A2:G2"/>
    <mergeCell ref="B6:C6"/>
    <mergeCell ref="D6:E6"/>
    <mergeCell ref="F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115"/>
  <sheetViews>
    <sheetView topLeftCell="A26" zoomScale="80" zoomScaleNormal="80" zoomScaleSheetLayoutView="85" workbookViewId="0">
      <pane xSplit="2" ySplit="4" topLeftCell="C81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10.33203125" defaultRowHeight="12" outlineLevelRow="1"/>
  <cols>
    <col min="1" max="1" width="59.83203125" style="23" customWidth="1"/>
    <col min="2" max="2" width="14.83203125" style="23" customWidth="1"/>
    <col min="3" max="4" width="23.6640625" style="24" customWidth="1"/>
    <col min="5" max="5" width="15.83203125" style="24" customWidth="1"/>
    <col min="6" max="6" width="19.33203125" style="26" customWidth="1"/>
    <col min="7" max="16384" width="10.33203125" style="23"/>
  </cols>
  <sheetData>
    <row r="1" spans="1:6">
      <c r="D1" s="25" t="s">
        <v>88</v>
      </c>
      <c r="E1" s="25"/>
    </row>
    <row r="2" spans="1:6">
      <c r="D2" s="25" t="s">
        <v>143</v>
      </c>
      <c r="E2" s="25"/>
    </row>
    <row r="3" spans="1:6">
      <c r="D3" s="25" t="s">
        <v>89</v>
      </c>
      <c r="E3" s="25"/>
    </row>
    <row r="4" spans="1:6">
      <c r="D4" s="25" t="s">
        <v>204</v>
      </c>
      <c r="E4" s="25"/>
    </row>
    <row r="5" spans="1:6" ht="3.75" customHeight="1">
      <c r="A5" s="28"/>
      <c r="D5" s="25"/>
      <c r="E5" s="25"/>
    </row>
    <row r="6" spans="1:6">
      <c r="A6" s="28"/>
      <c r="D6" s="25" t="s">
        <v>315</v>
      </c>
      <c r="E6" s="25"/>
    </row>
    <row r="7" spans="1:6" ht="3.75" customHeight="1">
      <c r="A7" s="28"/>
      <c r="D7" s="25"/>
      <c r="E7" s="25"/>
    </row>
    <row r="8" spans="1:6">
      <c r="A8" s="28"/>
      <c r="D8" s="25" t="s">
        <v>278</v>
      </c>
      <c r="E8" s="25"/>
    </row>
    <row r="9" spans="1:6" s="24" customFormat="1" ht="3.75" customHeight="1">
      <c r="A9" s="29"/>
      <c r="B9" s="29"/>
      <c r="C9" s="29"/>
      <c r="D9" s="29"/>
      <c r="E9" s="29"/>
      <c r="F9" s="27"/>
    </row>
    <row r="10" spans="1:6" s="24" customFormat="1" ht="24" customHeight="1">
      <c r="A10" s="29" t="s">
        <v>172</v>
      </c>
      <c r="B10" s="414" t="s">
        <v>388</v>
      </c>
      <c r="C10" s="414"/>
      <c r="D10" s="414"/>
      <c r="E10" s="252"/>
      <c r="F10" s="27"/>
    </row>
    <row r="11" spans="1:6" s="30" customFormat="1">
      <c r="C11" s="29"/>
      <c r="D11" s="29"/>
      <c r="E11" s="29"/>
      <c r="F11" s="31"/>
    </row>
    <row r="12" spans="1:6" s="24" customFormat="1">
      <c r="A12" s="29" t="s">
        <v>316</v>
      </c>
      <c r="B12" s="414" t="s">
        <v>317</v>
      </c>
      <c r="C12" s="414"/>
      <c r="D12" s="414"/>
      <c r="E12" s="252"/>
      <c r="F12" s="27"/>
    </row>
    <row r="13" spans="1:6" s="24" customFormat="1">
      <c r="A13" s="29"/>
      <c r="B13" s="29"/>
      <c r="C13" s="29"/>
      <c r="D13" s="29"/>
      <c r="E13" s="29"/>
      <c r="F13" s="27"/>
    </row>
    <row r="14" spans="1:6" s="24" customFormat="1" ht="25.5" customHeight="1">
      <c r="A14" s="29" t="s">
        <v>318</v>
      </c>
      <c r="B14" s="414" t="s">
        <v>319</v>
      </c>
      <c r="C14" s="414"/>
      <c r="D14" s="414"/>
      <c r="E14" s="252"/>
      <c r="F14" s="27"/>
    </row>
    <row r="15" spans="1:6" s="24" customFormat="1">
      <c r="A15" s="29"/>
      <c r="B15" s="29"/>
      <c r="C15" s="29"/>
      <c r="D15" s="29"/>
      <c r="E15" s="29"/>
      <c r="F15" s="27"/>
    </row>
    <row r="16" spans="1:6" s="24" customFormat="1">
      <c r="A16" s="29" t="s">
        <v>320</v>
      </c>
      <c r="B16" s="414" t="s">
        <v>387</v>
      </c>
      <c r="C16" s="414"/>
      <c r="D16" s="414"/>
      <c r="E16" s="252"/>
      <c r="F16" s="27"/>
    </row>
    <row r="17" spans="1:6" s="24" customFormat="1">
      <c r="A17" s="29"/>
      <c r="B17" s="29"/>
      <c r="C17" s="29"/>
      <c r="D17" s="29"/>
      <c r="E17" s="29"/>
      <c r="F17" s="27"/>
    </row>
    <row r="18" spans="1:6" s="24" customFormat="1" ht="24">
      <c r="A18" s="32" t="s">
        <v>321</v>
      </c>
      <c r="B18" s="414" t="s">
        <v>322</v>
      </c>
      <c r="C18" s="414"/>
      <c r="D18" s="414"/>
      <c r="E18" s="252"/>
      <c r="F18" s="27"/>
    </row>
    <row r="19" spans="1:6" s="24" customFormat="1" ht="5.25" customHeight="1">
      <c r="A19" s="29"/>
      <c r="B19" s="29"/>
      <c r="C19" s="29"/>
      <c r="D19" s="29"/>
      <c r="E19" s="29"/>
      <c r="F19" s="27"/>
    </row>
    <row r="20" spans="1:6" s="24" customFormat="1">
      <c r="A20" s="29" t="s">
        <v>323</v>
      </c>
      <c r="B20" s="33">
        <v>3</v>
      </c>
      <c r="C20" s="33" t="s">
        <v>324</v>
      </c>
      <c r="D20" s="34"/>
      <c r="E20" s="253"/>
      <c r="F20" s="27"/>
    </row>
    <row r="21" spans="1:6" s="24" customFormat="1" ht="2.25" customHeight="1">
      <c r="A21" s="29"/>
      <c r="B21" s="29"/>
      <c r="C21" s="29"/>
      <c r="D21" s="29"/>
      <c r="E21" s="29"/>
      <c r="F21" s="27"/>
    </row>
    <row r="22" spans="1:6" s="24" customFormat="1">
      <c r="A22" s="29" t="s">
        <v>325</v>
      </c>
      <c r="B22" s="414" t="s">
        <v>326</v>
      </c>
      <c r="C22" s="414"/>
      <c r="D22" s="414"/>
      <c r="E22" s="252"/>
      <c r="F22" s="27"/>
    </row>
    <row r="23" spans="1:6" s="24" customFormat="1">
      <c r="A23" s="29"/>
      <c r="B23" s="29" t="s">
        <v>327</v>
      </c>
      <c r="C23" s="29"/>
      <c r="D23" s="29"/>
      <c r="E23" s="29"/>
      <c r="F23" s="27"/>
    </row>
    <row r="24" spans="1:6" s="24" customFormat="1">
      <c r="A24" s="29" t="s">
        <v>328</v>
      </c>
      <c r="B24" s="414" t="s">
        <v>329</v>
      </c>
      <c r="C24" s="414"/>
      <c r="D24" s="414"/>
      <c r="E24" s="252"/>
      <c r="F24" s="27"/>
    </row>
    <row r="25" spans="1:6">
      <c r="A25" s="30"/>
      <c r="B25" s="30"/>
      <c r="C25" s="29"/>
      <c r="D25" s="29"/>
      <c r="E25" s="29"/>
    </row>
    <row r="26" spans="1:6">
      <c r="A26" s="35" t="s">
        <v>330</v>
      </c>
      <c r="B26" s="36"/>
      <c r="C26" s="36"/>
      <c r="D26" s="36"/>
      <c r="E26" s="36"/>
    </row>
    <row r="27" spans="1:6">
      <c r="A27" s="35" t="s">
        <v>434</v>
      </c>
      <c r="B27" s="36"/>
      <c r="C27" s="36"/>
      <c r="D27" s="36"/>
      <c r="E27" s="36"/>
    </row>
    <row r="28" spans="1:6">
      <c r="A28" s="37"/>
      <c r="D28" s="25" t="s">
        <v>91</v>
      </c>
      <c r="E28" s="25"/>
    </row>
    <row r="29" spans="1:6" s="40" customFormat="1" ht="24">
      <c r="A29" s="38" t="s">
        <v>92</v>
      </c>
      <c r="B29" s="38" t="s">
        <v>93</v>
      </c>
      <c r="C29" s="38" t="s">
        <v>433</v>
      </c>
      <c r="D29" s="38" t="s">
        <v>432</v>
      </c>
      <c r="E29" s="254"/>
      <c r="F29" s="39"/>
    </row>
    <row r="30" spans="1:6">
      <c r="A30" s="38" t="s">
        <v>94</v>
      </c>
      <c r="B30" s="41"/>
      <c r="C30" s="42"/>
      <c r="D30" s="43"/>
      <c r="E30" s="255"/>
    </row>
    <row r="31" spans="1:6">
      <c r="A31" s="44" t="s">
        <v>95</v>
      </c>
      <c r="B31" s="45">
        <v>10</v>
      </c>
      <c r="C31" s="266">
        <f>'ОСВ 24 '!F7</f>
        <v>7747288.0700000003</v>
      </c>
      <c r="D31" s="42">
        <f>'ОСВ 24 '!B7</f>
        <v>31861084.66</v>
      </c>
      <c r="E31" s="256"/>
    </row>
    <row r="32" spans="1:6" ht="24">
      <c r="A32" s="44" t="s">
        <v>205</v>
      </c>
      <c r="B32" s="45">
        <v>11</v>
      </c>
      <c r="C32" s="42"/>
      <c r="D32" s="43"/>
      <c r="E32" s="257"/>
    </row>
    <row r="33" spans="1:6" ht="24">
      <c r="A33" s="44" t="s">
        <v>206</v>
      </c>
      <c r="B33" s="45">
        <v>12</v>
      </c>
      <c r="C33" s="42"/>
      <c r="D33" s="43"/>
      <c r="E33" s="257"/>
    </row>
    <row r="34" spans="1:6" ht="24">
      <c r="A34" s="44" t="s">
        <v>288</v>
      </c>
      <c r="B34" s="45">
        <v>13</v>
      </c>
      <c r="C34" s="42"/>
      <c r="D34" s="43"/>
      <c r="E34" s="257"/>
    </row>
    <row r="35" spans="1:6">
      <c r="A35" s="44" t="s">
        <v>212</v>
      </c>
      <c r="B35" s="45">
        <v>14</v>
      </c>
      <c r="C35" s="42"/>
      <c r="D35" s="43"/>
      <c r="E35" s="257"/>
    </row>
    <row r="36" spans="1:6">
      <c r="A36" s="44" t="s">
        <v>101</v>
      </c>
      <c r="B36" s="45">
        <v>15</v>
      </c>
      <c r="C36" s="42"/>
      <c r="D36" s="43"/>
      <c r="E36" s="257"/>
    </row>
    <row r="37" spans="1:6" ht="24">
      <c r="A37" s="44" t="s">
        <v>103</v>
      </c>
      <c r="B37" s="45">
        <v>16</v>
      </c>
      <c r="C37" s="266">
        <f>-'ОСВ 24 '!G73+'ОСВ 24 '!F17</f>
        <v>97159552.780000001</v>
      </c>
      <c r="D37" s="42">
        <f>'ОСВ 24 '!B17</f>
        <v>75915502.780000001</v>
      </c>
      <c r="E37" s="258"/>
    </row>
    <row r="38" spans="1:6">
      <c r="A38" s="44" t="s">
        <v>207</v>
      </c>
      <c r="B38" s="45">
        <v>17</v>
      </c>
      <c r="C38" s="42"/>
      <c r="D38" s="43"/>
      <c r="E38" s="257"/>
    </row>
    <row r="39" spans="1:6">
      <c r="A39" s="44" t="s">
        <v>208</v>
      </c>
      <c r="B39" s="45">
        <v>18</v>
      </c>
      <c r="C39" s="42"/>
      <c r="D39" s="43"/>
      <c r="E39" s="257"/>
    </row>
    <row r="40" spans="1:6">
      <c r="A40" s="44" t="s">
        <v>105</v>
      </c>
      <c r="B40" s="45">
        <v>19</v>
      </c>
      <c r="C40" s="266">
        <f>'ОСВ 24 '!F29</f>
        <v>11888946.529999999</v>
      </c>
      <c r="D40" s="42">
        <f>'ОСВ 24 '!B29</f>
        <v>11647661.970000001</v>
      </c>
      <c r="E40" s="258"/>
      <c r="F40" s="258"/>
    </row>
    <row r="41" spans="1:6">
      <c r="A41" s="44" t="s">
        <v>107</v>
      </c>
      <c r="B41" s="45">
        <v>20</v>
      </c>
      <c r="C41" s="266">
        <f>'ОСВ 24 '!F25</f>
        <v>92736413.980000004</v>
      </c>
      <c r="D41" s="42">
        <f>'ОСВ 24 '!B25</f>
        <v>36695696.93</v>
      </c>
    </row>
    <row r="42" spans="1:6">
      <c r="A42" s="44" t="s">
        <v>117</v>
      </c>
      <c r="B42" s="45">
        <v>21</v>
      </c>
      <c r="C42" s="42"/>
      <c r="D42" s="43"/>
      <c r="E42" s="257"/>
    </row>
    <row r="43" spans="1:6">
      <c r="A43" s="44" t="s">
        <v>109</v>
      </c>
      <c r="B43" s="45">
        <v>22</v>
      </c>
      <c r="C43" s="42">
        <f>'ОСВ 24 '!F30+'ОСВ 24 '!F33+'ОСВ 24 '!F34</f>
        <v>352278998.24000001</v>
      </c>
      <c r="D43" s="42">
        <f>'ОСВ 24 '!B14+'ОСВ 24 '!B30+'ОСВ 24 '!B33+'ОСВ 24 '!B34</f>
        <v>123829562.12</v>
      </c>
      <c r="E43" s="258"/>
    </row>
    <row r="44" spans="1:6" s="40" customFormat="1">
      <c r="A44" s="46" t="s">
        <v>331</v>
      </c>
      <c r="B44" s="38">
        <v>100</v>
      </c>
      <c r="C44" s="47">
        <f>SUM(C31:C43)</f>
        <v>561811199.60000002</v>
      </c>
      <c r="D44" s="48">
        <f>SUM(D31:D43)</f>
        <v>279949508.46000004</v>
      </c>
      <c r="E44" s="259"/>
      <c r="F44" s="39"/>
    </row>
    <row r="45" spans="1:6" s="53" customFormat="1" ht="24">
      <c r="A45" s="49" t="s">
        <v>111</v>
      </c>
      <c r="B45" s="50">
        <v>101</v>
      </c>
      <c r="C45" s="51"/>
      <c r="D45" s="51"/>
      <c r="E45" s="260"/>
      <c r="F45" s="52"/>
    </row>
    <row r="46" spans="1:6" s="57" customFormat="1">
      <c r="A46" s="38" t="s">
        <v>32</v>
      </c>
      <c r="B46" s="54"/>
      <c r="C46" s="55"/>
      <c r="D46" s="55"/>
      <c r="E46" s="261"/>
      <c r="F46" s="56"/>
    </row>
    <row r="47" spans="1:6" ht="24">
      <c r="A47" s="44" t="s">
        <v>209</v>
      </c>
      <c r="B47" s="45">
        <v>110</v>
      </c>
      <c r="C47" s="43"/>
      <c r="D47" s="43"/>
      <c r="E47" s="257"/>
    </row>
    <row r="48" spans="1:6" ht="24">
      <c r="A48" s="44" t="s">
        <v>210</v>
      </c>
      <c r="B48" s="45">
        <v>111</v>
      </c>
      <c r="C48" s="43"/>
      <c r="D48" s="43"/>
      <c r="E48" s="257"/>
    </row>
    <row r="49" spans="1:5" ht="24">
      <c r="A49" s="44" t="s">
        <v>289</v>
      </c>
      <c r="B49" s="45">
        <v>112</v>
      </c>
      <c r="C49" s="43"/>
      <c r="D49" s="43"/>
      <c r="E49" s="257"/>
    </row>
    <row r="50" spans="1:5">
      <c r="A50" s="44" t="s">
        <v>211</v>
      </c>
      <c r="B50" s="45">
        <v>113</v>
      </c>
      <c r="C50" s="43"/>
      <c r="D50" s="43"/>
      <c r="E50" s="257"/>
    </row>
    <row r="51" spans="1:5">
      <c r="A51" s="44" t="s">
        <v>213</v>
      </c>
      <c r="B51" s="45">
        <v>114</v>
      </c>
      <c r="C51" s="43"/>
      <c r="D51" s="43"/>
      <c r="E51" s="257"/>
    </row>
    <row r="52" spans="1:5">
      <c r="A52" s="44" t="s">
        <v>114</v>
      </c>
      <c r="B52" s="45">
        <v>115</v>
      </c>
      <c r="C52" s="266">
        <f>'ОСВ 24 '!F38</f>
        <v>82630000</v>
      </c>
      <c r="D52" s="42">
        <f>'ОСВ 24 '!B38</f>
        <v>82630000</v>
      </c>
      <c r="E52" s="258"/>
    </row>
    <row r="53" spans="1:5">
      <c r="A53" s="44" t="s">
        <v>112</v>
      </c>
      <c r="B53" s="45">
        <v>116</v>
      </c>
      <c r="C53" s="43"/>
      <c r="D53" s="43"/>
      <c r="E53" s="257"/>
    </row>
    <row r="54" spans="1:5" ht="24">
      <c r="A54" s="44" t="s">
        <v>113</v>
      </c>
      <c r="B54" s="45">
        <v>117</v>
      </c>
      <c r="C54" s="42"/>
      <c r="D54" s="42"/>
      <c r="E54" s="258"/>
    </row>
    <row r="55" spans="1:5">
      <c r="A55" s="44" t="s">
        <v>214</v>
      </c>
      <c r="B55" s="45">
        <v>118</v>
      </c>
      <c r="C55" s="43"/>
      <c r="D55" s="43"/>
      <c r="E55" s="257"/>
    </row>
    <row r="56" spans="1:5">
      <c r="A56" s="44" t="s">
        <v>215</v>
      </c>
      <c r="B56" s="45">
        <v>119</v>
      </c>
      <c r="C56" s="43"/>
      <c r="D56" s="43"/>
      <c r="E56" s="257"/>
    </row>
    <row r="57" spans="1:5">
      <c r="A57" s="44" t="s">
        <v>115</v>
      </c>
      <c r="B57" s="45">
        <v>120</v>
      </c>
      <c r="C57" s="42">
        <f>'ОСВ 24 '!F40+'ОСВ 24 '!F42</f>
        <v>8026116431.5699997</v>
      </c>
      <c r="D57" s="42">
        <f>'ОСВ 24 '!B40+'ОСВ 24 '!B42</f>
        <v>8020659678</v>
      </c>
      <c r="E57" s="258"/>
    </row>
    <row r="58" spans="1:5">
      <c r="A58" s="44" t="s">
        <v>116</v>
      </c>
      <c r="B58" s="45">
        <v>121</v>
      </c>
      <c r="C58" s="42"/>
      <c r="D58" s="42"/>
      <c r="E58" s="258"/>
    </row>
    <row r="59" spans="1:5">
      <c r="A59" s="44" t="s">
        <v>216</v>
      </c>
      <c r="B59" s="45">
        <v>122</v>
      </c>
      <c r="C59" s="43"/>
      <c r="D59" s="43"/>
      <c r="E59" s="257"/>
    </row>
    <row r="60" spans="1:5">
      <c r="A60" s="44" t="s">
        <v>117</v>
      </c>
      <c r="B60" s="45">
        <v>123</v>
      </c>
      <c r="C60" s="43"/>
      <c r="D60" s="43"/>
      <c r="E60" s="257"/>
    </row>
    <row r="61" spans="1:5">
      <c r="A61" s="44" t="s">
        <v>118</v>
      </c>
      <c r="B61" s="45">
        <v>124</v>
      </c>
      <c r="C61" s="43"/>
      <c r="D61" s="43"/>
      <c r="E61" s="257"/>
    </row>
    <row r="62" spans="1:5">
      <c r="A62" s="44" t="s">
        <v>119</v>
      </c>
      <c r="B62" s="45">
        <v>125</v>
      </c>
      <c r="C62" s="266">
        <f>'ОСВ 24 '!F44</f>
        <v>1000000</v>
      </c>
      <c r="D62" s="42">
        <f>'ОСВ 24 '!B44</f>
        <v>1000000</v>
      </c>
      <c r="E62" s="258"/>
    </row>
    <row r="63" spans="1:5">
      <c r="A63" s="44" t="s">
        <v>120</v>
      </c>
      <c r="B63" s="45">
        <v>126</v>
      </c>
      <c r="C63" s="266">
        <f>'ОСВ 24 '!F46</f>
        <v>51445823</v>
      </c>
      <c r="D63" s="43">
        <f>'ОСВ 24 '!B46</f>
        <v>51445823</v>
      </c>
      <c r="E63" s="257"/>
    </row>
    <row r="64" spans="1:5">
      <c r="A64" s="44" t="s">
        <v>121</v>
      </c>
      <c r="B64" s="45">
        <v>127</v>
      </c>
      <c r="C64" s="266">
        <f>'ОСВ 24 '!F48</f>
        <v>56977712.049999997</v>
      </c>
      <c r="D64" s="42">
        <f>'ОСВ 24 '!B48</f>
        <v>47255569.75</v>
      </c>
      <c r="E64" s="258"/>
    </row>
    <row r="65" spans="1:6" s="40" customFormat="1">
      <c r="A65" s="46" t="s">
        <v>217</v>
      </c>
      <c r="B65" s="38">
        <v>200</v>
      </c>
      <c r="C65" s="48">
        <f>SUM(C47:C64)</f>
        <v>8218169966.6199999</v>
      </c>
      <c r="D65" s="48">
        <f>SUM(D47:D64)</f>
        <v>8202991070.75</v>
      </c>
      <c r="E65" s="259"/>
      <c r="F65" s="39"/>
    </row>
    <row r="66" spans="1:6" s="40" customFormat="1">
      <c r="A66" s="46" t="s">
        <v>332</v>
      </c>
      <c r="B66" s="58"/>
      <c r="C66" s="48">
        <f>C44+C45+C65</f>
        <v>8779981166.2199993</v>
      </c>
      <c r="D66" s="48">
        <f>D44+D45+D65</f>
        <v>8482940579.21</v>
      </c>
      <c r="E66" s="259"/>
      <c r="F66" s="39"/>
    </row>
    <row r="67" spans="1:6" s="40" customFormat="1" ht="24">
      <c r="A67" s="46" t="s">
        <v>123</v>
      </c>
      <c r="B67" s="38" t="s">
        <v>93</v>
      </c>
      <c r="C67" s="59" t="s">
        <v>175</v>
      </c>
      <c r="D67" s="59" t="s">
        <v>175</v>
      </c>
      <c r="E67" s="262"/>
      <c r="F67" s="39"/>
    </row>
    <row r="68" spans="1:6" s="57" customFormat="1">
      <c r="A68" s="38" t="s">
        <v>39</v>
      </c>
      <c r="B68" s="54"/>
      <c r="C68" s="55"/>
      <c r="D68" s="55"/>
      <c r="E68" s="261"/>
      <c r="F68" s="56"/>
    </row>
    <row r="69" spans="1:6" ht="24">
      <c r="A69" s="44" t="s">
        <v>223</v>
      </c>
      <c r="B69" s="45">
        <v>210</v>
      </c>
      <c r="C69" s="266">
        <f>'ОСВ 24 '!G53</f>
        <v>440555555.55000001</v>
      </c>
      <c r="D69" s="43">
        <f>'ОСВ 24 '!C53</f>
        <v>314913055.55000001</v>
      </c>
      <c r="E69" s="257"/>
    </row>
    <row r="70" spans="1:6" ht="24">
      <c r="A70" s="44" t="s">
        <v>224</v>
      </c>
      <c r="B70" s="45">
        <v>211</v>
      </c>
      <c r="C70" s="43"/>
      <c r="D70" s="43"/>
      <c r="E70" s="257"/>
    </row>
    <row r="71" spans="1:6">
      <c r="A71" s="44" t="s">
        <v>212</v>
      </c>
      <c r="B71" s="45">
        <v>212</v>
      </c>
      <c r="C71" s="43"/>
      <c r="D71" s="43"/>
      <c r="E71" s="257"/>
    </row>
    <row r="72" spans="1:6">
      <c r="A72" s="44" t="s">
        <v>124</v>
      </c>
      <c r="B72" s="45">
        <v>213</v>
      </c>
      <c r="C72" s="43"/>
      <c r="D72" s="43"/>
      <c r="E72" s="257"/>
    </row>
    <row r="73" spans="1:6" ht="24">
      <c r="A73" s="44" t="s">
        <v>125</v>
      </c>
      <c r="B73" s="45">
        <v>214</v>
      </c>
      <c r="C73" s="266">
        <f>'ОСВ 24 '!G74+'ОСВ 24 '!G75</f>
        <v>14202355</v>
      </c>
      <c r="D73" s="42">
        <f>'ОСВ 24 '!C72</f>
        <v>15236714</v>
      </c>
      <c r="E73" s="258"/>
    </row>
    <row r="74" spans="1:6">
      <c r="A74" s="44" t="s">
        <v>177</v>
      </c>
      <c r="B74" s="45">
        <v>215</v>
      </c>
      <c r="C74" s="266">
        <f>'ОСВ 24 '!G77</f>
        <v>9822192.8599999994</v>
      </c>
      <c r="D74" s="42">
        <f>'ОСВ 24 '!C77</f>
        <v>11162510.74</v>
      </c>
      <c r="E74" s="258"/>
    </row>
    <row r="75" spans="1:6" ht="24">
      <c r="A75" s="44" t="s">
        <v>333</v>
      </c>
      <c r="B75" s="45">
        <v>216</v>
      </c>
      <c r="C75" s="42">
        <f>'ОСВ 24 '!G57+'ОСВ 24 '!G64+'ОСВ 24 '!G66</f>
        <v>47875808.299999997</v>
      </c>
      <c r="D75" s="42">
        <f>'ОСВ 24 '!C57+'ОСВ 24 '!C64+'ОСВ 24 '!C66</f>
        <v>10222270.23</v>
      </c>
      <c r="E75" s="258"/>
    </row>
    <row r="76" spans="1:6">
      <c r="A76" s="44" t="s">
        <v>127</v>
      </c>
      <c r="B76" s="45">
        <v>217</v>
      </c>
      <c r="C76" s="43"/>
      <c r="D76" s="43"/>
      <c r="E76" s="257"/>
    </row>
    <row r="77" spans="1:6">
      <c r="A77" s="44" t="s">
        <v>222</v>
      </c>
      <c r="B77" s="45">
        <v>218</v>
      </c>
      <c r="C77" s="43"/>
      <c r="D77" s="43"/>
      <c r="E77" s="257"/>
    </row>
    <row r="78" spans="1:6" ht="24">
      <c r="A78" s="44" t="s">
        <v>221</v>
      </c>
      <c r="B78" s="45">
        <v>219</v>
      </c>
      <c r="C78" s="43"/>
      <c r="D78" s="43"/>
      <c r="E78" s="257"/>
    </row>
    <row r="79" spans="1:6">
      <c r="A79" s="44" t="s">
        <v>220</v>
      </c>
      <c r="B79" s="45">
        <v>220</v>
      </c>
      <c r="C79" s="43"/>
      <c r="D79" s="43"/>
      <c r="E79" s="257"/>
    </row>
    <row r="80" spans="1:6">
      <c r="A80" s="44" t="s">
        <v>219</v>
      </c>
      <c r="B80" s="45">
        <v>221</v>
      </c>
      <c r="C80" s="43"/>
      <c r="D80" s="43"/>
      <c r="E80" s="257"/>
    </row>
    <row r="81" spans="1:6">
      <c r="A81" s="44" t="s">
        <v>128</v>
      </c>
      <c r="B81" s="45">
        <v>222</v>
      </c>
      <c r="C81" s="266">
        <f>'ОСВ 24 '!G80</f>
        <v>460840000</v>
      </c>
      <c r="D81" s="42">
        <f>'ОСВ 24 '!C80</f>
        <v>412448000</v>
      </c>
      <c r="E81" s="258"/>
    </row>
    <row r="82" spans="1:6" s="40" customFormat="1" ht="24">
      <c r="A82" s="46" t="s">
        <v>225</v>
      </c>
      <c r="B82" s="45">
        <v>300</v>
      </c>
      <c r="C82" s="48">
        <f>SUM(C69:C81)</f>
        <v>973295911.71000004</v>
      </c>
      <c r="D82" s="48">
        <f>SUM(D69:D81)</f>
        <v>763982550.51999998</v>
      </c>
      <c r="E82" s="259"/>
      <c r="F82" s="39"/>
    </row>
    <row r="83" spans="1:6" s="53" customFormat="1" ht="24">
      <c r="A83" s="49" t="s">
        <v>129</v>
      </c>
      <c r="B83" s="50">
        <v>301</v>
      </c>
      <c r="C83" s="60"/>
      <c r="D83" s="60"/>
      <c r="E83" s="263"/>
      <c r="F83" s="52"/>
    </row>
    <row r="84" spans="1:6">
      <c r="A84" s="38" t="s">
        <v>58</v>
      </c>
      <c r="B84" s="41"/>
      <c r="C84" s="43"/>
      <c r="D84" s="43"/>
      <c r="E84" s="257"/>
    </row>
    <row r="85" spans="1:6">
      <c r="A85" s="44" t="s">
        <v>334</v>
      </c>
      <c r="B85" s="45">
        <v>310</v>
      </c>
      <c r="C85" s="42"/>
      <c r="D85" s="42"/>
      <c r="E85" s="258"/>
    </row>
    <row r="86" spans="1:6">
      <c r="A86" s="44" t="s">
        <v>211</v>
      </c>
      <c r="B86" s="45">
        <v>311</v>
      </c>
      <c r="C86" s="43"/>
      <c r="D86" s="43"/>
      <c r="E86" s="257"/>
    </row>
    <row r="87" spans="1:6">
      <c r="A87" s="44" t="s">
        <v>130</v>
      </c>
      <c r="B87" s="45">
        <v>312</v>
      </c>
      <c r="C87" s="266">
        <f>'ОСВ 24 '!G82</f>
        <v>4993863127.6900005</v>
      </c>
      <c r="D87" s="43">
        <f>'ОСВ 24 '!C82</f>
        <v>4993815556.2800007</v>
      </c>
      <c r="E87" s="257"/>
    </row>
    <row r="88" spans="1:6" ht="24">
      <c r="A88" s="44" t="s">
        <v>131</v>
      </c>
      <c r="B88" s="45">
        <v>313</v>
      </c>
      <c r="C88" s="43"/>
      <c r="D88" s="43"/>
      <c r="E88" s="257"/>
    </row>
    <row r="89" spans="1:6">
      <c r="A89" s="44" t="s">
        <v>178</v>
      </c>
      <c r="B89" s="45">
        <v>314</v>
      </c>
      <c r="C89" s="43"/>
      <c r="D89" s="43"/>
      <c r="E89" s="257"/>
    </row>
    <row r="90" spans="1:6">
      <c r="A90" s="44" t="s">
        <v>132</v>
      </c>
      <c r="B90" s="45">
        <v>315</v>
      </c>
      <c r="C90" s="43"/>
      <c r="D90" s="43"/>
      <c r="E90" s="257"/>
    </row>
    <row r="91" spans="1:6">
      <c r="A91" s="44" t="s">
        <v>127</v>
      </c>
      <c r="B91" s="45">
        <v>316</v>
      </c>
      <c r="C91" s="43"/>
      <c r="D91" s="43"/>
      <c r="E91" s="257"/>
    </row>
    <row r="92" spans="1:6">
      <c r="A92" s="44" t="s">
        <v>228</v>
      </c>
      <c r="B92" s="45">
        <v>317</v>
      </c>
      <c r="C92" s="43"/>
      <c r="D92" s="43"/>
      <c r="E92" s="257"/>
    </row>
    <row r="93" spans="1:6" ht="24">
      <c r="A93" s="44" t="s">
        <v>292</v>
      </c>
      <c r="B93" s="45">
        <v>318</v>
      </c>
      <c r="C93" s="43"/>
      <c r="D93" s="43"/>
      <c r="E93" s="257"/>
    </row>
    <row r="94" spans="1:6">
      <c r="A94" s="44" t="s">
        <v>220</v>
      </c>
      <c r="B94" s="45">
        <v>319</v>
      </c>
      <c r="C94" s="43"/>
      <c r="D94" s="43"/>
      <c r="E94" s="257"/>
    </row>
    <row r="95" spans="1:6">
      <c r="A95" s="44" t="s">
        <v>133</v>
      </c>
      <c r="B95" s="45">
        <v>320</v>
      </c>
      <c r="C95" s="42"/>
      <c r="D95" s="42"/>
      <c r="E95" s="258"/>
    </row>
    <row r="96" spans="1:6" s="40" customFormat="1" ht="24">
      <c r="A96" s="46" t="s">
        <v>335</v>
      </c>
      <c r="B96" s="38">
        <v>400</v>
      </c>
      <c r="C96" s="48">
        <f>SUM(C85:C95)</f>
        <v>4993863127.6900005</v>
      </c>
      <c r="D96" s="48">
        <f>SUM(D85:D95)</f>
        <v>4993815556.2800007</v>
      </c>
      <c r="E96" s="259"/>
      <c r="F96" s="39"/>
    </row>
    <row r="97" spans="1:6" s="57" customFormat="1">
      <c r="A97" s="38" t="s">
        <v>60</v>
      </c>
      <c r="B97" s="54"/>
      <c r="C97" s="55"/>
      <c r="D97" s="55"/>
      <c r="E97" s="261"/>
      <c r="F97" s="56"/>
    </row>
    <row r="98" spans="1:6">
      <c r="A98" s="44" t="s">
        <v>134</v>
      </c>
      <c r="B98" s="45">
        <v>410</v>
      </c>
      <c r="C98" s="266">
        <f>'ОСВ 24 '!G86</f>
        <v>81200000</v>
      </c>
      <c r="D98" s="42">
        <f>'ОСВ 24 '!C86</f>
        <v>81200000</v>
      </c>
      <c r="E98" s="258"/>
    </row>
    <row r="99" spans="1:6">
      <c r="A99" s="44" t="s">
        <v>135</v>
      </c>
      <c r="B99" s="45">
        <v>411</v>
      </c>
      <c r="C99" s="43"/>
      <c r="D99" s="43"/>
      <c r="E99" s="257"/>
    </row>
    <row r="100" spans="1:6">
      <c r="A100" s="44" t="s">
        <v>136</v>
      </c>
      <c r="B100" s="45">
        <v>412</v>
      </c>
      <c r="C100" s="43"/>
      <c r="D100" s="43"/>
      <c r="E100" s="257"/>
    </row>
    <row r="101" spans="1:6">
      <c r="A101" s="44" t="s">
        <v>233</v>
      </c>
      <c r="B101" s="45">
        <v>413</v>
      </c>
      <c r="C101" s="43"/>
      <c r="D101" s="43"/>
      <c r="E101" s="257"/>
    </row>
    <row r="102" spans="1:6">
      <c r="A102" s="44" t="s">
        <v>137</v>
      </c>
      <c r="B102" s="45">
        <v>414</v>
      </c>
      <c r="C102" s="266">
        <f>'ОСВ 24 '!G88</f>
        <v>2731622126.8199997</v>
      </c>
      <c r="D102" s="42">
        <f>'ОСВ 24 '!C88</f>
        <v>2643942472.4099998</v>
      </c>
      <c r="E102" s="258"/>
      <c r="F102" s="267">
        <f>C102-D102</f>
        <v>87679654.409999847</v>
      </c>
    </row>
    <row r="103" spans="1:6">
      <c r="A103" s="44" t="s">
        <v>230</v>
      </c>
      <c r="B103" s="45">
        <v>415</v>
      </c>
      <c r="C103" s="61"/>
      <c r="D103" s="61"/>
      <c r="E103" s="264"/>
      <c r="F103" s="267"/>
    </row>
    <row r="104" spans="1:6" s="40" customFormat="1" ht="24">
      <c r="A104" s="46" t="s">
        <v>293</v>
      </c>
      <c r="B104" s="38">
        <v>420</v>
      </c>
      <c r="C104" s="48">
        <f>SUM(C98:C103)</f>
        <v>2812822126.8199997</v>
      </c>
      <c r="D104" s="48">
        <f>SUM(D98:D103)</f>
        <v>2725142472.4099998</v>
      </c>
      <c r="E104" s="259"/>
      <c r="F104" s="62"/>
    </row>
    <row r="105" spans="1:6" s="53" customFormat="1">
      <c r="A105" s="49" t="s">
        <v>138</v>
      </c>
      <c r="B105" s="50">
        <v>421</v>
      </c>
      <c r="C105" s="60"/>
      <c r="D105" s="60"/>
      <c r="E105" s="263"/>
      <c r="F105" s="52"/>
    </row>
    <row r="106" spans="1:6" s="40" customFormat="1">
      <c r="A106" s="46" t="s">
        <v>336</v>
      </c>
      <c r="B106" s="38">
        <v>500</v>
      </c>
      <c r="C106" s="48">
        <f>C104+C105</f>
        <v>2812822126.8199997</v>
      </c>
      <c r="D106" s="48">
        <f>D104+D105</f>
        <v>2725142472.4099998</v>
      </c>
      <c r="E106" s="259"/>
      <c r="F106" s="39"/>
    </row>
    <row r="107" spans="1:6" s="40" customFormat="1">
      <c r="A107" s="63" t="s">
        <v>337</v>
      </c>
      <c r="B107" s="64"/>
      <c r="C107" s="48">
        <f>C82+C83+C96+C106</f>
        <v>8779981166.2200012</v>
      </c>
      <c r="D107" s="48">
        <f>D82+D83+D96+D106</f>
        <v>8482940579.210001</v>
      </c>
      <c r="E107" s="259"/>
      <c r="F107" s="39"/>
    </row>
    <row r="108" spans="1:6" s="150" customFormat="1" ht="15" customHeight="1" outlineLevel="1">
      <c r="C108" s="151">
        <f>C66-C107</f>
        <v>0</v>
      </c>
      <c r="D108" s="151">
        <f>D66-D107</f>
        <v>0</v>
      </c>
      <c r="E108" s="265"/>
      <c r="F108" s="152"/>
    </row>
    <row r="109" spans="1:6">
      <c r="C109" s="65"/>
      <c r="D109" s="65"/>
      <c r="E109" s="65"/>
    </row>
    <row r="110" spans="1:6" s="72" customFormat="1">
      <c r="A110" s="66" t="s">
        <v>141</v>
      </c>
      <c r="B110" s="67"/>
      <c r="C110" s="68"/>
      <c r="D110" s="69" t="s">
        <v>338</v>
      </c>
      <c r="E110" s="69"/>
      <c r="F110" s="70"/>
    </row>
    <row r="111" spans="1:6" s="72" customFormat="1">
      <c r="A111" s="73"/>
      <c r="B111" s="74"/>
      <c r="C111" s="68"/>
      <c r="D111" s="24"/>
      <c r="E111" s="24"/>
      <c r="F111" s="70"/>
    </row>
    <row r="112" spans="1:6" s="72" customFormat="1">
      <c r="A112" s="75"/>
      <c r="B112" s="30"/>
      <c r="C112" s="68"/>
      <c r="D112" s="68"/>
      <c r="E112" s="68"/>
      <c r="F112" s="71"/>
    </row>
    <row r="113" spans="1:6" s="72" customFormat="1">
      <c r="A113" s="66" t="s">
        <v>339</v>
      </c>
      <c r="B113" s="67"/>
      <c r="C113" s="68"/>
      <c r="D113" s="76" t="s">
        <v>435</v>
      </c>
      <c r="E113" s="76"/>
      <c r="F113" s="71"/>
    </row>
    <row r="114" spans="1:6" s="72" customFormat="1">
      <c r="A114" s="77"/>
      <c r="B114" s="74"/>
      <c r="C114" s="78"/>
      <c r="D114" s="68"/>
      <c r="E114" s="68"/>
      <c r="F114" s="71"/>
    </row>
    <row r="115" spans="1:6" s="72" customFormat="1">
      <c r="A115" s="72" t="s">
        <v>341</v>
      </c>
      <c r="C115" s="68"/>
      <c r="D115" s="68"/>
      <c r="E115" s="68"/>
      <c r="F115" s="71"/>
    </row>
  </sheetData>
  <mergeCells count="7">
    <mergeCell ref="B24:D24"/>
    <mergeCell ref="B10:D10"/>
    <mergeCell ref="B12:D12"/>
    <mergeCell ref="B14:D14"/>
    <mergeCell ref="B16:D16"/>
    <mergeCell ref="B18:D18"/>
    <mergeCell ref="B22:D22"/>
  </mergeCells>
  <pageMargins left="0.70866141732283472" right="0.70866141732283472" top="0.55118110236220474" bottom="0.55118110236220474" header="0.11811023622047245" footer="0.11811023622047245"/>
  <pageSetup paperSize="9" scale="90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ББ-2024 Консолид</vt:lpstr>
      <vt:lpstr>ОПиУ-2024 Консолид</vt:lpstr>
      <vt:lpstr>ДДС консол</vt:lpstr>
      <vt:lpstr>ОИК консол</vt:lpstr>
      <vt:lpstr>ОПиУ-2024</vt:lpstr>
      <vt:lpstr>ББ-2024</vt:lpstr>
      <vt:lpstr>ОСВ 1.2024 АП</vt:lpstr>
      <vt:lpstr>ОСВ 1.2024 ФФ</vt:lpstr>
      <vt:lpstr>ББ</vt:lpstr>
      <vt:lpstr>ОПУ</vt:lpstr>
      <vt:lpstr>ОСВ 24 </vt:lpstr>
      <vt:lpstr> Доходы 24</vt:lpstr>
      <vt:lpstr> Расходы 24</vt:lpstr>
      <vt:lpstr>ОСВ АП 2023</vt:lpstr>
      <vt:lpstr>ОСВ ФФ 2023</vt:lpstr>
      <vt:lpstr>ОС</vt:lpstr>
      <vt:lpstr> Доходы 22</vt:lpstr>
      <vt:lpstr> Расходы 22</vt:lpstr>
      <vt:lpstr>'ББ-2024'!Заголовки_для_печати</vt:lpstr>
      <vt:lpstr>'ББ-2024 Консолид'!Заголовки_для_печати</vt:lpstr>
      <vt:lpstr>ББ!Область_печати</vt:lpstr>
      <vt:lpstr>ОПУ!Область_печати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Миллер Ксения</dc:creator>
  <cp:lastModifiedBy>Дилара Селезнева</cp:lastModifiedBy>
  <cp:lastPrinted>2024-05-16T09:52:30Z</cp:lastPrinted>
  <dcterms:created xsi:type="dcterms:W3CDTF">2017-06-08T04:53:01Z</dcterms:created>
  <dcterms:modified xsi:type="dcterms:W3CDTF">2024-05-23T10:06:31Z</dcterms:modified>
</cp:coreProperties>
</file>