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45" yWindow="-120" windowWidth="9780" windowHeight="11640"/>
  </bookViews>
  <sheets>
    <sheet name="форма 1" sheetId="1" r:id="rId1"/>
    <sheet name="форма 2" sheetId="2" r:id="rId2"/>
    <sheet name="форма 3" sheetId="4" r:id="rId3"/>
    <sheet name="форма 4" sheetId="5" r:id="rId4"/>
  </sheets>
  <calcPr calcId="125725"/>
</workbook>
</file>

<file path=xl/calcChain.xml><?xml version="1.0" encoding="utf-8"?>
<calcChain xmlns="http://schemas.openxmlformats.org/spreadsheetml/2006/main">
  <c r="F49" i="5"/>
  <c r="G45"/>
  <c r="I17"/>
  <c r="F17"/>
  <c r="I16"/>
  <c r="I9"/>
  <c r="H74" i="4"/>
  <c r="I66"/>
  <c r="I65"/>
  <c r="I61"/>
  <c r="H61"/>
  <c r="I44"/>
  <c r="H44"/>
  <c r="I26"/>
  <c r="H26"/>
  <c r="I25"/>
  <c r="H25"/>
  <c r="I22"/>
  <c r="H22"/>
  <c r="I21"/>
  <c r="H21"/>
  <c r="I20"/>
  <c r="H20"/>
  <c r="I17"/>
  <c r="H17"/>
  <c r="I14"/>
  <c r="H14"/>
  <c r="I12"/>
  <c r="H12"/>
  <c r="I22" i="2"/>
  <c r="H22"/>
  <c r="I20"/>
  <c r="I19"/>
  <c r="H19"/>
  <c r="H17"/>
  <c r="I16"/>
  <c r="H16"/>
  <c r="I14"/>
  <c r="H14"/>
  <c r="I13"/>
  <c r="H13"/>
  <c r="I12"/>
  <c r="H12"/>
  <c r="I11"/>
  <c r="H11"/>
  <c r="I9"/>
  <c r="H9"/>
  <c r="I8"/>
  <c r="H8"/>
  <c r="I73" i="1"/>
  <c r="H73"/>
  <c r="I72"/>
  <c r="H72"/>
  <c r="H69"/>
  <c r="H66"/>
  <c r="I56"/>
  <c r="H56"/>
  <c r="H54"/>
  <c r="I52"/>
  <c r="H52"/>
  <c r="I41"/>
  <c r="H41"/>
  <c r="I38"/>
  <c r="H38"/>
  <c r="I26"/>
  <c r="H26"/>
  <c r="I25"/>
  <c r="H25"/>
  <c r="I23"/>
  <c r="H23"/>
  <c r="I17"/>
  <c r="H17"/>
  <c r="C11" i="5" l="1"/>
  <c r="H27" i="1"/>
  <c r="I11" i="5"/>
  <c r="D11"/>
  <c r="E11"/>
  <c r="F11"/>
  <c r="G11"/>
  <c r="H11"/>
  <c r="I13"/>
  <c r="C14"/>
  <c r="C12" s="1"/>
  <c r="D14"/>
  <c r="D12" s="1"/>
  <c r="E14"/>
  <c r="E12" s="1"/>
  <c r="H14"/>
  <c r="H12" s="1"/>
  <c r="F14"/>
  <c r="F12" s="1"/>
  <c r="G14"/>
  <c r="G12" s="1"/>
  <c r="I18"/>
  <c r="I19"/>
  <c r="I20"/>
  <c r="I21"/>
  <c r="I22"/>
  <c r="I23"/>
  <c r="I24"/>
  <c r="I25"/>
  <c r="C26"/>
  <c r="I26" s="1"/>
  <c r="D26"/>
  <c r="E26"/>
  <c r="F26"/>
  <c r="G26"/>
  <c r="H26"/>
  <c r="I28"/>
  <c r="I33"/>
  <c r="I34"/>
  <c r="I35"/>
  <c r="I36"/>
  <c r="I37"/>
  <c r="I38"/>
  <c r="I39"/>
  <c r="I40"/>
  <c r="I42"/>
  <c r="C46"/>
  <c r="C44" s="1"/>
  <c r="D46"/>
  <c r="D44" s="1"/>
  <c r="E46"/>
  <c r="E44" s="1"/>
  <c r="H46"/>
  <c r="H44" s="1"/>
  <c r="I48"/>
  <c r="F46"/>
  <c r="G46"/>
  <c r="G44" s="1"/>
  <c r="I50"/>
  <c r="I51"/>
  <c r="I52"/>
  <c r="I53"/>
  <c r="I54"/>
  <c r="I55"/>
  <c r="I56"/>
  <c r="I57"/>
  <c r="C58"/>
  <c r="D58"/>
  <c r="E58"/>
  <c r="F58"/>
  <c r="G58"/>
  <c r="H58"/>
  <c r="I60"/>
  <c r="I65"/>
  <c r="I66"/>
  <c r="I67"/>
  <c r="I68"/>
  <c r="I69"/>
  <c r="I70"/>
  <c r="I71"/>
  <c r="I72"/>
  <c r="H10" i="4"/>
  <c r="I10"/>
  <c r="H18"/>
  <c r="I18"/>
  <c r="H29"/>
  <c r="I29"/>
  <c r="H42"/>
  <c r="I42"/>
  <c r="H57"/>
  <c r="I57"/>
  <c r="H63"/>
  <c r="I63"/>
  <c r="H10" i="2"/>
  <c r="H15" s="1"/>
  <c r="H21" s="1"/>
  <c r="H23" s="1"/>
  <c r="H25" s="1"/>
  <c r="I10"/>
  <c r="I15" s="1"/>
  <c r="I21" s="1"/>
  <c r="I23" s="1"/>
  <c r="I25" s="1"/>
  <c r="I41" s="1"/>
  <c r="H28"/>
  <c r="I28"/>
  <c r="I27" i="1"/>
  <c r="H44"/>
  <c r="I44"/>
  <c r="H57"/>
  <c r="I57"/>
  <c r="H67"/>
  <c r="I67"/>
  <c r="H74"/>
  <c r="H76" s="1"/>
  <c r="I74"/>
  <c r="I76" s="1"/>
  <c r="I45" i="5"/>
  <c r="H45" i="2" l="1"/>
  <c r="F41" i="5"/>
  <c r="F43" s="1"/>
  <c r="I70" i="4"/>
  <c r="H27"/>
  <c r="I45" i="2"/>
  <c r="H45" i="1"/>
  <c r="H78" s="1"/>
  <c r="I77"/>
  <c r="I58" i="5"/>
  <c r="I49"/>
  <c r="G41"/>
  <c r="G43" s="1"/>
  <c r="G73" s="1"/>
  <c r="D41"/>
  <c r="D43" s="1"/>
  <c r="H41"/>
  <c r="H43" s="1"/>
  <c r="E41"/>
  <c r="E43" s="1"/>
  <c r="F44"/>
  <c r="F73" s="1"/>
  <c r="I46"/>
  <c r="I12"/>
  <c r="C41"/>
  <c r="I14"/>
  <c r="H70" i="4"/>
  <c r="I55"/>
  <c r="H55"/>
  <c r="I27"/>
  <c r="H41" i="2"/>
  <c r="I45" i="1"/>
  <c r="I78" s="1"/>
  <c r="H77"/>
  <c r="I44" i="5" l="1"/>
  <c r="H72" i="4"/>
  <c r="I41" i="5"/>
  <c r="C43"/>
  <c r="I72" i="4"/>
  <c r="I74" s="1"/>
  <c r="I43" i="5" l="1"/>
  <c r="I73" s="1"/>
  <c r="C73"/>
</calcChain>
</file>

<file path=xl/comments1.xml><?xml version="1.0" encoding="utf-8"?>
<comments xmlns="http://schemas.openxmlformats.org/spreadsheetml/2006/main">
  <authors>
    <author>Омаров Асаин</author>
    <author>www.PHILka.RU</author>
    <author>Бухгалтер</author>
  </authors>
  <commentList>
    <comment ref="H17" authorId="0">
      <text>
        <r>
          <rPr>
            <sz val="8"/>
            <color indexed="81"/>
            <rFont val="Tahoma"/>
            <family val="2"/>
            <charset val="204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I17" authorId="0">
      <text>
        <r>
          <rPr>
            <sz val="8"/>
            <color indexed="81"/>
            <rFont val="Tahoma"/>
            <family val="2"/>
            <charset val="204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J45" authorId="1">
      <text>
        <r>
          <rPr>
            <sz val="8"/>
            <color indexed="81"/>
            <rFont val="Tahoma"/>
            <family val="2"/>
            <charset val="204"/>
          </rPr>
          <t xml:space="preserve">Формула для проверки баланса на начало периода
</t>
        </r>
      </text>
    </comment>
    <comment ref="H69" authorId="0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I69" authorId="0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H70" authorId="2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I70" authorId="2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H73" authorId="0">
      <text>
        <r>
          <rPr>
            <sz val="8"/>
            <color indexed="81"/>
            <rFont val="Tahoma"/>
            <family val="2"/>
            <charset val="204"/>
          </rPr>
          <t>Сумма должна соответствовать графе "Нерапределенная прибыль" строки 100  ФО.4</t>
        </r>
      </text>
    </comment>
    <comment ref="I73" authorId="0">
      <text>
        <r>
          <rPr>
            <sz val="8"/>
            <color indexed="81"/>
            <rFont val="Tahoma"/>
            <family val="2"/>
            <charset val="204"/>
          </rPr>
          <t>Сумма должна соответствовать графе "Нерапределенная прибыль" строки 100  ФО.4</t>
        </r>
      </text>
    </comment>
  </commentList>
</comments>
</file>

<file path=xl/comments2.xml><?xml version="1.0" encoding="utf-8"?>
<comments xmlns="http://schemas.openxmlformats.org/spreadsheetml/2006/main">
  <authors>
    <author>ПК Ира и Андрей</author>
    <author>Омаров Асаин</author>
  </authors>
  <commentList>
    <comment ref="H8" authorId="0">
      <text>
        <r>
          <rPr>
            <sz val="9"/>
            <color indexed="81"/>
            <rFont val="Tahoma"/>
            <family val="2"/>
            <charset val="204"/>
          </rPr>
          <t xml:space="preserve">Данное значение переносится в строку 100.17.004
</t>
        </r>
      </text>
    </comment>
    <comment ref="H24" authorId="1">
      <text>
        <r>
          <rPr>
            <sz val="8"/>
            <color indexed="81"/>
            <rFont val="Tahoma"/>
            <family val="2"/>
            <charset val="204"/>
          </rPr>
          <t>Сумма КПН в данной строке может отличаться от исчисленной суммы КПН в строке 100.00.074 на сумму отсроченного КПН</t>
        </r>
      </text>
    </comment>
  </commentList>
</comments>
</file>

<file path=xl/comments3.xml><?xml version="1.0" encoding="utf-8"?>
<comments xmlns="http://schemas.openxmlformats.org/spreadsheetml/2006/main">
  <authors>
    <author>Омаров Асаин</author>
    <author>Бухгалтер</author>
  </authors>
  <commentList>
    <comment ref="H73" authorId="0">
      <text>
        <r>
          <rPr>
            <sz val="8"/>
            <color indexed="81"/>
            <rFont val="Tahoma"/>
            <family val="2"/>
            <charset val="204"/>
          </rPr>
          <t>Данная сумма должна соответствовать сумме в графе "На конец отчетного периода" строки 010 ФО.1</t>
        </r>
      </text>
    </comment>
    <comment ref="H74" authorId="0">
      <text>
        <r>
          <rPr>
            <sz val="8"/>
            <color indexed="81"/>
            <rFont val="Tahoma"/>
            <family val="2"/>
            <charset val="204"/>
          </rPr>
          <t>Данная сумма должна соответствовать сумме в графе "На конец отчетного периода" строки 010 ФО.1</t>
        </r>
      </text>
    </comment>
    <comment ref="I74" authorId="0">
      <text>
        <r>
          <rPr>
            <sz val="8"/>
            <color indexed="81"/>
            <rFont val="Tahoma"/>
            <family val="2"/>
            <charset val="204"/>
          </rPr>
          <t>Данная сумма должна соответствовать сумме в графе "На конец отчетного периода" строки 010 ФО.1</t>
        </r>
      </text>
    </comment>
    <comment ref="J74" authorId="1">
      <text>
        <r>
          <rPr>
            <sz val="8"/>
            <color indexed="81"/>
            <rFont val="Tahoma"/>
            <family val="2"/>
            <charset val="204"/>
          </rPr>
          <t>Формула для проверки Денежных средств на конец отчетного периода и данных Баланса ФО.1 строка "Денежные средства на конец отчетного периода"</t>
        </r>
      </text>
    </comment>
  </commentList>
</comments>
</file>

<file path=xl/sharedStrings.xml><?xml version="1.0" encoding="utf-8"?>
<sst xmlns="http://schemas.openxmlformats.org/spreadsheetml/2006/main" count="480" uniqueCount="340">
  <si>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</si>
  <si>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</si>
  <si>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</si>
  <si>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</si>
  <si>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</si>
  <si>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</si>
  <si>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</si>
  <si>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</si>
  <si>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</si>
  <si>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</si>
  <si>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</si>
  <si>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</si>
  <si>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</si>
  <si>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</si>
  <si>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</si>
  <si>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</si>
  <si>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</si>
  <si>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</si>
  <si>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</si>
  <si>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</si>
  <si>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</si>
  <si>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</si>
  <si>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</si>
  <si>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</si>
  <si>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</si>
  <si>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</si>
  <si>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</si>
  <si>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Прочие краткосрочные обязательства</t>
  </si>
  <si>
    <t>300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</si>
  <si>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</si>
  <si>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</si>
  <si>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</si>
  <si>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</si>
  <si>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</si>
  <si>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</si>
  <si>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</si>
  <si>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</si>
  <si>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</si>
  <si>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</si>
  <si>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Эмиссионный доход</t>
  </si>
  <si>
    <t>051</t>
  </si>
  <si>
    <t>Выкупленные собственные долевые инструменты</t>
  </si>
  <si>
    <t>Резервы</t>
  </si>
  <si>
    <t>Итого капитал</t>
  </si>
  <si>
    <t>500</t>
  </si>
  <si>
    <t>(прямой метод)</t>
  </si>
  <si>
    <t>НАИМЕНОВАНИЕ ПОКАЗАТЕЛЕЙ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</si>
  <si>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</si>
  <si>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</si>
  <si>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</si>
  <si>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</si>
  <si>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030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</si>
  <si>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</si>
  <si>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</si>
  <si>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</si>
  <si>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</si>
  <si>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</si>
  <si>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</si>
  <si>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</si>
  <si>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</si>
  <si>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</si>
  <si>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</si>
  <si>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</si>
  <si>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070</t>
  </si>
  <si>
    <t xml:space="preserve">           эмиссия акций и других ценных бумаг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</si>
  <si>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</si>
  <si>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</si>
  <si>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</si>
  <si>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</si>
  <si>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</si>
  <si>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</si>
  <si>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Прочие доходы</t>
  </si>
  <si>
    <t>Административные расходы</t>
  </si>
  <si>
    <t>Прочие расходы</t>
  </si>
  <si>
    <t>110</t>
  </si>
  <si>
    <t>120</t>
  </si>
  <si>
    <t>140</t>
  </si>
  <si>
    <t>150</t>
  </si>
  <si>
    <t>Капитал материнской организации</t>
  </si>
  <si>
    <t>Нераспределенная прибыль</t>
  </si>
  <si>
    <t>Хеджирование денежных потоков</t>
  </si>
  <si>
    <t>На  начало отчетного периода</t>
  </si>
  <si>
    <t>На конец отчетного периода</t>
  </si>
  <si>
    <t>подпись</t>
  </si>
  <si>
    <t>АКЦИОНЕРНОЕ ОБЩЕСТВО</t>
  </si>
  <si>
    <t>Наименование показателей</t>
  </si>
  <si>
    <t xml:space="preserve">Наименование организации </t>
  </si>
  <si>
    <t>Вид деятельности организации</t>
  </si>
  <si>
    <t>Организационно-правовая форма</t>
  </si>
  <si>
    <t>Среднегодовая численность работников</t>
  </si>
  <si>
    <t>чел.</t>
  </si>
  <si>
    <t>Субъект предпринимательства</t>
  </si>
  <si>
    <t>крупного</t>
  </si>
  <si>
    <t>(малого, среднего, крупного)</t>
  </si>
  <si>
    <t>Юридический адрес организации</t>
  </si>
  <si>
    <t>Активы</t>
  </si>
  <si>
    <t xml:space="preserve">         Руководитель                 Ххххх Х.Х.</t>
  </si>
  <si>
    <t>Бекмухамбетов А.А.</t>
  </si>
  <si>
    <t>/</t>
  </si>
  <si>
    <t>(фамилия, имя, отчество)</t>
  </si>
  <si>
    <t xml:space="preserve">         Гл. бухгалтер                   Ххххх Х.Х.</t>
  </si>
  <si>
    <t>Талимова Г.С.</t>
  </si>
  <si>
    <t xml:space="preserve">        Место печати</t>
  </si>
  <si>
    <t>I. ДВИЖЕНИЕ  ДЕНЕЖНЫХ  СРЕДСТВ  ОТ ОПЕРАЦИОННОЙ ДЕЯТЕЛЬНОСТИ</t>
  </si>
  <si>
    <t xml:space="preserve">      в том числе:     </t>
  </si>
  <si>
    <t>II. ДВИЖЕНИЕ  ДЕНЕЖНЫХ  СРЕДСТВ  ОТ ИНВЕСТИЦИОННОЙ  ДЕЯТЕЛЬНОСТИ</t>
  </si>
  <si>
    <t>III. ДВИЖЕНИЕ  ДЕНЕЖНЫХ  СРЕДСТВ  ОТ ФИНАНСОВОЙ  ДЕЯТЕЛЬНОСТИ</t>
  </si>
  <si>
    <t>Талимова  Г.С.</t>
  </si>
  <si>
    <t>Сальдо на 1 января предыдущего года</t>
  </si>
  <si>
    <t>АО "Международный аэропорт Алматы"</t>
  </si>
  <si>
    <t>Сведения о реорганизации</t>
  </si>
  <si>
    <t>_______________________________________________________________________</t>
  </si>
  <si>
    <t>Форма отчетности: консолидированная/неконсолидированная</t>
  </si>
  <si>
    <t>050039, г.Алматы,  ул.Б.Майлина  2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</si>
  <si>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</si>
  <si>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</si>
  <si>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</si>
  <si>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</si>
  <si>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</si>
  <si>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</si>
  <si>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</si>
  <si>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</si>
  <si>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</si>
  <si>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017</t>
  </si>
  <si>
    <t>018</t>
  </si>
  <si>
    <t>019</t>
  </si>
  <si>
    <t>Итого краткосрочных активов (сумма строк с 010 по 019)</t>
  </si>
  <si>
    <t>101</t>
  </si>
  <si>
    <t>Активы (или выбывающие группы), предназначенные для продажи</t>
  </si>
  <si>
    <t>II. Долгосрочные активы:</t>
  </si>
  <si>
    <t>111</t>
  </si>
  <si>
    <t>112</t>
  </si>
  <si>
    <t>113</t>
  </si>
  <si>
    <t>114</t>
  </si>
  <si>
    <t>Прочие долгосрочные финансовые активы</t>
  </si>
  <si>
    <t>115</t>
  </si>
  <si>
    <t>Долгосрочная торговая и прочая дебиторская задолженность</t>
  </si>
  <si>
    <t>116</t>
  </si>
  <si>
    <t>Инвестиционное имущество</t>
  </si>
  <si>
    <t>117</t>
  </si>
  <si>
    <t>118</t>
  </si>
  <si>
    <t>119</t>
  </si>
  <si>
    <t>121</t>
  </si>
  <si>
    <t>122</t>
  </si>
  <si>
    <t>123</t>
  </si>
  <si>
    <t>Итого долгосрочных активов (сумма строк с 110 по 123)</t>
  </si>
  <si>
    <t>Баланс (строка 100 + строка 101 + строка  200)</t>
  </si>
  <si>
    <t>Обязательства и капитал</t>
  </si>
  <si>
    <t>III. Краткосрочные обязательства:</t>
  </si>
  <si>
    <t>Займы</t>
  </si>
  <si>
    <t>210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</si>
  <si>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</si>
  <si>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</si>
  <si>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</si>
  <si>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</si>
  <si>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</si>
  <si>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</si>
  <si>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214</t>
  </si>
  <si>
    <t>Текущие налоговые обязательства по подоходному налогу</t>
  </si>
  <si>
    <t>215</t>
  </si>
  <si>
    <t>Вознаграждения работникам</t>
  </si>
  <si>
    <t>216</t>
  </si>
  <si>
    <t>217</t>
  </si>
  <si>
    <t>Итого краткосрочных обязательств (сумма строк с 210 по 217)</t>
  </si>
  <si>
    <t>301</t>
  </si>
  <si>
    <t>Обязательства (или выбывающие группы), предназначенные для продажи</t>
  </si>
  <si>
    <t>IV. Долгосрочные обязательства:</t>
  </si>
  <si>
    <t>310</t>
  </si>
  <si>
    <t>311</t>
  </si>
  <si>
    <t>Прочие долгосрочные финансовые обязательства</t>
  </si>
  <si>
    <t>312</t>
  </si>
  <si>
    <t>Долгосрочная торговая и прочая кредиторская задолженность</t>
  </si>
  <si>
    <t>313</t>
  </si>
  <si>
    <t>Долгосрочные резервы</t>
  </si>
  <si>
    <t>314</t>
  </si>
  <si>
    <t>315</t>
  </si>
  <si>
    <t>316</t>
  </si>
  <si>
    <t>Итого долгосрочных обязательств (сумма строк с 310 по 316)</t>
  </si>
  <si>
    <t>Уставный (акционерный) капитал</t>
  </si>
  <si>
    <t>410</t>
  </si>
  <si>
    <t>411</t>
  </si>
  <si>
    <t>412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</si>
  <si>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</si>
  <si>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</si>
  <si>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</si>
  <si>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</si>
  <si>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</si>
  <si>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420</t>
  </si>
  <si>
    <t>421</t>
  </si>
  <si>
    <t>Всего капитал (строка 420 +/- строка 421)</t>
  </si>
  <si>
    <t xml:space="preserve">Баланс (строка 300 + строка 301 + строка 400 + строка 500)                                                                               </t>
  </si>
  <si>
    <t>Выручка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</si>
  <si>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</si>
  <si>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</si>
  <si>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</si>
  <si>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</si>
  <si>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</si>
  <si>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</si>
  <si>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</si>
  <si>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</si>
  <si>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</si>
  <si>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</si>
  <si>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</si>
  <si>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100 - строка 101)</t>
  </si>
  <si>
    <t>Прибыль (убыток) после налогообложения от прекращенной деятельности</t>
  </si>
  <si>
    <t>201</t>
  </si>
  <si>
    <t>Прибыль за год (строка 200 + строка 201),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</si>
  <si>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</si>
  <si>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</si>
  <si>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 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</si>
  <si>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</si>
  <si>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</si>
  <si>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</si>
  <si>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</si>
  <si>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</si>
  <si>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</si>
  <si>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</si>
  <si>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</si>
  <si>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</si>
  <si>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</si>
  <si>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</si>
  <si>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</si>
  <si>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</si>
  <si>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</si>
  <si>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</si>
  <si>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</si>
  <si>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</si>
  <si>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прибыль, относимая на:</t>
  </si>
  <si>
    <t>Прибыль на акцию: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</si>
  <si>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</si>
  <si>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</si>
  <si>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</si>
  <si>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</si>
  <si>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</si>
  <si>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1. Поступление денежных средств, всего (сумма строк с 011 по 016)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</si>
  <si>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</si>
  <si>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</si>
  <si>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</si>
  <si>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</si>
  <si>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</si>
  <si>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>2. Выбытие денежных средств, всего (сумма строк с 021 по 027)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</si>
  <si>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</si>
  <si>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</si>
  <si>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 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</si>
  <si>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</si>
  <si>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</si>
  <si>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>3. Чистая сумма денежных средств от операционной деятельности            (строка 010 -  строка 020)</t>
  </si>
  <si>
    <t>1. Поступление денежных средств, всего (сумма строк с 041 по 051)</t>
  </si>
  <si>
    <t xml:space="preserve">           реализация долевых инструментов других организаций (кроме дочерних) и долей участия в совместном предпринимательстве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</si>
  <si>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</si>
  <si>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</si>
  <si>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 </t>
  </si>
  <si>
    <t>048</t>
  </si>
  <si>
    <t xml:space="preserve">           полученные дивиденды</t>
  </si>
  <si>
    <t>049</t>
  </si>
  <si>
    <t>2. Выбытие денежных средств, всего (сумма строк с 061 по 071)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</si>
  <si>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</si>
  <si>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</si>
  <si>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</si>
  <si>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</si>
  <si>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</si>
  <si>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</si>
  <si>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</si>
  <si>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</si>
  <si>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</si>
  <si>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</si>
  <si>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</si>
  <si>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</si>
  <si>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</si>
  <si>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 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</si>
  <si>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</si>
  <si>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040 - строка 060)</t>
  </si>
  <si>
    <t>2. Поступление денежных средств, всего (сумма строк с 091 по 094)</t>
  </si>
  <si>
    <t>091</t>
  </si>
  <si>
    <t>092</t>
  </si>
  <si>
    <t xml:space="preserve">           полученные вознаграждения </t>
  </si>
  <si>
    <t>093</t>
  </si>
  <si>
    <t>094</t>
  </si>
  <si>
    <t>2. Выбытие денежных средств, всего (сумма строк с 101 по 105)</t>
  </si>
  <si>
    <t>102</t>
  </si>
  <si>
    <t>103</t>
  </si>
  <si>
    <t xml:space="preserve">           выплаты собственникам по акциям организации</t>
  </si>
  <si>
    <t>104</t>
  </si>
  <si>
    <t xml:space="preserve">           прочие выбытия</t>
  </si>
  <si>
    <t>105</t>
  </si>
  <si>
    <t>3. Чистая сумма денежных средств от финансовой деятельности               (строка 090 - строка 100)</t>
  </si>
  <si>
    <t>4. Влияние обменных курсов валют к тенге</t>
  </si>
  <si>
    <t>5. Увеличение + / - уменьшение денежных средств      (строка 030 + / - строка 080 + / - строка 110)</t>
  </si>
  <si>
    <t>6. Денежные средства и их эквиваленты на начало отчетного периода</t>
  </si>
  <si>
    <t>130</t>
  </si>
  <si>
    <t>7. Денежные средства и их эквиваленты на конец отчетного периода</t>
  </si>
  <si>
    <t>Наименование компонентов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</si>
  <si>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</si>
  <si>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</si>
  <si>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</si>
  <si>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</si>
  <si>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</si>
  <si>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</si>
  <si>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</si>
  <si>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</si>
  <si>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</si>
  <si>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</si>
  <si>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</si>
  <si>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</si>
  <si>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</si>
  <si>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</si>
  <si>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</si>
  <si>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</si>
  <si>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</si>
  <si>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</si>
  <si>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</si>
  <si>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</si>
  <si>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</si>
  <si>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</si>
  <si>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</si>
  <si>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</si>
  <si>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</si>
  <si>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</si>
  <si>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Операции с собственниками , всего (сумма строк с 310 по 318)</t>
  </si>
  <si>
    <t>Прочая совокупная прибыль, всего (сумма строк с 621 по 629)</t>
  </si>
  <si>
    <t xml:space="preserve">         Руководитель                 </t>
  </si>
  <si>
    <t xml:space="preserve">         Гл. бухгалтер                   </t>
  </si>
  <si>
    <t>Прочая совокупная прибыль, всего (сумма строк с 221 по 230)</t>
  </si>
  <si>
    <t>Корректирущие события</t>
  </si>
  <si>
    <t>НАЗЕМНОЕ ОБСЛУЖИВАНИЕ</t>
  </si>
  <si>
    <t>КОНСОЛИДИРОВАННАЯ</t>
  </si>
  <si>
    <t xml:space="preserve">КОНСОЛИДИРОВАННЫЙ ОТЧЕТ О ДВИЖЕНИИ ДЕНЕЖНЫХ СРЕДСТВ </t>
  </si>
  <si>
    <t xml:space="preserve">КОНСОЛИДИРОВАННЫЙ ОТЧЕТ ОБ ИЗМЕНЕНИЯХ В КАПИТАЛЕ </t>
  </si>
  <si>
    <t>тыс.тенге</t>
  </si>
  <si>
    <t>Текущий подоходный налог</t>
  </si>
  <si>
    <t xml:space="preserve">ОТЧЕТ О ФИНАНСОВОМ ПОЛОЖЕНИИ (БУХГАЛТЕРСКИЙ БАЛАНС) </t>
  </si>
  <si>
    <t xml:space="preserve">КОНСОЛИДИРОВАННЫЙ ОТЧЕТ О СОВОКУПНОМ ДОХОДЕ </t>
  </si>
  <si>
    <t xml:space="preserve">Балансовая стоимость акции, тенге                                                                      </t>
  </si>
  <si>
    <t>по состоянию на  31.03. 2017 года</t>
  </si>
  <si>
    <t>за период, заканчивающийся 31  марта  2017 года</t>
  </si>
  <si>
    <t>За отчетный период ( янв-март 2017г.)</t>
  </si>
  <si>
    <t>За предыдущий период ( янв-март 2016г.)</t>
  </si>
  <si>
    <t>за период, заканчивающийся 31 марта 2017 года</t>
  </si>
  <si>
    <t>за период, заканчивающийся 31 марта  2017 года</t>
  </si>
  <si>
    <t>Сальдо на 31 марта  отчетного года (строка 500 + строка 600 + строка 700)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</si>
</sst>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00"/>
    <numFmt numFmtId="165" formatCode="_(* #,##0_);_(* \(#,##0\);_(* &quot;-&quot;??_);_(@_)"/>
  </numFmts>
  <fonts count="1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5" fillId="0" borderId="0" xfId="2" applyFont="1" applyProtection="1">
      <protection locked="0" hidden="1"/>
    </xf>
    <xf numFmtId="0" fontId="5" fillId="0" borderId="0" xfId="2" applyFont="1"/>
    <xf numFmtId="0" fontId="5" fillId="2" borderId="0" xfId="2" applyFont="1" applyFill="1" applyProtection="1">
      <protection locked="0" hidden="1"/>
    </xf>
    <xf numFmtId="0" fontId="5" fillId="2" borderId="1" xfId="2" applyFont="1" applyFill="1" applyBorder="1" applyProtection="1">
      <protection locked="0" hidden="1"/>
    </xf>
    <xf numFmtId="0" fontId="5" fillId="2" borderId="2" xfId="2" applyFont="1" applyFill="1" applyBorder="1" applyProtection="1">
      <protection locked="0" hidden="1"/>
    </xf>
    <xf numFmtId="0" fontId="5" fillId="2" borderId="0" xfId="2" applyFont="1" applyFill="1" applyBorder="1" applyProtection="1">
      <protection locked="0" hidden="1"/>
    </xf>
    <xf numFmtId="0" fontId="6" fillId="2" borderId="0" xfId="2" applyFont="1" applyFill="1" applyBorder="1" applyProtection="1">
      <protection locked="0" hidden="1"/>
    </xf>
    <xf numFmtId="0" fontId="7" fillId="2" borderId="0" xfId="2" applyFont="1" applyFill="1" applyAlignment="1" applyProtection="1">
      <alignment horizontal="center"/>
      <protection locked="0" hidden="1"/>
    </xf>
    <xf numFmtId="0" fontId="7" fillId="2" borderId="3" xfId="2" applyFont="1" applyFill="1" applyBorder="1" applyAlignment="1" applyProtection="1">
      <alignment horizontal="center" vertical="center" wrapText="1"/>
      <protection locked="0" hidden="1"/>
    </xf>
    <xf numFmtId="0" fontId="5" fillId="2" borderId="3" xfId="2" applyFont="1" applyFill="1" applyBorder="1" applyAlignment="1" applyProtection="1">
      <alignment horizontal="center"/>
      <protection locked="0" hidden="1"/>
    </xf>
    <xf numFmtId="2" fontId="5" fillId="3" borderId="3" xfId="2" applyNumberFormat="1" applyFont="1" applyFill="1" applyBorder="1" applyAlignment="1" applyProtection="1">
      <alignment horizontal="right"/>
      <protection locked="0" hidden="1"/>
    </xf>
    <xf numFmtId="49" fontId="5" fillId="2" borderId="3" xfId="2" applyNumberFormat="1" applyFont="1" applyFill="1" applyBorder="1" applyAlignment="1" applyProtection="1">
      <alignment horizontal="center"/>
      <protection locked="0" hidden="1"/>
    </xf>
    <xf numFmtId="3" fontId="5" fillId="4" borderId="3" xfId="2" applyNumberFormat="1" applyFont="1" applyFill="1" applyBorder="1" applyAlignment="1" applyProtection="1">
      <alignment horizontal="right"/>
      <protection locked="0"/>
    </xf>
    <xf numFmtId="49" fontId="7" fillId="2" borderId="3" xfId="2" applyNumberFormat="1" applyFont="1" applyFill="1" applyBorder="1" applyAlignment="1" applyProtection="1">
      <alignment horizontal="center"/>
      <protection locked="0" hidden="1"/>
    </xf>
    <xf numFmtId="3" fontId="7" fillId="2" borderId="3" xfId="2" applyNumberFormat="1" applyFont="1" applyFill="1" applyBorder="1" applyAlignment="1" applyProtection="1">
      <alignment horizontal="right"/>
      <protection locked="0" hidden="1"/>
    </xf>
    <xf numFmtId="49" fontId="5" fillId="2" borderId="3" xfId="2" applyNumberFormat="1" applyFont="1" applyFill="1" applyBorder="1" applyProtection="1">
      <protection locked="0" hidden="1"/>
    </xf>
    <xf numFmtId="4" fontId="8" fillId="0" borderId="0" xfId="2" applyNumberFormat="1" applyFont="1" applyProtection="1">
      <protection locked="0" hidden="1"/>
    </xf>
    <xf numFmtId="0" fontId="7" fillId="2" borderId="3" xfId="2" applyFont="1" applyFill="1" applyBorder="1" applyProtection="1">
      <protection locked="0" hidden="1"/>
    </xf>
    <xf numFmtId="0" fontId="5" fillId="2" borderId="0" xfId="2" applyFont="1" applyFill="1" applyAlignment="1" applyProtection="1">
      <alignment horizontal="center"/>
      <protection locked="0" hidden="1"/>
    </xf>
    <xf numFmtId="0" fontId="5" fillId="0" borderId="0" xfId="2" applyFont="1" applyFill="1" applyProtection="1">
      <protection locked="0" hidden="1"/>
    </xf>
    <xf numFmtId="3" fontId="5" fillId="4" borderId="0" xfId="2" applyNumberFormat="1" applyFont="1" applyFill="1" applyAlignment="1" applyProtection="1">
      <alignment horizontal="right"/>
      <protection locked="0"/>
    </xf>
    <xf numFmtId="49" fontId="7" fillId="2" borderId="3" xfId="2" applyNumberFormat="1" applyFont="1" applyFill="1" applyBorder="1" applyAlignment="1" applyProtection="1">
      <alignment horizontal="center" vertical="center"/>
      <protection locked="0" hidden="1"/>
    </xf>
    <xf numFmtId="3" fontId="5" fillId="2" borderId="0" xfId="2" applyNumberFormat="1" applyFont="1" applyFill="1" applyAlignment="1" applyProtection="1">
      <alignment horizontal="center"/>
      <protection locked="0" hidden="1"/>
    </xf>
    <xf numFmtId="3" fontId="5" fillId="2" borderId="1" xfId="2" applyNumberFormat="1" applyFont="1" applyFill="1" applyBorder="1" applyAlignment="1" applyProtection="1">
      <alignment horizontal="center"/>
      <protection locked="0" hidden="1"/>
    </xf>
    <xf numFmtId="3" fontId="5" fillId="0" borderId="0" xfId="2" applyNumberFormat="1" applyFont="1" applyAlignment="1" applyProtection="1">
      <alignment horizontal="center"/>
      <protection locked="0" hidden="1"/>
    </xf>
    <xf numFmtId="0" fontId="5" fillId="0" borderId="0" xfId="2" applyFont="1" applyAlignment="1">
      <alignment horizontal="center"/>
    </xf>
    <xf numFmtId="3" fontId="7" fillId="0" borderId="3" xfId="2" applyNumberFormat="1" applyFont="1" applyBorder="1" applyAlignment="1" applyProtection="1">
      <alignment horizontal="right"/>
      <protection locked="0" hidden="1"/>
    </xf>
    <xf numFmtId="3" fontId="5" fillId="3" borderId="3" xfId="2" applyNumberFormat="1" applyFont="1" applyFill="1" applyBorder="1" applyAlignment="1" applyProtection="1">
      <alignment horizontal="right"/>
      <protection locked="0" hidden="1"/>
    </xf>
    <xf numFmtId="4" fontId="5" fillId="0" borderId="0" xfId="2" applyNumberFormat="1" applyFont="1" applyProtection="1">
      <protection locked="0" hidden="1"/>
    </xf>
    <xf numFmtId="3" fontId="7" fillId="2" borderId="3" xfId="2" applyNumberFormat="1" applyFont="1" applyFill="1" applyBorder="1" applyAlignment="1" applyProtection="1">
      <alignment horizontal="right" vertical="center"/>
      <protection locked="0" hidden="1"/>
    </xf>
    <xf numFmtId="3" fontId="5" fillId="0" borderId="3" xfId="2" applyNumberFormat="1" applyFont="1" applyFill="1" applyBorder="1" applyAlignment="1" applyProtection="1">
      <alignment horizontal="right"/>
      <protection locked="0" hidden="1"/>
    </xf>
    <xf numFmtId="3" fontId="7" fillId="0" borderId="3" xfId="2" applyNumberFormat="1" applyFont="1" applyBorder="1" applyAlignment="1" applyProtection="1">
      <alignment horizontal="right" vertical="center"/>
      <protection locked="0" hidden="1"/>
    </xf>
    <xf numFmtId="4" fontId="7" fillId="0" borderId="0" xfId="2" applyNumberFormat="1" applyFont="1" applyProtection="1">
      <protection locked="0" hidden="1"/>
    </xf>
    <xf numFmtId="0" fontId="7" fillId="2" borderId="0" xfId="2" applyFont="1" applyFill="1" applyBorder="1" applyAlignment="1" applyProtection="1">
      <alignment horizontal="left"/>
      <protection locked="0" hidden="1"/>
    </xf>
    <xf numFmtId="0" fontId="7" fillId="2" borderId="0" xfId="2" applyFont="1" applyFill="1" applyBorder="1" applyProtection="1">
      <protection locked="0" hidden="1"/>
    </xf>
    <xf numFmtId="4" fontId="7" fillId="2" borderId="0" xfId="2" applyNumberFormat="1" applyFont="1" applyFill="1" applyBorder="1" applyAlignment="1" applyProtection="1">
      <alignment horizontal="right"/>
      <protection locked="0" hidden="1"/>
    </xf>
    <xf numFmtId="0" fontId="5" fillId="0" borderId="0" xfId="2" applyFont="1" applyAlignment="1" applyProtection="1">
      <alignment wrapText="1"/>
      <protection locked="0" hidden="1"/>
    </xf>
    <xf numFmtId="0" fontId="5" fillId="0" borderId="0" xfId="2" applyFont="1" applyAlignment="1" applyProtection="1">
      <alignment wrapText="1"/>
      <protection hidden="1"/>
    </xf>
    <xf numFmtId="0" fontId="5" fillId="2" borderId="0" xfId="2" applyFont="1" applyFill="1" applyAlignment="1" applyProtection="1">
      <alignment wrapText="1"/>
      <protection locked="0" hidden="1"/>
    </xf>
    <xf numFmtId="164" fontId="5" fillId="2" borderId="3" xfId="2" applyNumberFormat="1" applyFont="1" applyFill="1" applyBorder="1" applyAlignment="1" applyProtection="1">
      <alignment horizontal="center" wrapText="1"/>
      <protection locked="0" hidden="1"/>
    </xf>
    <xf numFmtId="3" fontId="5" fillId="4" borderId="3" xfId="2" applyNumberFormat="1" applyFont="1" applyFill="1" applyBorder="1" applyAlignment="1" applyProtection="1">
      <alignment horizontal="right" wrapText="1"/>
      <protection locked="0"/>
    </xf>
    <xf numFmtId="0" fontId="7" fillId="2" borderId="0" xfId="2" applyFont="1" applyFill="1" applyBorder="1" applyAlignment="1" applyProtection="1">
      <alignment horizontal="left" vertical="center" wrapText="1"/>
      <protection locked="0" hidden="1"/>
    </xf>
    <xf numFmtId="49" fontId="7" fillId="2" borderId="0" xfId="2" applyNumberFormat="1" applyFont="1" applyFill="1" applyBorder="1" applyAlignment="1" applyProtection="1">
      <alignment horizontal="center" vertical="center"/>
      <protection locked="0" hidden="1"/>
    </xf>
    <xf numFmtId="3" fontId="7" fillId="2" borderId="0" xfId="2" applyNumberFormat="1" applyFont="1" applyFill="1" applyBorder="1" applyAlignment="1" applyProtection="1">
      <alignment horizontal="right"/>
      <protection locked="0" hidden="1"/>
    </xf>
    <xf numFmtId="0" fontId="6" fillId="2" borderId="0" xfId="2" applyFont="1" applyFill="1" applyBorder="1" applyAlignment="1" applyProtection="1">
      <alignment horizontal="center"/>
      <protection locked="0" hidden="1"/>
    </xf>
    <xf numFmtId="3" fontId="7" fillId="0" borderId="3" xfId="2" applyNumberFormat="1" applyFont="1" applyFill="1" applyBorder="1" applyAlignment="1" applyProtection="1">
      <alignment horizontal="right"/>
      <protection locked="0" hidden="1"/>
    </xf>
    <xf numFmtId="0" fontId="7" fillId="2" borderId="4" xfId="2" applyFont="1" applyFill="1" applyBorder="1" applyAlignment="1" applyProtection="1">
      <alignment horizontal="left" vertical="center" wrapText="1"/>
      <protection locked="0" hidden="1"/>
    </xf>
    <xf numFmtId="0" fontId="7" fillId="2" borderId="5" xfId="2" applyFont="1" applyFill="1" applyBorder="1" applyAlignment="1" applyProtection="1">
      <alignment horizontal="left" vertical="center" wrapText="1"/>
      <protection locked="0" hidden="1"/>
    </xf>
    <xf numFmtId="0" fontId="7" fillId="2" borderId="2" xfId="2" applyFont="1" applyFill="1" applyBorder="1" applyAlignment="1" applyProtection="1">
      <alignment horizontal="left" vertical="center" wrapText="1"/>
      <protection locked="0" hidden="1"/>
    </xf>
    <xf numFmtId="0" fontId="7" fillId="2" borderId="4" xfId="2" applyFont="1" applyFill="1" applyBorder="1" applyAlignment="1" applyProtection="1">
      <alignment vertical="center" wrapText="1"/>
      <protection locked="0" hidden="1"/>
    </xf>
    <xf numFmtId="3" fontId="7" fillId="4" borderId="3" xfId="2" applyNumberFormat="1" applyFont="1" applyFill="1" applyBorder="1" applyAlignment="1" applyProtection="1">
      <alignment horizontal="right"/>
      <protection locked="0"/>
    </xf>
    <xf numFmtId="3" fontId="5" fillId="2" borderId="3" xfId="2" applyNumberFormat="1" applyFont="1" applyFill="1" applyBorder="1" applyAlignment="1" applyProtection="1">
      <alignment horizontal="right"/>
      <protection locked="0" hidden="1"/>
    </xf>
    <xf numFmtId="0" fontId="13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165" fontId="13" fillId="0" borderId="3" xfId="3" applyNumberFormat="1" applyFont="1" applyBorder="1" applyAlignment="1">
      <alignment horizontal="center" vertical="top" wrapText="1"/>
    </xf>
    <xf numFmtId="0" fontId="7" fillId="2" borderId="6" xfId="2" applyFont="1" applyFill="1" applyBorder="1" applyAlignment="1" applyProtection="1">
      <alignment horizontal="center" vertical="center" wrapText="1"/>
      <protection locked="0" hidden="1"/>
    </xf>
    <xf numFmtId="0" fontId="14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vertical="top" wrapText="1"/>
    </xf>
    <xf numFmtId="165" fontId="13" fillId="0" borderId="7" xfId="3" applyNumberFormat="1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3" fontId="7" fillId="5" borderId="3" xfId="2" applyNumberFormat="1" applyFont="1" applyFill="1" applyBorder="1" applyAlignment="1" applyProtection="1">
      <alignment horizontal="right"/>
      <protection locked="0" hidden="1"/>
    </xf>
    <xf numFmtId="165" fontId="13" fillId="5" borderId="3" xfId="3" applyNumberFormat="1" applyFont="1" applyFill="1" applyBorder="1" applyAlignment="1">
      <alignment horizontal="center" vertical="top" wrapText="1"/>
    </xf>
    <xf numFmtId="0" fontId="5" fillId="5" borderId="0" xfId="2" applyFont="1" applyFill="1" applyProtection="1">
      <protection locked="0" hidden="1"/>
    </xf>
    <xf numFmtId="3" fontId="7" fillId="5" borderId="3" xfId="2" applyNumberFormat="1" applyFont="1" applyFill="1" applyBorder="1" applyAlignment="1" applyProtection="1">
      <alignment horizontal="right"/>
      <protection locked="0"/>
    </xf>
    <xf numFmtId="3" fontId="5" fillId="0" borderId="0" xfId="2" applyNumberFormat="1" applyFont="1" applyProtection="1">
      <protection locked="0" hidden="1"/>
    </xf>
    <xf numFmtId="3" fontId="5" fillId="0" borderId="0" xfId="2" applyNumberFormat="1" applyFont="1"/>
    <xf numFmtId="0" fontId="7" fillId="2" borderId="5" xfId="2" applyFont="1" applyFill="1" applyBorder="1" applyAlignment="1" applyProtection="1">
      <alignment horizontal="left"/>
      <protection locked="0" hidden="1"/>
    </xf>
    <xf numFmtId="0" fontId="7" fillId="2" borderId="2" xfId="2" applyFont="1" applyFill="1" applyBorder="1" applyAlignment="1" applyProtection="1">
      <alignment horizontal="left"/>
      <protection locked="0" hidden="1"/>
    </xf>
    <xf numFmtId="0" fontId="7" fillId="2" borderId="4" xfId="2" applyFont="1" applyFill="1" applyBorder="1" applyAlignment="1" applyProtection="1">
      <alignment horizontal="left"/>
      <protection locked="0" hidden="1"/>
    </xf>
    <xf numFmtId="0" fontId="7" fillId="2" borderId="5" xfId="2" applyFont="1" applyFill="1" applyBorder="1" applyAlignment="1" applyProtection="1">
      <alignment vertical="center" wrapText="1"/>
      <protection locked="0" hidden="1"/>
    </xf>
    <xf numFmtId="0" fontId="7" fillId="2" borderId="2" xfId="2" applyFont="1" applyFill="1" applyBorder="1" applyAlignment="1" applyProtection="1">
      <alignment vertical="center" wrapText="1"/>
      <protection locked="0" hidden="1"/>
    </xf>
    <xf numFmtId="0" fontId="7" fillId="2" borderId="4" xfId="2" applyFont="1" applyFill="1" applyBorder="1" applyAlignment="1" applyProtection="1">
      <alignment vertical="center" wrapText="1"/>
      <protection locked="0" hidden="1"/>
    </xf>
    <xf numFmtId="0" fontId="5" fillId="2" borderId="5" xfId="2" applyFont="1" applyFill="1" applyBorder="1" applyAlignment="1" applyProtection="1">
      <alignment vertical="center" wrapText="1"/>
      <protection locked="0" hidden="1"/>
    </xf>
    <xf numFmtId="0" fontId="5" fillId="2" borderId="2" xfId="2" applyFont="1" applyFill="1" applyBorder="1" applyAlignment="1" applyProtection="1">
      <alignment vertical="center" wrapText="1"/>
      <protection locked="0" hidden="1"/>
    </xf>
    <xf numFmtId="0" fontId="5" fillId="2" borderId="4" xfId="2" applyFont="1" applyFill="1" applyBorder="1" applyAlignment="1" applyProtection="1">
      <alignment vertical="center" wrapText="1"/>
      <protection locked="0" hidden="1"/>
    </xf>
    <xf numFmtId="0" fontId="7" fillId="2" borderId="5" xfId="2" applyFont="1" applyFill="1" applyBorder="1" applyAlignment="1" applyProtection="1">
      <alignment horizontal="left" vertical="center" wrapText="1"/>
      <protection locked="0" hidden="1"/>
    </xf>
    <xf numFmtId="0" fontId="7" fillId="2" borderId="2" xfId="2" applyFont="1" applyFill="1" applyBorder="1" applyAlignment="1" applyProtection="1">
      <alignment horizontal="left" vertical="center" wrapText="1"/>
      <protection locked="0" hidden="1"/>
    </xf>
    <xf numFmtId="0" fontId="7" fillId="2" borderId="4" xfId="2" applyFont="1" applyFill="1" applyBorder="1" applyAlignment="1" applyProtection="1">
      <alignment horizontal="left" vertical="center" wrapText="1"/>
      <protection locked="0" hidden="1"/>
    </xf>
    <xf numFmtId="0" fontId="5" fillId="2" borderId="5" xfId="2" applyFont="1" applyFill="1" applyBorder="1" applyAlignment="1" applyProtection="1">
      <alignment horizontal="left" vertical="center" wrapText="1"/>
      <protection locked="0" hidden="1"/>
    </xf>
    <xf numFmtId="0" fontId="5" fillId="2" borderId="2" xfId="2" applyFont="1" applyFill="1" applyBorder="1" applyAlignment="1" applyProtection="1">
      <alignment horizontal="left" vertical="center" wrapText="1"/>
      <protection locked="0" hidden="1"/>
    </xf>
    <xf numFmtId="0" fontId="5" fillId="2" borderId="4" xfId="2" applyFont="1" applyFill="1" applyBorder="1" applyAlignment="1" applyProtection="1">
      <alignment horizontal="left" vertical="center" wrapText="1"/>
      <protection locked="0" hidden="1"/>
    </xf>
    <xf numFmtId="0" fontId="5" fillId="2" borderId="5" xfId="2" applyFont="1" applyFill="1" applyBorder="1" applyAlignment="1" applyProtection="1">
      <alignment horizontal="left"/>
      <protection locked="0" hidden="1"/>
    </xf>
    <xf numFmtId="0" fontId="5" fillId="2" borderId="2" xfId="2" applyFont="1" applyFill="1" applyBorder="1" applyAlignment="1" applyProtection="1">
      <alignment horizontal="left"/>
      <protection locked="0" hidden="1"/>
    </xf>
    <xf numFmtId="0" fontId="5" fillId="2" borderId="4" xfId="2" applyFont="1" applyFill="1" applyBorder="1" applyAlignment="1" applyProtection="1">
      <alignment horizontal="left"/>
      <protection locked="0" hidden="1"/>
    </xf>
    <xf numFmtId="0" fontId="6" fillId="2" borderId="8" xfId="2" applyFont="1" applyFill="1" applyBorder="1" applyAlignment="1" applyProtection="1">
      <alignment horizontal="center"/>
      <protection locked="0" hidden="1"/>
    </xf>
    <xf numFmtId="49" fontId="5" fillId="2" borderId="3" xfId="2" applyNumberFormat="1" applyFont="1" applyFill="1" applyBorder="1" applyAlignment="1" applyProtection="1">
      <alignment horizontal="center"/>
      <protection locked="0" hidden="1"/>
    </xf>
    <xf numFmtId="3" fontId="5" fillId="2" borderId="9" xfId="2" applyNumberFormat="1" applyFont="1" applyFill="1" applyBorder="1" applyAlignment="1" applyProtection="1">
      <alignment horizontal="right"/>
      <protection locked="0" hidden="1"/>
    </xf>
    <xf numFmtId="3" fontId="5" fillId="2" borderId="7" xfId="2" applyNumberFormat="1" applyFont="1" applyFill="1" applyBorder="1" applyAlignment="1" applyProtection="1">
      <alignment horizontal="right"/>
      <protection locked="0" hidden="1"/>
    </xf>
    <xf numFmtId="3" fontId="5" fillId="2" borderId="3" xfId="2" applyNumberFormat="1" applyFont="1" applyFill="1" applyBorder="1" applyAlignment="1" applyProtection="1">
      <alignment horizontal="right"/>
      <protection locked="0" hidden="1"/>
    </xf>
    <xf numFmtId="0" fontId="11" fillId="2" borderId="10" xfId="2" applyFont="1" applyFill="1" applyBorder="1" applyAlignment="1" applyProtection="1">
      <alignment horizontal="center" vertical="center" wrapText="1"/>
      <protection locked="0" hidden="1"/>
    </xf>
    <xf numFmtId="0" fontId="11" fillId="2" borderId="8" xfId="2" applyFont="1" applyFill="1" applyBorder="1" applyAlignment="1" applyProtection="1">
      <alignment horizontal="center" vertical="center" wrapText="1"/>
      <protection locked="0" hidden="1"/>
    </xf>
    <xf numFmtId="0" fontId="11" fillId="2" borderId="11" xfId="2" applyFont="1" applyFill="1" applyBorder="1" applyAlignment="1" applyProtection="1">
      <alignment horizontal="center" vertical="center" wrapText="1"/>
      <protection locked="0" hidden="1"/>
    </xf>
    <xf numFmtId="0" fontId="11" fillId="2" borderId="12" xfId="2" applyFont="1" applyFill="1" applyBorder="1" applyAlignment="1" applyProtection="1">
      <alignment horizontal="center" vertical="center" wrapText="1"/>
      <protection locked="0" hidden="1"/>
    </xf>
    <xf numFmtId="0" fontId="11" fillId="2" borderId="1" xfId="2" applyFont="1" applyFill="1" applyBorder="1" applyAlignment="1" applyProtection="1">
      <alignment horizontal="center" vertical="center" wrapText="1"/>
      <protection locked="0" hidden="1"/>
    </xf>
    <xf numFmtId="0" fontId="11" fillId="2" borderId="13" xfId="2" applyFont="1" applyFill="1" applyBorder="1" applyAlignment="1" applyProtection="1">
      <alignment horizontal="center" vertical="center" wrapText="1"/>
      <protection locked="0" hidden="1"/>
    </xf>
    <xf numFmtId="0" fontId="12" fillId="2" borderId="0" xfId="2" applyFont="1" applyFill="1" applyAlignment="1" applyProtection="1">
      <alignment horizontal="center"/>
      <protection locked="0" hidden="1"/>
    </xf>
    <xf numFmtId="0" fontId="7" fillId="2" borderId="0" xfId="2" applyFont="1" applyFill="1" applyAlignment="1" applyProtection="1">
      <alignment horizontal="center"/>
      <protection locked="0" hidden="1"/>
    </xf>
    <xf numFmtId="0" fontId="11" fillId="2" borderId="5" xfId="2" applyFont="1" applyFill="1" applyBorder="1" applyAlignment="1" applyProtection="1">
      <alignment horizontal="center" vertical="center" wrapText="1"/>
      <protection locked="0" hidden="1"/>
    </xf>
    <xf numFmtId="0" fontId="11" fillId="2" borderId="2" xfId="2" applyFont="1" applyFill="1" applyBorder="1" applyAlignment="1" applyProtection="1">
      <alignment horizontal="center" vertical="center" wrapText="1"/>
      <protection locked="0" hidden="1"/>
    </xf>
    <xf numFmtId="0" fontId="7" fillId="2" borderId="5" xfId="2" applyFont="1" applyFill="1" applyBorder="1" applyAlignment="1" applyProtection="1">
      <alignment vertical="top"/>
      <protection locked="0" hidden="1"/>
    </xf>
    <xf numFmtId="0" fontId="7" fillId="2" borderId="2" xfId="2" applyFont="1" applyFill="1" applyBorder="1" applyAlignment="1" applyProtection="1">
      <alignment vertical="top"/>
      <protection locked="0" hidden="1"/>
    </xf>
    <xf numFmtId="0" fontId="7" fillId="2" borderId="4" xfId="2" applyFont="1" applyFill="1" applyBorder="1" applyAlignment="1" applyProtection="1">
      <alignment vertical="top"/>
      <protection locked="0" hidden="1"/>
    </xf>
    <xf numFmtId="3" fontId="6" fillId="2" borderId="8" xfId="2" applyNumberFormat="1" applyFont="1" applyFill="1" applyBorder="1" applyAlignment="1" applyProtection="1">
      <alignment horizontal="center"/>
      <protection locked="0" hidden="1"/>
    </xf>
    <xf numFmtId="0" fontId="7" fillId="2" borderId="5" xfId="2" applyFont="1" applyFill="1" applyBorder="1" applyAlignment="1" applyProtection="1">
      <alignment horizontal="center" vertical="center" wrapText="1"/>
      <protection locked="0" hidden="1"/>
    </xf>
    <xf numFmtId="0" fontId="7" fillId="2" borderId="2" xfId="2" applyFont="1" applyFill="1" applyBorder="1" applyAlignment="1" applyProtection="1">
      <alignment horizontal="center" vertical="center" wrapText="1"/>
      <protection locked="0" hidden="1"/>
    </xf>
    <xf numFmtId="0" fontId="7" fillId="2" borderId="4" xfId="2" applyFont="1" applyFill="1" applyBorder="1" applyAlignment="1" applyProtection="1">
      <alignment horizontal="center" vertical="center" wrapText="1"/>
      <protection locked="0" hidden="1"/>
    </xf>
    <xf numFmtId="0" fontId="5" fillId="2" borderId="5" xfId="2" applyFont="1" applyFill="1" applyBorder="1" applyAlignment="1" applyProtection="1">
      <alignment horizontal="left" vertical="top"/>
      <protection locked="0" hidden="1"/>
    </xf>
    <xf numFmtId="0" fontId="5" fillId="2" borderId="2" xfId="2" applyFont="1" applyFill="1" applyBorder="1" applyAlignment="1" applyProtection="1">
      <alignment horizontal="left" vertical="top"/>
      <protection locked="0" hidden="1"/>
    </xf>
    <xf numFmtId="0" fontId="5" fillId="2" borderId="4" xfId="2" applyFont="1" applyFill="1" applyBorder="1" applyAlignment="1" applyProtection="1">
      <alignment horizontal="left" vertical="top"/>
      <protection locked="0" hidden="1"/>
    </xf>
    <xf numFmtId="0" fontId="7" fillId="2" borderId="5" xfId="2" applyFont="1" applyFill="1" applyBorder="1" applyAlignment="1" applyProtection="1">
      <alignment horizontal="center" vertical="center"/>
      <protection locked="0" hidden="1"/>
    </xf>
    <xf numFmtId="0" fontId="7" fillId="2" borderId="2" xfId="2" applyFont="1" applyFill="1" applyBorder="1" applyAlignment="1" applyProtection="1">
      <alignment horizontal="center" vertical="center"/>
      <protection locked="0" hidden="1"/>
    </xf>
    <xf numFmtId="3" fontId="7" fillId="2" borderId="2" xfId="2" applyNumberFormat="1" applyFont="1" applyFill="1" applyBorder="1" applyAlignment="1" applyProtection="1">
      <alignment horizontal="center" vertical="center"/>
      <protection locked="0" hidden="1"/>
    </xf>
    <xf numFmtId="3" fontId="7" fillId="2" borderId="4" xfId="2" applyNumberFormat="1" applyFont="1" applyFill="1" applyBorder="1" applyAlignment="1" applyProtection="1">
      <alignment horizontal="center" vertical="center"/>
      <protection locked="0" hidden="1"/>
    </xf>
    <xf numFmtId="0" fontId="7" fillId="2" borderId="1" xfId="2" applyFont="1" applyFill="1" applyBorder="1" applyAlignment="1" applyProtection="1">
      <alignment horizontal="center" vertical="top" wrapText="1"/>
      <protection locked="0" hidden="1"/>
    </xf>
    <xf numFmtId="0" fontId="7" fillId="2" borderId="4" xfId="2" applyFont="1" applyFill="1" applyBorder="1" applyAlignment="1" applyProtection="1">
      <alignment horizontal="center" vertical="center"/>
      <protection locked="0" hidden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7" fillId="2" borderId="17" xfId="2" applyFont="1" applyFill="1" applyBorder="1" applyAlignment="1" applyProtection="1">
      <alignment horizontal="center" vertical="center" wrapText="1"/>
      <protection locked="0" hidden="1"/>
    </xf>
    <xf numFmtId="0" fontId="7" fillId="2" borderId="18" xfId="2" applyFont="1" applyFill="1" applyBorder="1" applyAlignment="1" applyProtection="1">
      <alignment horizontal="center" vertical="center" wrapText="1"/>
      <protection locked="0" hidden="1"/>
    </xf>
    <xf numFmtId="0" fontId="7" fillId="2" borderId="0" xfId="2" applyFont="1" applyFill="1" applyAlignment="1" applyProtection="1">
      <alignment horizontal="center" wrapText="1"/>
      <protection locked="0" hidden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7" fillId="2" borderId="19" xfId="2" applyFont="1" applyFill="1" applyBorder="1" applyAlignment="1" applyProtection="1">
      <alignment horizontal="center" vertical="center" wrapText="1"/>
      <protection locked="0" hidden="1"/>
    </xf>
    <xf numFmtId="0" fontId="7" fillId="2" borderId="20" xfId="2" applyFont="1" applyFill="1" applyBorder="1" applyAlignment="1" applyProtection="1">
      <alignment horizontal="center" vertical="center" wrapText="1"/>
      <protection locked="0" hidden="1"/>
    </xf>
  </cellXfs>
  <cellStyles count="4">
    <cellStyle name="Гиперссылка 2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9"/>
  <sheetViews>
    <sheetView tabSelected="1" workbookViewId="0">
      <pane ySplit="1" topLeftCell="A2" activePane="bottomLeft" state="frozen"/>
      <selection pane="bottomLeft" activeCell="K14" sqref="K14"/>
    </sheetView>
  </sheetViews>
  <sheetFormatPr defaultRowHeight="12.75"/>
  <cols>
    <col min="1" max="3" width="9.140625" style="2"/>
    <col min="4" max="4" width="12.7109375" style="2" customWidth="1"/>
    <col min="5" max="5" width="9.140625" style="2"/>
    <col min="6" max="6" width="5.5703125" style="2" customWidth="1"/>
    <col min="7" max="7" width="10" style="2" customWidth="1"/>
    <col min="8" max="8" width="16.42578125" style="2" customWidth="1"/>
    <col min="9" max="9" width="17.7109375" style="2" customWidth="1"/>
    <col min="10" max="10" width="11.42578125" style="2" customWidth="1"/>
    <col min="11" max="16384" width="9.140625" style="2"/>
  </cols>
  <sheetData>
    <row r="1" spans="1:10">
      <c r="A1" s="3" t="s">
        <v>86</v>
      </c>
      <c r="B1" s="3"/>
      <c r="C1" s="3"/>
      <c r="D1" s="4" t="s">
        <v>109</v>
      </c>
      <c r="E1" s="4"/>
      <c r="F1" s="4"/>
      <c r="G1" s="4"/>
      <c r="H1" s="4"/>
      <c r="I1" s="4"/>
      <c r="J1" s="1"/>
    </row>
    <row r="2" spans="1:10">
      <c r="A2" s="3" t="s">
        <v>110</v>
      </c>
      <c r="B2" s="3"/>
      <c r="C2" s="3"/>
      <c r="D2" s="6" t="s">
        <v>111</v>
      </c>
      <c r="E2" s="6"/>
      <c r="F2" s="6"/>
      <c r="G2" s="6"/>
      <c r="H2" s="6"/>
      <c r="I2" s="6"/>
      <c r="J2" s="1"/>
    </row>
    <row r="3" spans="1:10">
      <c r="A3" s="3" t="s">
        <v>87</v>
      </c>
      <c r="B3" s="3"/>
      <c r="C3" s="3"/>
      <c r="D3" s="3" t="s">
        <v>324</v>
      </c>
      <c r="E3" s="3"/>
      <c r="F3" s="3"/>
      <c r="G3" s="3"/>
      <c r="H3" s="3"/>
      <c r="I3" s="3"/>
      <c r="J3" s="1"/>
    </row>
    <row r="4" spans="1:10">
      <c r="A4" s="3" t="s">
        <v>88</v>
      </c>
      <c r="B4" s="3"/>
      <c r="C4" s="3"/>
      <c r="D4" s="5" t="s">
        <v>84</v>
      </c>
      <c r="E4" s="5"/>
      <c r="F4" s="5"/>
      <c r="G4" s="5"/>
      <c r="H4" s="5"/>
      <c r="I4" s="5"/>
      <c r="J4" s="1"/>
    </row>
    <row r="5" spans="1:10">
      <c r="A5" s="3" t="s">
        <v>112</v>
      </c>
      <c r="B5" s="3"/>
      <c r="C5" s="3"/>
      <c r="D5" s="6"/>
      <c r="E5" s="6"/>
      <c r="F5" s="5"/>
      <c r="G5" s="5" t="s">
        <v>325</v>
      </c>
      <c r="H5" s="5"/>
      <c r="I5" s="5"/>
      <c r="J5" s="1"/>
    </row>
    <row r="6" spans="1:10">
      <c r="A6" s="3" t="s">
        <v>89</v>
      </c>
      <c r="B6" s="3"/>
      <c r="C6" s="3"/>
      <c r="D6" s="6"/>
      <c r="E6" s="4"/>
      <c r="F6" s="5"/>
      <c r="G6" s="5"/>
      <c r="H6" s="5"/>
      <c r="I6" s="6" t="s">
        <v>90</v>
      </c>
      <c r="J6" s="1"/>
    </row>
    <row r="7" spans="1:10">
      <c r="A7" s="6" t="s">
        <v>91</v>
      </c>
      <c r="B7" s="6"/>
      <c r="C7" s="6"/>
      <c r="D7" s="4" t="s">
        <v>92</v>
      </c>
      <c r="E7" s="5"/>
      <c r="F7" s="5"/>
      <c r="G7" s="5"/>
      <c r="H7" s="5"/>
      <c r="I7" s="4"/>
      <c r="J7" s="1"/>
    </row>
    <row r="8" spans="1:10">
      <c r="A8" s="6"/>
      <c r="B8" s="6"/>
      <c r="C8" s="6"/>
      <c r="D8" s="6"/>
      <c r="E8" s="7" t="s">
        <v>93</v>
      </c>
      <c r="F8" s="6"/>
      <c r="G8" s="6"/>
      <c r="H8" s="6"/>
      <c r="I8" s="6"/>
      <c r="J8" s="1"/>
    </row>
    <row r="9" spans="1:10" ht="12.75" customHeight="1">
      <c r="A9" s="6" t="s">
        <v>94</v>
      </c>
      <c r="B9" s="6"/>
      <c r="C9" s="6"/>
      <c r="D9" s="4" t="s">
        <v>113</v>
      </c>
      <c r="E9" s="4"/>
      <c r="F9" s="4"/>
      <c r="G9" s="4"/>
      <c r="H9" s="4"/>
      <c r="I9" s="4"/>
      <c r="J9" s="1"/>
    </row>
    <row r="10" spans="1:10" ht="0.75" customHeight="1">
      <c r="A10" s="3"/>
      <c r="B10" s="3"/>
      <c r="C10" s="3"/>
      <c r="D10" s="6"/>
      <c r="E10" s="6"/>
      <c r="F10" s="6"/>
      <c r="G10" s="6"/>
      <c r="H10" s="6"/>
      <c r="I10" s="6"/>
      <c r="J10" s="1"/>
    </row>
    <row r="11" spans="1:10" ht="20.25" customHeight="1">
      <c r="A11" s="97" t="s">
        <v>330</v>
      </c>
      <c r="B11" s="97"/>
      <c r="C11" s="97"/>
      <c r="D11" s="97"/>
      <c r="E11" s="97"/>
      <c r="F11" s="97"/>
      <c r="G11" s="97"/>
      <c r="H11" s="97"/>
      <c r="I11" s="97"/>
      <c r="J11" s="1"/>
    </row>
    <row r="12" spans="1:10" ht="12.75" customHeight="1">
      <c r="A12" s="98" t="s">
        <v>333</v>
      </c>
      <c r="B12" s="98"/>
      <c r="C12" s="98"/>
      <c r="D12" s="98"/>
      <c r="E12" s="98"/>
      <c r="F12" s="98"/>
      <c r="G12" s="98"/>
      <c r="H12" s="98"/>
      <c r="I12" s="98"/>
      <c r="J12" s="1"/>
    </row>
    <row r="13" spans="1:10" ht="16.5" customHeight="1">
      <c r="A13" s="3"/>
      <c r="B13" s="3"/>
      <c r="C13" s="3"/>
      <c r="D13" s="3"/>
      <c r="E13" s="3"/>
      <c r="F13" s="3"/>
      <c r="G13" s="3"/>
      <c r="H13" s="3"/>
      <c r="I13" s="19" t="s">
        <v>328</v>
      </c>
      <c r="J13" s="1"/>
    </row>
    <row r="14" spans="1:10" ht="25.5">
      <c r="A14" s="99" t="s">
        <v>95</v>
      </c>
      <c r="B14" s="100"/>
      <c r="C14" s="100"/>
      <c r="D14" s="100"/>
      <c r="E14" s="100"/>
      <c r="F14" s="50"/>
      <c r="G14" s="9" t="s">
        <v>114</v>
      </c>
      <c r="H14" s="9" t="s">
        <v>82</v>
      </c>
      <c r="I14" s="9" t="s">
        <v>81</v>
      </c>
      <c r="J14" s="1"/>
    </row>
    <row r="15" spans="1:10">
      <c r="A15" s="48"/>
      <c r="B15" s="49"/>
      <c r="C15" s="49">
        <v>1</v>
      </c>
      <c r="D15" s="49"/>
      <c r="E15" s="49"/>
      <c r="F15" s="47"/>
      <c r="G15" s="9">
        <v>2</v>
      </c>
      <c r="H15" s="9">
        <v>3</v>
      </c>
      <c r="I15" s="9">
        <v>4</v>
      </c>
      <c r="J15" s="1"/>
    </row>
    <row r="16" spans="1:10">
      <c r="A16" s="101" t="s">
        <v>115</v>
      </c>
      <c r="B16" s="102"/>
      <c r="C16" s="102"/>
      <c r="D16" s="102"/>
      <c r="E16" s="102"/>
      <c r="F16" s="103"/>
      <c r="G16" s="10"/>
      <c r="H16" s="11"/>
      <c r="I16" s="11"/>
      <c r="J16" s="1"/>
    </row>
    <row r="17" spans="1:10" ht="12.75" customHeight="1">
      <c r="A17" s="74" t="s">
        <v>116</v>
      </c>
      <c r="B17" s="75"/>
      <c r="C17" s="75"/>
      <c r="D17" s="75"/>
      <c r="E17" s="75"/>
      <c r="F17" s="76"/>
      <c r="G17" s="12" t="s">
        <v>1</v>
      </c>
      <c r="H17" s="13">
        <f>1383402+1410287</f>
        <v>2793689</v>
      </c>
      <c r="I17" s="13">
        <f>1581275+1369967</f>
        <v>2951242</v>
      </c>
      <c r="J17" s="1"/>
    </row>
    <row r="18" spans="1:10" ht="12.75" customHeight="1">
      <c r="A18" s="74" t="s">
        <v>117</v>
      </c>
      <c r="B18" s="75"/>
      <c r="C18" s="75"/>
      <c r="D18" s="75"/>
      <c r="E18" s="75"/>
      <c r="F18" s="76"/>
      <c r="G18" s="12" t="s">
        <v>2</v>
      </c>
      <c r="H18" s="13"/>
      <c r="I18" s="13"/>
      <c r="J18" s="1"/>
    </row>
    <row r="19" spans="1:10" ht="12.75" customHeight="1">
      <c r="A19" s="74" t="s">
        <v>118</v>
      </c>
      <c r="B19" s="75"/>
      <c r="C19" s="75"/>
      <c r="D19" s="75"/>
      <c r="E19" s="75"/>
      <c r="F19" s="76"/>
      <c r="G19" s="12" t="s">
        <v>3</v>
      </c>
      <c r="H19" s="13"/>
      <c r="I19" s="13"/>
      <c r="J19" s="1"/>
    </row>
    <row r="20" spans="1:10" ht="24.75" customHeight="1">
      <c r="A20" s="74" t="s">
        <v>119</v>
      </c>
      <c r="B20" s="75"/>
      <c r="C20" s="75"/>
      <c r="D20" s="75"/>
      <c r="E20" s="75"/>
      <c r="F20" s="76"/>
      <c r="G20" s="12" t="s">
        <v>5</v>
      </c>
      <c r="H20" s="13"/>
      <c r="I20" s="13"/>
      <c r="J20" s="1"/>
    </row>
    <row r="21" spans="1:10" ht="12.75" customHeight="1">
      <c r="A21" s="74" t="s">
        <v>120</v>
      </c>
      <c r="B21" s="75"/>
      <c r="C21" s="75"/>
      <c r="D21" s="75"/>
      <c r="E21" s="75"/>
      <c r="F21" s="76"/>
      <c r="G21" s="12" t="s">
        <v>6</v>
      </c>
      <c r="H21" s="13"/>
      <c r="I21" s="13"/>
      <c r="J21" s="1"/>
    </row>
    <row r="22" spans="1:10" ht="12.75" customHeight="1">
      <c r="A22" s="74" t="s">
        <v>121</v>
      </c>
      <c r="B22" s="75"/>
      <c r="C22" s="75"/>
      <c r="D22" s="75"/>
      <c r="E22" s="75"/>
      <c r="F22" s="76"/>
      <c r="G22" s="12" t="s">
        <v>7</v>
      </c>
      <c r="H22" s="13"/>
      <c r="I22" s="13"/>
      <c r="J22" s="1"/>
    </row>
    <row r="23" spans="1:10" ht="12.75" customHeight="1">
      <c r="A23" s="74" t="s">
        <v>122</v>
      </c>
      <c r="B23" s="75"/>
      <c r="C23" s="75"/>
      <c r="D23" s="75"/>
      <c r="E23" s="75"/>
      <c r="F23" s="76"/>
      <c r="G23" s="12" t="s">
        <v>9</v>
      </c>
      <c r="H23" s="13">
        <f>2329311+152592-14500</f>
        <v>2467403</v>
      </c>
      <c r="I23" s="13">
        <f>2052612+87442-16884</f>
        <v>2123170</v>
      </c>
      <c r="J23" s="1"/>
    </row>
    <row r="24" spans="1:10" ht="12.75" customHeight="1">
      <c r="A24" s="74" t="s">
        <v>329</v>
      </c>
      <c r="B24" s="75"/>
      <c r="C24" s="75"/>
      <c r="D24" s="75"/>
      <c r="E24" s="75"/>
      <c r="F24" s="76"/>
      <c r="G24" s="12" t="s">
        <v>123</v>
      </c>
      <c r="H24" s="13">
        <v>0</v>
      </c>
      <c r="I24" s="13">
        <v>0</v>
      </c>
      <c r="J24" s="1"/>
    </row>
    <row r="25" spans="1:10" ht="12.75" customHeight="1">
      <c r="A25" s="74" t="s">
        <v>4</v>
      </c>
      <c r="B25" s="75"/>
      <c r="C25" s="75"/>
      <c r="D25" s="75"/>
      <c r="E25" s="75"/>
      <c r="F25" s="76"/>
      <c r="G25" s="12" t="s">
        <v>124</v>
      </c>
      <c r="H25" s="13">
        <f>3373111+144160</f>
        <v>3517271</v>
      </c>
      <c r="I25" s="13">
        <f>3666295+165778</f>
        <v>3832073</v>
      </c>
      <c r="J25" s="1"/>
    </row>
    <row r="26" spans="1:10" ht="12.75" customHeight="1">
      <c r="A26" s="74" t="s">
        <v>8</v>
      </c>
      <c r="B26" s="75"/>
      <c r="C26" s="75"/>
      <c r="D26" s="75"/>
      <c r="E26" s="75"/>
      <c r="F26" s="76"/>
      <c r="G26" s="12" t="s">
        <v>125</v>
      </c>
      <c r="H26" s="13">
        <f>5154192+38726</f>
        <v>5192918</v>
      </c>
      <c r="I26" s="13">
        <f>4266042+39968</f>
        <v>4306010</v>
      </c>
      <c r="J26" s="1"/>
    </row>
    <row r="27" spans="1:10" ht="12.75" customHeight="1">
      <c r="A27" s="71" t="s">
        <v>126</v>
      </c>
      <c r="B27" s="72"/>
      <c r="C27" s="72"/>
      <c r="D27" s="72"/>
      <c r="E27" s="72"/>
      <c r="F27" s="73"/>
      <c r="G27" s="14" t="s">
        <v>10</v>
      </c>
      <c r="H27" s="51">
        <f>SUM(H17:H26)</f>
        <v>13971281</v>
      </c>
      <c r="I27" s="51">
        <f>SUM(I17:I26)</f>
        <v>13212495</v>
      </c>
      <c r="J27" s="1"/>
    </row>
    <row r="28" spans="1:10" ht="27.75" customHeight="1">
      <c r="A28" s="77" t="s">
        <v>128</v>
      </c>
      <c r="B28" s="78"/>
      <c r="C28" s="78"/>
      <c r="D28" s="78"/>
      <c r="E28" s="78"/>
      <c r="F28" s="79"/>
      <c r="G28" s="14" t="s">
        <v>127</v>
      </c>
      <c r="H28" s="15"/>
      <c r="I28" s="15"/>
      <c r="J28" s="1"/>
    </row>
    <row r="29" spans="1:10" ht="12.75" customHeight="1">
      <c r="A29" s="77" t="s">
        <v>129</v>
      </c>
      <c r="B29" s="78"/>
      <c r="C29" s="78"/>
      <c r="D29" s="78"/>
      <c r="E29" s="78"/>
      <c r="F29" s="79"/>
      <c r="G29" s="12"/>
      <c r="H29" s="11"/>
      <c r="I29" s="11"/>
      <c r="J29" s="1"/>
    </row>
    <row r="30" spans="1:10" ht="12.75" customHeight="1">
      <c r="A30" s="74" t="s">
        <v>117</v>
      </c>
      <c r="B30" s="75"/>
      <c r="C30" s="75"/>
      <c r="D30" s="75"/>
      <c r="E30" s="75"/>
      <c r="F30" s="76"/>
      <c r="G30" s="12" t="s">
        <v>74</v>
      </c>
      <c r="H30" s="13"/>
      <c r="I30" s="13"/>
      <c r="J30" s="1"/>
    </row>
    <row r="31" spans="1:10" ht="12.75" customHeight="1">
      <c r="A31" s="74" t="s">
        <v>118</v>
      </c>
      <c r="B31" s="75"/>
      <c r="C31" s="75"/>
      <c r="D31" s="75"/>
      <c r="E31" s="75"/>
      <c r="F31" s="76"/>
      <c r="G31" s="12" t="s">
        <v>130</v>
      </c>
      <c r="H31" s="13"/>
      <c r="I31" s="13"/>
      <c r="J31" s="1"/>
    </row>
    <row r="32" spans="1:10" ht="24.75" customHeight="1">
      <c r="A32" s="74" t="s">
        <v>119</v>
      </c>
      <c r="B32" s="75"/>
      <c r="C32" s="75"/>
      <c r="D32" s="75"/>
      <c r="E32" s="75"/>
      <c r="F32" s="76"/>
      <c r="G32" s="12" t="s">
        <v>131</v>
      </c>
      <c r="H32" s="13"/>
      <c r="I32" s="13"/>
      <c r="J32" s="1"/>
    </row>
    <row r="33" spans="1:10" ht="12.75" customHeight="1">
      <c r="A33" s="74" t="s">
        <v>120</v>
      </c>
      <c r="B33" s="75"/>
      <c r="C33" s="75"/>
      <c r="D33" s="75"/>
      <c r="E33" s="75"/>
      <c r="F33" s="76"/>
      <c r="G33" s="12" t="s">
        <v>132</v>
      </c>
      <c r="H33" s="13"/>
      <c r="I33" s="13"/>
      <c r="J33" s="1"/>
    </row>
    <row r="34" spans="1:10" ht="12.75" customHeight="1">
      <c r="A34" s="74" t="s">
        <v>134</v>
      </c>
      <c r="B34" s="75"/>
      <c r="C34" s="75"/>
      <c r="D34" s="75"/>
      <c r="E34" s="75"/>
      <c r="F34" s="76"/>
      <c r="G34" s="12" t="s">
        <v>133</v>
      </c>
      <c r="H34" s="13"/>
      <c r="I34" s="13"/>
      <c r="J34" s="1"/>
    </row>
    <row r="35" spans="1:10" ht="12.75" customHeight="1">
      <c r="A35" s="74" t="s">
        <v>136</v>
      </c>
      <c r="B35" s="75"/>
      <c r="C35" s="75"/>
      <c r="D35" s="75"/>
      <c r="E35" s="75"/>
      <c r="F35" s="76"/>
      <c r="G35" s="12" t="s">
        <v>135</v>
      </c>
      <c r="H35" s="13"/>
      <c r="I35" s="13"/>
      <c r="J35" s="1"/>
    </row>
    <row r="36" spans="1:10" ht="12.75" customHeight="1">
      <c r="A36" s="74" t="s">
        <v>13</v>
      </c>
      <c r="B36" s="75"/>
      <c r="C36" s="75"/>
      <c r="D36" s="75"/>
      <c r="E36" s="75"/>
      <c r="F36" s="76"/>
      <c r="G36" s="12" t="s">
        <v>137</v>
      </c>
      <c r="H36" s="13"/>
      <c r="I36" s="13"/>
      <c r="J36" s="1"/>
    </row>
    <row r="37" spans="1:10" ht="12.75" customHeight="1">
      <c r="A37" s="74" t="s">
        <v>138</v>
      </c>
      <c r="B37" s="75"/>
      <c r="C37" s="75"/>
      <c r="D37" s="75"/>
      <c r="E37" s="75"/>
      <c r="F37" s="76"/>
      <c r="G37" s="12" t="s">
        <v>139</v>
      </c>
      <c r="H37" s="13"/>
      <c r="I37" s="13"/>
      <c r="J37" s="1"/>
    </row>
    <row r="38" spans="1:10" ht="12.75" customHeight="1">
      <c r="A38" s="74" t="s">
        <v>16</v>
      </c>
      <c r="B38" s="75"/>
      <c r="C38" s="75"/>
      <c r="D38" s="75"/>
      <c r="E38" s="75"/>
      <c r="F38" s="76"/>
      <c r="G38" s="12" t="s">
        <v>140</v>
      </c>
      <c r="H38" s="13">
        <f>46123816+8929806+380948</f>
        <v>55434570</v>
      </c>
      <c r="I38" s="13">
        <f>392661+47267950.57+8879208</f>
        <v>56539819.57</v>
      </c>
      <c r="J38" s="1"/>
    </row>
    <row r="39" spans="1:10" ht="12.75" customHeight="1">
      <c r="A39" s="74" t="s">
        <v>18</v>
      </c>
      <c r="B39" s="75"/>
      <c r="C39" s="75"/>
      <c r="D39" s="75"/>
      <c r="E39" s="75"/>
      <c r="F39" s="76"/>
      <c r="G39" s="12" t="s">
        <v>141</v>
      </c>
      <c r="H39" s="13"/>
      <c r="I39" s="13"/>
      <c r="J39" s="1"/>
    </row>
    <row r="40" spans="1:10" ht="12.75" customHeight="1">
      <c r="A40" s="80" t="s">
        <v>20</v>
      </c>
      <c r="B40" s="81"/>
      <c r="C40" s="81"/>
      <c r="D40" s="81"/>
      <c r="E40" s="81"/>
      <c r="F40" s="82"/>
      <c r="G40" s="12" t="s">
        <v>75</v>
      </c>
      <c r="H40" s="13"/>
      <c r="I40" s="13"/>
      <c r="J40" s="1"/>
    </row>
    <row r="41" spans="1:10" ht="12.75" customHeight="1">
      <c r="A41" s="80" t="s">
        <v>22</v>
      </c>
      <c r="B41" s="81"/>
      <c r="C41" s="81"/>
      <c r="D41" s="81"/>
      <c r="E41" s="81"/>
      <c r="F41" s="82"/>
      <c r="G41" s="12" t="s">
        <v>142</v>
      </c>
      <c r="H41" s="13">
        <f>35748+281006+7229</f>
        <v>323983</v>
      </c>
      <c r="I41" s="13">
        <f>7650+281006+38866</f>
        <v>327522</v>
      </c>
      <c r="J41" s="1"/>
    </row>
    <row r="42" spans="1:10" ht="12.75" customHeight="1">
      <c r="A42" s="80" t="s">
        <v>24</v>
      </c>
      <c r="B42" s="81"/>
      <c r="C42" s="81"/>
      <c r="D42" s="81"/>
      <c r="E42" s="81"/>
      <c r="F42" s="82"/>
      <c r="G42" s="12" t="s">
        <v>143</v>
      </c>
      <c r="H42" s="13"/>
      <c r="I42" s="13"/>
      <c r="J42" s="1"/>
    </row>
    <row r="43" spans="1:10" ht="12.75" customHeight="1">
      <c r="A43" s="80" t="s">
        <v>25</v>
      </c>
      <c r="B43" s="81"/>
      <c r="C43" s="81"/>
      <c r="D43" s="81"/>
      <c r="E43" s="81"/>
      <c r="F43" s="82"/>
      <c r="G43" s="12" t="s">
        <v>144</v>
      </c>
      <c r="H43" s="13">
        <v>6303</v>
      </c>
      <c r="I43" s="13">
        <v>6673</v>
      </c>
      <c r="J43" s="1"/>
    </row>
    <row r="44" spans="1:10" ht="12.75" customHeight="1">
      <c r="A44" s="77" t="s">
        <v>145</v>
      </c>
      <c r="B44" s="78"/>
      <c r="C44" s="78"/>
      <c r="D44" s="78"/>
      <c r="E44" s="78"/>
      <c r="F44" s="79"/>
      <c r="G44" s="14" t="s">
        <v>26</v>
      </c>
      <c r="H44" s="15">
        <f>SUM(H30:H43)</f>
        <v>55764856</v>
      </c>
      <c r="I44" s="15">
        <f>SUM(I30:I43)</f>
        <v>56874014.57</v>
      </c>
      <c r="J44" s="1"/>
    </row>
    <row r="45" spans="1:10" ht="12.75" customHeight="1">
      <c r="A45" s="77" t="s">
        <v>146</v>
      </c>
      <c r="B45" s="78"/>
      <c r="C45" s="78"/>
      <c r="D45" s="78"/>
      <c r="E45" s="78"/>
      <c r="F45" s="79"/>
      <c r="G45" s="16"/>
      <c r="H45" s="15">
        <f>H27+H28+H44</f>
        <v>69736137</v>
      </c>
      <c r="I45" s="15">
        <f>I27+I28+I44</f>
        <v>70086509.569999993</v>
      </c>
      <c r="J45" s="17">
        <v>0</v>
      </c>
    </row>
    <row r="46" spans="1:10" ht="12.75" customHeight="1">
      <c r="A46" s="91" t="s">
        <v>147</v>
      </c>
      <c r="B46" s="92"/>
      <c r="C46" s="92"/>
      <c r="D46" s="92"/>
      <c r="E46" s="92"/>
      <c r="F46" s="93"/>
      <c r="G46" s="87"/>
      <c r="H46" s="90"/>
      <c r="I46" s="88"/>
      <c r="J46" s="1"/>
    </row>
    <row r="47" spans="1:10">
      <c r="A47" s="94"/>
      <c r="B47" s="95"/>
      <c r="C47" s="95"/>
      <c r="D47" s="95"/>
      <c r="E47" s="95"/>
      <c r="F47" s="96"/>
      <c r="G47" s="87"/>
      <c r="H47" s="90"/>
      <c r="I47" s="89"/>
      <c r="J47" s="1"/>
    </row>
    <row r="48" spans="1:10" ht="12.75" customHeight="1">
      <c r="A48" s="77" t="s">
        <v>148</v>
      </c>
      <c r="B48" s="78"/>
      <c r="C48" s="78"/>
      <c r="D48" s="78"/>
      <c r="E48" s="78"/>
      <c r="F48" s="79"/>
      <c r="G48" s="12"/>
      <c r="H48" s="11"/>
      <c r="I48" s="11"/>
      <c r="J48" s="1"/>
    </row>
    <row r="49" spans="1:10" ht="12.75" customHeight="1">
      <c r="A49" s="80" t="s">
        <v>149</v>
      </c>
      <c r="B49" s="81"/>
      <c r="C49" s="81"/>
      <c r="D49" s="81"/>
      <c r="E49" s="81"/>
      <c r="F49" s="82"/>
      <c r="G49" s="12" t="s">
        <v>150</v>
      </c>
      <c r="H49" s="13"/>
      <c r="I49" s="13"/>
      <c r="J49" s="1"/>
    </row>
    <row r="50" spans="1:10" ht="12.75" customHeight="1">
      <c r="A50" s="74" t="s">
        <v>118</v>
      </c>
      <c r="B50" s="75"/>
      <c r="C50" s="75"/>
      <c r="D50" s="75"/>
      <c r="E50" s="75"/>
      <c r="F50" s="76"/>
      <c r="G50" s="12" t="s">
        <v>151</v>
      </c>
      <c r="H50" s="13"/>
      <c r="I50" s="13"/>
      <c r="J50" s="1"/>
    </row>
    <row r="51" spans="1:10" ht="12.75" customHeight="1">
      <c r="A51" s="74" t="s">
        <v>152</v>
      </c>
      <c r="B51" s="75"/>
      <c r="C51" s="75"/>
      <c r="D51" s="75"/>
      <c r="E51" s="75"/>
      <c r="F51" s="76"/>
      <c r="G51" s="12" t="s">
        <v>153</v>
      </c>
      <c r="H51" s="13"/>
      <c r="I51" s="13"/>
      <c r="J51" s="1"/>
    </row>
    <row r="52" spans="1:10" ht="12.75" customHeight="1">
      <c r="A52" s="74" t="s">
        <v>154</v>
      </c>
      <c r="B52" s="75"/>
      <c r="C52" s="75"/>
      <c r="D52" s="75"/>
      <c r="E52" s="75"/>
      <c r="F52" s="76"/>
      <c r="G52" s="12" t="s">
        <v>155</v>
      </c>
      <c r="H52" s="13">
        <f>717921+59449</f>
        <v>777370</v>
      </c>
      <c r="I52" s="13">
        <f>1828562+88583</f>
        <v>1917145</v>
      </c>
      <c r="J52" s="1"/>
    </row>
    <row r="53" spans="1:10" ht="12.75" customHeight="1">
      <c r="A53" s="74" t="s">
        <v>156</v>
      </c>
      <c r="B53" s="75"/>
      <c r="C53" s="75"/>
      <c r="D53" s="75"/>
      <c r="E53" s="75"/>
      <c r="F53" s="76"/>
      <c r="G53" s="12" t="s">
        <v>157</v>
      </c>
      <c r="H53" s="13"/>
      <c r="I53" s="13"/>
      <c r="J53" s="1"/>
    </row>
    <row r="54" spans="1:10" ht="12.75" customHeight="1">
      <c r="A54" s="80" t="s">
        <v>158</v>
      </c>
      <c r="B54" s="81"/>
      <c r="C54" s="81"/>
      <c r="D54" s="81"/>
      <c r="E54" s="81"/>
      <c r="F54" s="82"/>
      <c r="G54" s="12" t="s">
        <v>159</v>
      </c>
      <c r="H54" s="13">
        <f>85658-75499</f>
        <v>10159</v>
      </c>
      <c r="I54" s="13">
        <v>10066</v>
      </c>
      <c r="J54" s="1"/>
    </row>
    <row r="55" spans="1:10" ht="12.75" customHeight="1">
      <c r="A55" s="80" t="s">
        <v>160</v>
      </c>
      <c r="B55" s="81"/>
      <c r="C55" s="81"/>
      <c r="D55" s="81"/>
      <c r="E55" s="81"/>
      <c r="F55" s="82"/>
      <c r="G55" s="12" t="s">
        <v>161</v>
      </c>
      <c r="H55" s="13"/>
      <c r="I55" s="13"/>
      <c r="J55" s="1"/>
    </row>
    <row r="56" spans="1:10" ht="12.75" customHeight="1">
      <c r="A56" s="80" t="s">
        <v>27</v>
      </c>
      <c r="B56" s="81"/>
      <c r="C56" s="81"/>
      <c r="D56" s="81"/>
      <c r="E56" s="81"/>
      <c r="F56" s="82"/>
      <c r="G56" s="12" t="s">
        <v>162</v>
      </c>
      <c r="H56" s="13">
        <f>304723+319420+633944+31296+83640-14500+835146</f>
        <v>2193669</v>
      </c>
      <c r="I56" s="13">
        <f>43741+51860+350029+324142+819853-16884+835146</f>
        <v>2407887</v>
      </c>
      <c r="J56" s="1"/>
    </row>
    <row r="57" spans="1:10" ht="12.75" customHeight="1">
      <c r="A57" s="77" t="s">
        <v>163</v>
      </c>
      <c r="B57" s="78"/>
      <c r="C57" s="78"/>
      <c r="D57" s="78"/>
      <c r="E57" s="78"/>
      <c r="F57" s="79"/>
      <c r="G57" s="14" t="s">
        <v>28</v>
      </c>
      <c r="H57" s="51">
        <f>SUM(H49:H56)</f>
        <v>2981198</v>
      </c>
      <c r="I57" s="51">
        <f>SUM(I49:I56)</f>
        <v>4335098</v>
      </c>
      <c r="J57" s="1"/>
    </row>
    <row r="58" spans="1:10" ht="24.75" customHeight="1">
      <c r="A58" s="77" t="s">
        <v>165</v>
      </c>
      <c r="B58" s="78"/>
      <c r="C58" s="78"/>
      <c r="D58" s="78"/>
      <c r="E58" s="78"/>
      <c r="F58" s="79"/>
      <c r="G58" s="14" t="s">
        <v>164</v>
      </c>
      <c r="H58" s="15"/>
      <c r="I58" s="15"/>
      <c r="J58" s="1"/>
    </row>
    <row r="59" spans="1:10" ht="12.75" customHeight="1">
      <c r="A59" s="77" t="s">
        <v>166</v>
      </c>
      <c r="B59" s="78"/>
      <c r="C59" s="78"/>
      <c r="D59" s="78"/>
      <c r="E59" s="78"/>
      <c r="F59" s="79"/>
      <c r="G59" s="14"/>
      <c r="H59" s="11"/>
      <c r="I59" s="11"/>
      <c r="J59" s="1"/>
    </row>
    <row r="60" spans="1:10" ht="12.75" customHeight="1">
      <c r="A60" s="80" t="s">
        <v>149</v>
      </c>
      <c r="B60" s="81"/>
      <c r="C60" s="81"/>
      <c r="D60" s="81"/>
      <c r="E60" s="81"/>
      <c r="F60" s="82"/>
      <c r="G60" s="12" t="s">
        <v>167</v>
      </c>
      <c r="H60" s="13">
        <v>0</v>
      </c>
      <c r="I60" s="13"/>
      <c r="J60" s="1"/>
    </row>
    <row r="61" spans="1:10" ht="12.75" customHeight="1">
      <c r="A61" s="74" t="s">
        <v>118</v>
      </c>
      <c r="B61" s="75"/>
      <c r="C61" s="75"/>
      <c r="D61" s="75"/>
      <c r="E61" s="75"/>
      <c r="F61" s="76"/>
      <c r="G61" s="12" t="s">
        <v>168</v>
      </c>
      <c r="H61" s="13"/>
      <c r="I61" s="13"/>
      <c r="J61" s="1"/>
    </row>
    <row r="62" spans="1:10" ht="12.75" customHeight="1">
      <c r="A62" s="74" t="s">
        <v>169</v>
      </c>
      <c r="B62" s="75"/>
      <c r="C62" s="75"/>
      <c r="D62" s="75"/>
      <c r="E62" s="75"/>
      <c r="F62" s="76"/>
      <c r="G62" s="12" t="s">
        <v>170</v>
      </c>
      <c r="H62" s="13"/>
      <c r="I62" s="13"/>
      <c r="J62" s="1"/>
    </row>
    <row r="63" spans="1:10" ht="12.75" customHeight="1">
      <c r="A63" s="74" t="s">
        <v>171</v>
      </c>
      <c r="B63" s="75"/>
      <c r="C63" s="75"/>
      <c r="D63" s="75"/>
      <c r="E63" s="75"/>
      <c r="F63" s="76"/>
      <c r="G63" s="12" t="s">
        <v>172</v>
      </c>
      <c r="H63" s="13"/>
      <c r="I63" s="13"/>
      <c r="J63" s="1"/>
    </row>
    <row r="64" spans="1:10" ht="12.75" customHeight="1">
      <c r="A64" s="74" t="s">
        <v>173</v>
      </c>
      <c r="B64" s="75"/>
      <c r="C64" s="75"/>
      <c r="D64" s="75"/>
      <c r="E64" s="75"/>
      <c r="F64" s="76"/>
      <c r="G64" s="12" t="s">
        <v>174</v>
      </c>
      <c r="H64" s="13"/>
      <c r="I64" s="13"/>
      <c r="J64" s="1"/>
    </row>
    <row r="65" spans="1:12" ht="12.75" customHeight="1">
      <c r="A65" s="80" t="s">
        <v>32</v>
      </c>
      <c r="B65" s="81"/>
      <c r="C65" s="81"/>
      <c r="D65" s="81"/>
      <c r="E65" s="81"/>
      <c r="F65" s="82"/>
      <c r="G65" s="12" t="s">
        <v>175</v>
      </c>
      <c r="H65" s="13"/>
      <c r="I65" s="13"/>
      <c r="J65" s="1"/>
    </row>
    <row r="66" spans="1:12">
      <c r="A66" s="83" t="s">
        <v>34</v>
      </c>
      <c r="B66" s="84"/>
      <c r="C66" s="84"/>
      <c r="D66" s="84"/>
      <c r="E66" s="84"/>
      <c r="F66" s="85"/>
      <c r="G66" s="12" t="s">
        <v>176</v>
      </c>
      <c r="H66" s="13">
        <f>331817+0</f>
        <v>331817</v>
      </c>
      <c r="I66" s="13">
        <v>351318</v>
      </c>
      <c r="J66" s="1"/>
    </row>
    <row r="67" spans="1:12">
      <c r="A67" s="68" t="s">
        <v>177</v>
      </c>
      <c r="B67" s="69"/>
      <c r="C67" s="69"/>
      <c r="D67" s="69"/>
      <c r="E67" s="69"/>
      <c r="F67" s="70"/>
      <c r="G67" s="14" t="s">
        <v>36</v>
      </c>
      <c r="H67" s="15">
        <f>SUM(H60:H66)</f>
        <v>331817</v>
      </c>
      <c r="I67" s="15">
        <f>SUM(I60:I66)</f>
        <v>351318</v>
      </c>
      <c r="J67" s="1"/>
    </row>
    <row r="68" spans="1:12">
      <c r="A68" s="68" t="s">
        <v>37</v>
      </c>
      <c r="B68" s="69"/>
      <c r="C68" s="69"/>
      <c r="D68" s="69"/>
      <c r="E68" s="69"/>
      <c r="F68" s="70"/>
      <c r="G68" s="12"/>
      <c r="H68" s="11"/>
      <c r="I68" s="11"/>
      <c r="J68" s="1"/>
    </row>
    <row r="69" spans="1:12">
      <c r="A69" s="83" t="s">
        <v>178</v>
      </c>
      <c r="B69" s="84"/>
      <c r="C69" s="84"/>
      <c r="D69" s="84"/>
      <c r="E69" s="84"/>
      <c r="F69" s="85"/>
      <c r="G69" s="12" t="s">
        <v>179</v>
      </c>
      <c r="H69" s="13">
        <f>78414</f>
        <v>78414</v>
      </c>
      <c r="I69" s="13">
        <v>78414.3</v>
      </c>
      <c r="J69" s="1"/>
    </row>
    <row r="70" spans="1:12">
      <c r="A70" s="83" t="s">
        <v>39</v>
      </c>
      <c r="B70" s="84"/>
      <c r="C70" s="84"/>
      <c r="D70" s="84"/>
      <c r="E70" s="84"/>
      <c r="F70" s="85"/>
      <c r="G70" s="12" t="s">
        <v>180</v>
      </c>
      <c r="H70" s="13"/>
      <c r="I70" s="13"/>
      <c r="J70" s="1"/>
    </row>
    <row r="71" spans="1:12">
      <c r="A71" s="83" t="s">
        <v>41</v>
      </c>
      <c r="B71" s="84"/>
      <c r="C71" s="84"/>
      <c r="D71" s="84"/>
      <c r="E71" s="84"/>
      <c r="F71" s="85"/>
      <c r="G71" s="12" t="s">
        <v>181</v>
      </c>
      <c r="H71" s="13"/>
      <c r="I71" s="13"/>
      <c r="J71" s="1"/>
    </row>
    <row r="72" spans="1:12">
      <c r="A72" s="83" t="s">
        <v>42</v>
      </c>
      <c r="B72" s="84"/>
      <c r="C72" s="84"/>
      <c r="D72" s="84"/>
      <c r="E72" s="84"/>
      <c r="F72" s="85"/>
      <c r="G72" s="12" t="s">
        <v>182</v>
      </c>
      <c r="H72" s="13">
        <f>11325856+439861</f>
        <v>11765717</v>
      </c>
      <c r="I72" s="13">
        <f>439861+11674833</f>
        <v>12114694</v>
      </c>
      <c r="J72" s="1"/>
    </row>
    <row r="73" spans="1:12" ht="17.25" customHeight="1">
      <c r="A73" s="83" t="s">
        <v>183</v>
      </c>
      <c r="B73" s="84"/>
      <c r="C73" s="84"/>
      <c r="D73" s="84"/>
      <c r="E73" s="84"/>
      <c r="F73" s="85"/>
      <c r="G73" s="12" t="s">
        <v>184</v>
      </c>
      <c r="H73" s="13">
        <f>53921535.31-102594+585+1594611.1-835146</f>
        <v>54578991.410000004</v>
      </c>
      <c r="I73" s="13">
        <f>1514334+585+52629807-102594-835146</f>
        <v>53206986</v>
      </c>
      <c r="J73" s="64"/>
    </row>
    <row r="74" spans="1:12" ht="26.25" customHeight="1">
      <c r="A74" s="77" t="s">
        <v>185</v>
      </c>
      <c r="B74" s="78"/>
      <c r="C74" s="78"/>
      <c r="D74" s="78"/>
      <c r="E74" s="78"/>
      <c r="F74" s="79"/>
      <c r="G74" s="14" t="s">
        <v>187</v>
      </c>
      <c r="H74" s="51">
        <f>SUM(H69:H73)</f>
        <v>66423122.410000004</v>
      </c>
      <c r="I74" s="51">
        <f>SUM(I69:I73)</f>
        <v>65400094.299999997</v>
      </c>
      <c r="J74" s="1"/>
      <c r="K74" s="67"/>
      <c r="L74" s="67"/>
    </row>
    <row r="75" spans="1:12" ht="13.5" customHeight="1">
      <c r="A75" s="83" t="s">
        <v>186</v>
      </c>
      <c r="B75" s="84"/>
      <c r="C75" s="84"/>
      <c r="D75" s="84"/>
      <c r="E75" s="84"/>
      <c r="F75" s="85"/>
      <c r="G75" s="12" t="s">
        <v>188</v>
      </c>
      <c r="H75" s="13"/>
      <c r="I75" s="13"/>
      <c r="J75" s="1"/>
      <c r="K75" s="67"/>
      <c r="L75" s="67"/>
    </row>
    <row r="76" spans="1:12" ht="12.75" customHeight="1">
      <c r="A76" s="68" t="s">
        <v>189</v>
      </c>
      <c r="B76" s="69"/>
      <c r="C76" s="69"/>
      <c r="D76" s="69"/>
      <c r="E76" s="69"/>
      <c r="F76" s="70"/>
      <c r="G76" s="14" t="s">
        <v>44</v>
      </c>
      <c r="H76" s="15">
        <f>SUM(H74:H75)</f>
        <v>66423122.410000004</v>
      </c>
      <c r="I76" s="15">
        <f>SUM(I74:I75)</f>
        <v>65400094.299999997</v>
      </c>
      <c r="J76" s="1"/>
    </row>
    <row r="77" spans="1:12">
      <c r="A77" s="68" t="s">
        <v>190</v>
      </c>
      <c r="B77" s="69"/>
      <c r="C77" s="69"/>
      <c r="D77" s="69"/>
      <c r="E77" s="69"/>
      <c r="F77" s="70"/>
      <c r="G77" s="18"/>
      <c r="H77" s="15">
        <f>H57+H58+H67+H76</f>
        <v>69736137.409999996</v>
      </c>
      <c r="I77" s="15">
        <f>I57+I58+I67+I76</f>
        <v>70086510.299999997</v>
      </c>
      <c r="J77" s="1"/>
      <c r="K77" s="67"/>
    </row>
    <row r="78" spans="1:12">
      <c r="A78" s="68" t="s">
        <v>332</v>
      </c>
      <c r="B78" s="69"/>
      <c r="C78" s="69"/>
      <c r="D78" s="69"/>
      <c r="E78" s="69"/>
      <c r="F78" s="70"/>
      <c r="G78" s="18"/>
      <c r="H78" s="62">
        <f>-(H45-H41-H57-H67)/H69</f>
        <v>-842.95073583798808</v>
      </c>
      <c r="I78" s="62">
        <f>-(I45-I41-I57-I67)/I69</f>
        <v>-829.85592640628033</v>
      </c>
      <c r="J78" s="1"/>
      <c r="K78" s="67"/>
    </row>
    <row r="79" spans="1:12" ht="34.5" customHeight="1">
      <c r="A79" s="4" t="s">
        <v>96</v>
      </c>
      <c r="B79" s="4"/>
      <c r="C79" s="4" t="s">
        <v>97</v>
      </c>
      <c r="D79" s="4"/>
      <c r="E79" s="4"/>
      <c r="F79" s="4"/>
      <c r="G79" s="4" t="s">
        <v>98</v>
      </c>
      <c r="H79" s="4"/>
      <c r="I79" s="3"/>
      <c r="J79" s="1"/>
    </row>
    <row r="80" spans="1:12">
      <c r="A80" s="6"/>
      <c r="B80" s="6" t="s">
        <v>99</v>
      </c>
      <c r="C80" s="6"/>
      <c r="D80" s="6"/>
      <c r="E80" s="6"/>
      <c r="F80" s="6"/>
      <c r="G80" s="86" t="s">
        <v>83</v>
      </c>
      <c r="H80" s="86"/>
      <c r="I80" s="3"/>
      <c r="J80" s="1"/>
    </row>
    <row r="81" spans="1:10" ht="22.5" customHeight="1">
      <c r="A81" s="4" t="s">
        <v>100</v>
      </c>
      <c r="B81" s="4"/>
      <c r="C81" s="4" t="s">
        <v>101</v>
      </c>
      <c r="D81" s="4"/>
      <c r="E81" s="4"/>
      <c r="F81" s="4"/>
      <c r="G81" s="4" t="s">
        <v>98</v>
      </c>
      <c r="H81" s="4"/>
      <c r="I81" s="3"/>
      <c r="J81" s="1"/>
    </row>
    <row r="82" spans="1:10">
      <c r="A82" s="3"/>
      <c r="B82" s="3" t="s">
        <v>99</v>
      </c>
      <c r="C82" s="3"/>
      <c r="D82" s="3"/>
      <c r="E82" s="3"/>
      <c r="F82" s="3"/>
      <c r="G82" s="86" t="s">
        <v>83</v>
      </c>
      <c r="H82" s="86"/>
      <c r="I82" s="3"/>
      <c r="J82" s="1"/>
    </row>
    <row r="83" spans="1:10" ht="22.5" customHeight="1">
      <c r="A83" s="3"/>
      <c r="B83" s="3"/>
      <c r="C83" s="3"/>
      <c r="D83" s="3"/>
      <c r="E83" s="3"/>
      <c r="F83" s="3"/>
      <c r="G83" s="3"/>
      <c r="H83" s="3"/>
      <c r="I83" s="3"/>
      <c r="J83" s="1"/>
    </row>
    <row r="84" spans="1:10">
      <c r="A84" s="3" t="s">
        <v>102</v>
      </c>
      <c r="B84" s="3"/>
      <c r="C84" s="3"/>
      <c r="D84" s="3"/>
      <c r="E84" s="3"/>
      <c r="F84" s="3"/>
      <c r="G84" s="3"/>
      <c r="H84" s="3"/>
      <c r="I84" s="3"/>
      <c r="J84" s="1"/>
    </row>
    <row r="85" spans="1:10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26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24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</sheetData>
  <mergeCells count="70">
    <mergeCell ref="A56:F56"/>
    <mergeCell ref="A57:F57"/>
    <mergeCell ref="A16:F16"/>
    <mergeCell ref="A17:F17"/>
    <mergeCell ref="A18:F18"/>
    <mergeCell ref="A42:F42"/>
    <mergeCell ref="A53:F53"/>
    <mergeCell ref="A11:I11"/>
    <mergeCell ref="A12:I12"/>
    <mergeCell ref="A34:F34"/>
    <mergeCell ref="A45:F45"/>
    <mergeCell ref="A35:F35"/>
    <mergeCell ref="A21:F21"/>
    <mergeCell ref="A40:F40"/>
    <mergeCell ref="A22:F22"/>
    <mergeCell ref="A43:F43"/>
    <mergeCell ref="A14:E14"/>
    <mergeCell ref="A19:F19"/>
    <mergeCell ref="A20:F20"/>
    <mergeCell ref="A44:F44"/>
    <mergeCell ref="A30:F30"/>
    <mergeCell ref="A31:F31"/>
    <mergeCell ref="I46:I47"/>
    <mergeCell ref="A65:F65"/>
    <mergeCell ref="A66:F66"/>
    <mergeCell ref="A48:F48"/>
    <mergeCell ref="A49:F49"/>
    <mergeCell ref="A59:F59"/>
    <mergeCell ref="A63:F63"/>
    <mergeCell ref="A64:F64"/>
    <mergeCell ref="A50:F50"/>
    <mergeCell ref="H46:H47"/>
    <mergeCell ref="A54:F54"/>
    <mergeCell ref="A51:F51"/>
    <mergeCell ref="A52:F52"/>
    <mergeCell ref="A46:F47"/>
    <mergeCell ref="A60:F60"/>
    <mergeCell ref="A58:F58"/>
    <mergeCell ref="G82:H82"/>
    <mergeCell ref="A76:F76"/>
    <mergeCell ref="A77:F77"/>
    <mergeCell ref="G80:H80"/>
    <mergeCell ref="A23:F23"/>
    <mergeCell ref="A24:F24"/>
    <mergeCell ref="A25:F25"/>
    <mergeCell ref="A26:F26"/>
    <mergeCell ref="A74:F74"/>
    <mergeCell ref="A75:F75"/>
    <mergeCell ref="G46:G47"/>
    <mergeCell ref="A73:F73"/>
    <mergeCell ref="A67:F67"/>
    <mergeCell ref="A68:F68"/>
    <mergeCell ref="A69:F69"/>
    <mergeCell ref="A70:F70"/>
    <mergeCell ref="A78:F78"/>
    <mergeCell ref="A27:F27"/>
    <mergeCell ref="A36:F36"/>
    <mergeCell ref="A37:F37"/>
    <mergeCell ref="A38:F38"/>
    <mergeCell ref="A29:F29"/>
    <mergeCell ref="A28:F28"/>
    <mergeCell ref="A32:F32"/>
    <mergeCell ref="A41:F41"/>
    <mergeCell ref="A33:F33"/>
    <mergeCell ref="A71:F71"/>
    <mergeCell ref="A72:F72"/>
    <mergeCell ref="A61:F61"/>
    <mergeCell ref="A62:F62"/>
    <mergeCell ref="A39:F39"/>
    <mergeCell ref="A55:F55"/>
  </mergeCells>
  <phoneticPr fontId="2" type="noConversion"/>
  <pageMargins left="0.62992125984251968" right="0" top="0" bottom="0" header="0.19685039370078741" footer="0.19685039370078741"/>
  <pageSetup paperSize="9" scale="95" orientation="portrait" r:id="rId1"/>
  <headerFooter alignWithMargins="0">
    <oddHeader>&amp;RФорма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workbookViewId="0">
      <pane ySplit="1" topLeftCell="A32" activePane="bottomLeft" state="frozen"/>
      <selection pane="bottomLeft" activeCell="K32" sqref="K32"/>
    </sheetView>
  </sheetViews>
  <sheetFormatPr defaultRowHeight="12.75"/>
  <cols>
    <col min="1" max="5" width="9.140625" style="2"/>
    <col min="6" max="6" width="3.7109375" style="2" customWidth="1"/>
    <col min="7" max="7" width="10.28515625" style="2" customWidth="1"/>
    <col min="8" max="8" width="15.28515625" style="26" customWidth="1"/>
    <col min="9" max="9" width="14.85546875" style="26" customWidth="1"/>
    <col min="10" max="16384" width="9.140625" style="2"/>
  </cols>
  <sheetData>
    <row r="1" spans="1:10">
      <c r="A1" s="3" t="s">
        <v>86</v>
      </c>
      <c r="B1" s="3"/>
      <c r="C1" s="3"/>
      <c r="D1" s="4" t="s">
        <v>109</v>
      </c>
      <c r="E1" s="4"/>
      <c r="F1" s="3"/>
      <c r="G1" s="3"/>
      <c r="H1" s="19"/>
      <c r="I1" s="8"/>
      <c r="J1" s="1"/>
    </row>
    <row r="2" spans="1:10">
      <c r="A2" s="3"/>
      <c r="B2" s="3"/>
      <c r="C2" s="3"/>
      <c r="D2" s="3"/>
      <c r="E2" s="3"/>
      <c r="F2" s="3"/>
      <c r="G2" s="3"/>
      <c r="H2" s="19"/>
      <c r="I2" s="8"/>
      <c r="J2" s="1"/>
    </row>
    <row r="3" spans="1:10" ht="14.25">
      <c r="A3" s="97" t="s">
        <v>331</v>
      </c>
      <c r="B3" s="97"/>
      <c r="C3" s="97"/>
      <c r="D3" s="97"/>
      <c r="E3" s="97"/>
      <c r="F3" s="97"/>
      <c r="G3" s="97"/>
      <c r="H3" s="97"/>
      <c r="I3" s="97"/>
      <c r="J3" s="1"/>
    </row>
    <row r="4" spans="1:10">
      <c r="A4" s="98" t="s">
        <v>334</v>
      </c>
      <c r="B4" s="98"/>
      <c r="C4" s="98"/>
      <c r="D4" s="98"/>
      <c r="E4" s="98"/>
      <c r="F4" s="98"/>
      <c r="G4" s="98"/>
      <c r="H4" s="98"/>
      <c r="I4" s="98"/>
      <c r="J4" s="1"/>
    </row>
    <row r="5" spans="1:10">
      <c r="A5" s="3"/>
      <c r="B5" s="3"/>
      <c r="C5" s="3"/>
      <c r="D5" s="3"/>
      <c r="E5" s="3"/>
      <c r="F5" s="3"/>
      <c r="G5" s="3"/>
      <c r="H5" s="19"/>
      <c r="I5" s="19"/>
      <c r="J5" s="1"/>
    </row>
    <row r="6" spans="1:10">
      <c r="A6" s="3"/>
      <c r="B6" s="3"/>
      <c r="C6" s="3"/>
      <c r="D6" s="3"/>
      <c r="E6" s="3"/>
      <c r="F6" s="3"/>
      <c r="G6" s="3"/>
      <c r="H6" s="19"/>
      <c r="I6" s="19" t="s">
        <v>328</v>
      </c>
      <c r="J6" s="1"/>
    </row>
    <row r="7" spans="1:10" ht="38.25" customHeight="1">
      <c r="A7" s="105" t="s">
        <v>85</v>
      </c>
      <c r="B7" s="106"/>
      <c r="C7" s="106"/>
      <c r="D7" s="106"/>
      <c r="E7" s="106"/>
      <c r="F7" s="107"/>
      <c r="G7" s="9" t="s">
        <v>114</v>
      </c>
      <c r="H7" s="9" t="s">
        <v>335</v>
      </c>
      <c r="I7" s="9" t="s">
        <v>336</v>
      </c>
      <c r="J7" s="1"/>
    </row>
    <row r="8" spans="1:10">
      <c r="A8" s="108" t="s">
        <v>191</v>
      </c>
      <c r="B8" s="109"/>
      <c r="C8" s="109"/>
      <c r="D8" s="109"/>
      <c r="E8" s="109"/>
      <c r="F8" s="110"/>
      <c r="G8" s="12" t="s">
        <v>1</v>
      </c>
      <c r="H8" s="13">
        <f>10662273+1064911</f>
        <v>11727184</v>
      </c>
      <c r="I8" s="13">
        <f>9898164+931795</f>
        <v>10829959</v>
      </c>
      <c r="J8" s="20"/>
    </row>
    <row r="9" spans="1:10" ht="12.75" customHeight="1">
      <c r="A9" s="80" t="s">
        <v>192</v>
      </c>
      <c r="B9" s="81"/>
      <c r="C9" s="81"/>
      <c r="D9" s="81"/>
      <c r="E9" s="81"/>
      <c r="F9" s="82"/>
      <c r="G9" s="12" t="s">
        <v>2</v>
      </c>
      <c r="H9" s="21">
        <f>9088146+566862</f>
        <v>9655008</v>
      </c>
      <c r="I9" s="13">
        <f>7513612+482378</f>
        <v>7995990</v>
      </c>
      <c r="J9" s="1"/>
    </row>
    <row r="10" spans="1:10" ht="12.75" customHeight="1">
      <c r="A10" s="77" t="s">
        <v>193</v>
      </c>
      <c r="B10" s="78"/>
      <c r="C10" s="78"/>
      <c r="D10" s="78"/>
      <c r="E10" s="78"/>
      <c r="F10" s="79"/>
      <c r="G10" s="14" t="s">
        <v>3</v>
      </c>
      <c r="H10" s="15">
        <f>H8-H9</f>
        <v>2072176</v>
      </c>
      <c r="I10" s="15">
        <f>I8-I9</f>
        <v>2833969</v>
      </c>
      <c r="J10" s="1"/>
    </row>
    <row r="11" spans="1:10" ht="12.75" customHeight="1">
      <c r="A11" s="80" t="s">
        <v>194</v>
      </c>
      <c r="B11" s="81"/>
      <c r="C11" s="81"/>
      <c r="D11" s="81"/>
      <c r="E11" s="81"/>
      <c r="F11" s="82"/>
      <c r="G11" s="12" t="s">
        <v>5</v>
      </c>
      <c r="H11" s="13">
        <f>195302+76902</f>
        <v>272204</v>
      </c>
      <c r="I11" s="13">
        <f>177111+75069</f>
        <v>252180</v>
      </c>
      <c r="J11" s="1"/>
    </row>
    <row r="12" spans="1:10" ht="12.75" customHeight="1">
      <c r="A12" s="80" t="s">
        <v>72</v>
      </c>
      <c r="B12" s="81"/>
      <c r="C12" s="81"/>
      <c r="D12" s="81"/>
      <c r="E12" s="81"/>
      <c r="F12" s="82"/>
      <c r="G12" s="12" t="s">
        <v>6</v>
      </c>
      <c r="H12" s="13">
        <f>866733.6+214748</f>
        <v>1081481.6000000001</v>
      </c>
      <c r="I12" s="13">
        <f>846191+207802</f>
        <v>1053993</v>
      </c>
      <c r="J12" s="1"/>
    </row>
    <row r="13" spans="1:10" ht="12.75" customHeight="1">
      <c r="A13" s="80" t="s">
        <v>73</v>
      </c>
      <c r="B13" s="81"/>
      <c r="C13" s="81"/>
      <c r="D13" s="81"/>
      <c r="E13" s="81"/>
      <c r="F13" s="82"/>
      <c r="G13" s="12" t="s">
        <v>7</v>
      </c>
      <c r="H13" s="13">
        <f>149334+132712-50341</f>
        <v>231705</v>
      </c>
      <c r="I13" s="13">
        <f>577912+115205-436280</f>
        <v>256837</v>
      </c>
      <c r="J13" s="1"/>
    </row>
    <row r="14" spans="1:10" ht="12.75" customHeight="1">
      <c r="A14" s="80" t="s">
        <v>71</v>
      </c>
      <c r="B14" s="81"/>
      <c r="C14" s="81"/>
      <c r="D14" s="81"/>
      <c r="E14" s="81"/>
      <c r="F14" s="82"/>
      <c r="G14" s="12" t="s">
        <v>9</v>
      </c>
      <c r="H14" s="13">
        <f>903447+68115-50340</f>
        <v>921222</v>
      </c>
      <c r="I14" s="13">
        <f>1410994+135473-436280+388074</f>
        <v>1498261</v>
      </c>
      <c r="J14" s="1"/>
    </row>
    <row r="15" spans="1:10" ht="28.5" customHeight="1">
      <c r="A15" s="77" t="s">
        <v>195</v>
      </c>
      <c r="B15" s="78"/>
      <c r="C15" s="78"/>
      <c r="D15" s="78"/>
      <c r="E15" s="78"/>
      <c r="F15" s="79"/>
      <c r="G15" s="14" t="s">
        <v>11</v>
      </c>
      <c r="H15" s="15">
        <f>H10+H14-H11-H12-H13</f>
        <v>1408007.4</v>
      </c>
      <c r="I15" s="15">
        <f>I10+I14-I11-I12-I13</f>
        <v>2769220</v>
      </c>
      <c r="J15" s="1"/>
    </row>
    <row r="16" spans="1:10" ht="12.75" customHeight="1">
      <c r="A16" s="80" t="s">
        <v>196</v>
      </c>
      <c r="B16" s="81"/>
      <c r="C16" s="81"/>
      <c r="D16" s="81"/>
      <c r="E16" s="81"/>
      <c r="F16" s="82"/>
      <c r="G16" s="12" t="s">
        <v>12</v>
      </c>
      <c r="H16" s="13">
        <f>2397+875</f>
        <v>3272</v>
      </c>
      <c r="I16" s="13">
        <f>388170-388074+603</f>
        <v>699</v>
      </c>
      <c r="J16" s="1"/>
    </row>
    <row r="17" spans="1:10" ht="12.75" customHeight="1">
      <c r="A17" s="80" t="s">
        <v>197</v>
      </c>
      <c r="B17" s="81"/>
      <c r="C17" s="81"/>
      <c r="D17" s="81"/>
      <c r="E17" s="81"/>
      <c r="F17" s="82"/>
      <c r="G17" s="12" t="s">
        <v>14</v>
      </c>
      <c r="H17" s="13">
        <f>0+0</f>
        <v>0</v>
      </c>
      <c r="I17" s="13">
        <v>87677</v>
      </c>
      <c r="J17" s="1"/>
    </row>
    <row r="18" spans="1:10" ht="39.75" customHeight="1">
      <c r="A18" s="80" t="s">
        <v>198</v>
      </c>
      <c r="B18" s="81"/>
      <c r="C18" s="81"/>
      <c r="D18" s="81"/>
      <c r="E18" s="81"/>
      <c r="F18" s="82"/>
      <c r="G18" s="12" t="s">
        <v>15</v>
      </c>
      <c r="H18" s="13"/>
      <c r="I18" s="13"/>
      <c r="J18" s="1"/>
    </row>
    <row r="19" spans="1:10" ht="12.75" customHeight="1">
      <c r="A19" s="80" t="s">
        <v>199</v>
      </c>
      <c r="B19" s="81"/>
      <c r="C19" s="81"/>
      <c r="D19" s="81"/>
      <c r="E19" s="81"/>
      <c r="F19" s="82"/>
      <c r="G19" s="12" t="s">
        <v>17</v>
      </c>
      <c r="H19" s="13">
        <f>4444+0</f>
        <v>4444</v>
      </c>
      <c r="I19" s="13">
        <f>13334+0</f>
        <v>13334</v>
      </c>
      <c r="J19" s="1"/>
    </row>
    <row r="20" spans="1:10" ht="12.75" customHeight="1">
      <c r="A20" s="80" t="s">
        <v>200</v>
      </c>
      <c r="B20" s="81"/>
      <c r="C20" s="81"/>
      <c r="D20" s="81"/>
      <c r="E20" s="81"/>
      <c r="F20" s="82"/>
      <c r="G20" s="12" t="s">
        <v>19</v>
      </c>
      <c r="H20" s="13">
        <v>0</v>
      </c>
      <c r="I20" s="13">
        <f>3+0</f>
        <v>3</v>
      </c>
      <c r="J20" s="1"/>
    </row>
    <row r="21" spans="1:10" ht="27.75" customHeight="1">
      <c r="A21" s="77" t="s">
        <v>201</v>
      </c>
      <c r="B21" s="78"/>
      <c r="C21" s="78"/>
      <c r="D21" s="78"/>
      <c r="E21" s="78"/>
      <c r="F21" s="79"/>
      <c r="G21" s="22" t="s">
        <v>10</v>
      </c>
      <c r="H21" s="15">
        <f>H15+H16-H17-H18+H19-H20</f>
        <v>1415723.4</v>
      </c>
      <c r="I21" s="15">
        <f>I15+I16-I17-I18+I19-I20</f>
        <v>2695573</v>
      </c>
      <c r="J21" s="1"/>
    </row>
    <row r="22" spans="1:10" ht="12.75" customHeight="1">
      <c r="A22" s="80" t="s">
        <v>202</v>
      </c>
      <c r="B22" s="81"/>
      <c r="C22" s="81"/>
      <c r="D22" s="81"/>
      <c r="E22" s="81"/>
      <c r="F22" s="82"/>
      <c r="G22" s="12" t="s">
        <v>127</v>
      </c>
      <c r="H22" s="13">
        <f>330295+62400</f>
        <v>392695</v>
      </c>
      <c r="I22" s="13">
        <f>380309+54071</f>
        <v>434380</v>
      </c>
      <c r="J22" s="1"/>
    </row>
    <row r="23" spans="1:10" ht="24.75" customHeight="1">
      <c r="A23" s="77" t="s">
        <v>203</v>
      </c>
      <c r="B23" s="78"/>
      <c r="C23" s="78"/>
      <c r="D23" s="78"/>
      <c r="E23" s="78"/>
      <c r="F23" s="79"/>
      <c r="G23" s="14" t="s">
        <v>26</v>
      </c>
      <c r="H23" s="15">
        <f>H21-H22</f>
        <v>1023028.3999999999</v>
      </c>
      <c r="I23" s="15">
        <f>I21-I22</f>
        <v>2261193</v>
      </c>
      <c r="J23" s="1"/>
    </row>
    <row r="24" spans="1:10" ht="22.5" customHeight="1">
      <c r="A24" s="80" t="s">
        <v>204</v>
      </c>
      <c r="B24" s="81"/>
      <c r="C24" s="81"/>
      <c r="D24" s="81"/>
      <c r="E24" s="81"/>
      <c r="F24" s="82"/>
      <c r="G24" s="12" t="s">
        <v>205</v>
      </c>
      <c r="H24" s="13"/>
      <c r="I24" s="13"/>
      <c r="J24" s="20"/>
    </row>
    <row r="25" spans="1:10" ht="12.75" customHeight="1">
      <c r="A25" s="77" t="s">
        <v>206</v>
      </c>
      <c r="B25" s="78"/>
      <c r="C25" s="78"/>
      <c r="D25" s="78"/>
      <c r="E25" s="78"/>
      <c r="F25" s="79"/>
      <c r="G25" s="22" t="s">
        <v>28</v>
      </c>
      <c r="H25" s="15">
        <f>SUM(H23:H24)</f>
        <v>1023028.3999999999</v>
      </c>
      <c r="I25" s="15">
        <f>SUM(I23:I24)</f>
        <v>2261193</v>
      </c>
      <c r="J25" s="1"/>
    </row>
    <row r="26" spans="1:10" ht="12.75" customHeight="1">
      <c r="A26" s="80" t="s">
        <v>207</v>
      </c>
      <c r="B26" s="81"/>
      <c r="C26" s="81"/>
      <c r="D26" s="81"/>
      <c r="E26" s="81"/>
      <c r="F26" s="82"/>
      <c r="G26" s="22"/>
      <c r="H26" s="15"/>
      <c r="I26" s="15"/>
      <c r="J26" s="1"/>
    </row>
    <row r="27" spans="1:10" ht="12.75" customHeight="1">
      <c r="A27" s="80" t="s">
        <v>208</v>
      </c>
      <c r="B27" s="81"/>
      <c r="C27" s="81"/>
      <c r="D27" s="81"/>
      <c r="E27" s="81"/>
      <c r="F27" s="82"/>
      <c r="G27" s="12"/>
      <c r="H27" s="15"/>
      <c r="I27" s="15"/>
      <c r="J27" s="1"/>
    </row>
    <row r="28" spans="1:10" ht="27" customHeight="1">
      <c r="A28" s="77" t="s">
        <v>209</v>
      </c>
      <c r="B28" s="78"/>
      <c r="C28" s="78"/>
      <c r="D28" s="78"/>
      <c r="E28" s="78"/>
      <c r="F28" s="79"/>
      <c r="G28" s="14" t="s">
        <v>36</v>
      </c>
      <c r="H28" s="15">
        <f>H30+H31+H32+H33+H34+H35+H36+H37+H38+H39+H40</f>
        <v>348977</v>
      </c>
      <c r="I28" s="15">
        <f>I30+I31+I32+I33+I34+I35+I36+I37+I38+I39+I40</f>
        <v>12571811</v>
      </c>
      <c r="J28" s="1"/>
    </row>
    <row r="29" spans="1:10" ht="12.75" customHeight="1">
      <c r="A29" s="80" t="s">
        <v>210</v>
      </c>
      <c r="B29" s="81"/>
      <c r="C29" s="81"/>
      <c r="D29" s="81"/>
      <c r="E29" s="81"/>
      <c r="F29" s="82"/>
      <c r="G29" s="12"/>
      <c r="H29" s="15"/>
      <c r="I29" s="15"/>
      <c r="J29" s="1"/>
    </row>
    <row r="30" spans="1:10" ht="12.75" customHeight="1">
      <c r="A30" s="80" t="s">
        <v>211</v>
      </c>
      <c r="B30" s="81"/>
      <c r="C30" s="81"/>
      <c r="D30" s="81"/>
      <c r="E30" s="81"/>
      <c r="F30" s="82"/>
      <c r="G30" s="12" t="s">
        <v>179</v>
      </c>
      <c r="H30" s="13">
        <v>348977</v>
      </c>
      <c r="I30" s="13">
        <v>12571811</v>
      </c>
      <c r="J30" s="1"/>
    </row>
    <row r="31" spans="1:10" ht="26.25" customHeight="1">
      <c r="A31" s="80" t="s">
        <v>212</v>
      </c>
      <c r="B31" s="81"/>
      <c r="C31" s="81"/>
      <c r="D31" s="81"/>
      <c r="E31" s="81"/>
      <c r="F31" s="82"/>
      <c r="G31" s="12" t="s">
        <v>180</v>
      </c>
      <c r="H31" s="13"/>
      <c r="I31" s="13"/>
      <c r="J31" s="1"/>
    </row>
    <row r="32" spans="1:10" ht="39" customHeight="1">
      <c r="A32" s="80" t="s">
        <v>213</v>
      </c>
      <c r="B32" s="81"/>
      <c r="C32" s="81"/>
      <c r="D32" s="81"/>
      <c r="E32" s="81"/>
      <c r="F32" s="82"/>
      <c r="G32" s="12" t="s">
        <v>181</v>
      </c>
      <c r="H32" s="13"/>
      <c r="I32" s="13"/>
      <c r="J32" s="1"/>
    </row>
    <row r="33" spans="1:10" ht="22.5" customHeight="1">
      <c r="A33" s="80" t="s">
        <v>214</v>
      </c>
      <c r="B33" s="81"/>
      <c r="C33" s="81"/>
      <c r="D33" s="81"/>
      <c r="E33" s="81"/>
      <c r="F33" s="82"/>
      <c r="G33" s="12" t="s">
        <v>182</v>
      </c>
      <c r="H33" s="13"/>
      <c r="I33" s="13"/>
      <c r="J33" s="1"/>
    </row>
    <row r="34" spans="1:10" ht="25.5" customHeight="1">
      <c r="A34" s="80" t="s">
        <v>215</v>
      </c>
      <c r="B34" s="81"/>
      <c r="C34" s="81"/>
      <c r="D34" s="81"/>
      <c r="E34" s="81"/>
      <c r="F34" s="82"/>
      <c r="G34" s="12" t="s">
        <v>184</v>
      </c>
      <c r="H34" s="13"/>
      <c r="I34" s="13"/>
      <c r="J34" s="1"/>
    </row>
    <row r="35" spans="1:10" ht="12.75" customHeight="1">
      <c r="A35" s="80" t="s">
        <v>80</v>
      </c>
      <c r="B35" s="81"/>
      <c r="C35" s="81"/>
      <c r="D35" s="81"/>
      <c r="E35" s="81"/>
      <c r="F35" s="82"/>
      <c r="G35" s="12" t="s">
        <v>216</v>
      </c>
      <c r="H35" s="13"/>
      <c r="I35" s="13"/>
      <c r="J35" s="1"/>
    </row>
    <row r="36" spans="1:10" ht="24" customHeight="1">
      <c r="A36" s="80" t="s">
        <v>217</v>
      </c>
      <c r="B36" s="81"/>
      <c r="C36" s="81"/>
      <c r="D36" s="81"/>
      <c r="E36" s="81"/>
      <c r="F36" s="82"/>
      <c r="G36" s="12" t="s">
        <v>218</v>
      </c>
      <c r="H36" s="13"/>
      <c r="I36" s="13"/>
      <c r="J36" s="1"/>
    </row>
    <row r="37" spans="1:10" ht="12.75" customHeight="1">
      <c r="A37" s="80" t="s">
        <v>219</v>
      </c>
      <c r="B37" s="81"/>
      <c r="C37" s="81"/>
      <c r="D37" s="81"/>
      <c r="E37" s="81"/>
      <c r="F37" s="82"/>
      <c r="G37" s="12" t="s">
        <v>220</v>
      </c>
      <c r="H37" s="13"/>
      <c r="I37" s="13"/>
      <c r="J37" s="1"/>
    </row>
    <row r="38" spans="1:10" ht="12.75" customHeight="1">
      <c r="A38" s="80" t="s">
        <v>221</v>
      </c>
      <c r="B38" s="81"/>
      <c r="C38" s="81"/>
      <c r="D38" s="81"/>
      <c r="E38" s="81"/>
      <c r="F38" s="82"/>
      <c r="G38" s="12" t="s">
        <v>222</v>
      </c>
      <c r="H38" s="13"/>
      <c r="I38" s="13"/>
      <c r="J38" s="1"/>
    </row>
    <row r="39" spans="1:10" ht="27" customHeight="1">
      <c r="A39" s="80" t="s">
        <v>223</v>
      </c>
      <c r="B39" s="81"/>
      <c r="C39" s="81"/>
      <c r="D39" s="81"/>
      <c r="E39" s="81"/>
      <c r="F39" s="82"/>
      <c r="G39" s="12" t="s">
        <v>224</v>
      </c>
      <c r="H39" s="13"/>
      <c r="I39" s="13"/>
      <c r="J39" s="1"/>
    </row>
    <row r="40" spans="1:10" ht="28.5" customHeight="1">
      <c r="A40" s="80" t="s">
        <v>225</v>
      </c>
      <c r="B40" s="81"/>
      <c r="C40" s="81"/>
      <c r="D40" s="81"/>
      <c r="E40" s="81"/>
      <c r="F40" s="82"/>
      <c r="G40" s="12" t="s">
        <v>187</v>
      </c>
      <c r="H40" s="13"/>
      <c r="I40" s="13"/>
      <c r="J40" s="1"/>
    </row>
    <row r="41" spans="1:10" ht="16.5" customHeight="1">
      <c r="A41" s="77" t="s">
        <v>226</v>
      </c>
      <c r="B41" s="78"/>
      <c r="C41" s="78"/>
      <c r="D41" s="78"/>
      <c r="E41" s="78"/>
      <c r="F41" s="79"/>
      <c r="G41" s="14" t="s">
        <v>44</v>
      </c>
      <c r="H41" s="15">
        <f>H25+H28</f>
        <v>1372005.4</v>
      </c>
      <c r="I41" s="15">
        <f>I25+I28</f>
        <v>14833004</v>
      </c>
      <c r="J41" s="1"/>
    </row>
    <row r="42" spans="1:10" ht="12.75" customHeight="1">
      <c r="A42" s="80" t="s">
        <v>227</v>
      </c>
      <c r="B42" s="81"/>
      <c r="C42" s="81"/>
      <c r="D42" s="81"/>
      <c r="E42" s="81"/>
      <c r="F42" s="82"/>
      <c r="G42" s="12"/>
      <c r="H42" s="52"/>
      <c r="I42" s="52"/>
      <c r="J42" s="1"/>
    </row>
    <row r="43" spans="1:10" ht="12.75" customHeight="1">
      <c r="A43" s="80" t="s">
        <v>207</v>
      </c>
      <c r="B43" s="81"/>
      <c r="C43" s="81"/>
      <c r="D43" s="81"/>
      <c r="E43" s="81"/>
      <c r="F43" s="82"/>
      <c r="G43" s="12"/>
      <c r="H43" s="52"/>
      <c r="I43" s="52"/>
      <c r="J43" s="1"/>
    </row>
    <row r="44" spans="1:10" ht="12.75" customHeight="1">
      <c r="A44" s="80" t="s">
        <v>208</v>
      </c>
      <c r="B44" s="81"/>
      <c r="C44" s="81"/>
      <c r="D44" s="81"/>
      <c r="E44" s="81"/>
      <c r="F44" s="82"/>
      <c r="G44" s="12"/>
      <c r="H44" s="52"/>
      <c r="I44" s="52"/>
      <c r="J44" s="1"/>
    </row>
    <row r="45" spans="1:10" ht="12.75" customHeight="1">
      <c r="A45" s="77" t="s">
        <v>228</v>
      </c>
      <c r="B45" s="78"/>
      <c r="C45" s="78"/>
      <c r="D45" s="78"/>
      <c r="E45" s="78"/>
      <c r="F45" s="79"/>
      <c r="G45" s="14" t="s">
        <v>229</v>
      </c>
      <c r="H45" s="65">
        <f>H23/78414</f>
        <v>13.046501900170886</v>
      </c>
      <c r="I45" s="65">
        <f>I23/78414</f>
        <v>28.836598056469509</v>
      </c>
      <c r="J45" s="1"/>
    </row>
    <row r="46" spans="1:10" ht="12.75" customHeight="1">
      <c r="A46" s="80" t="s">
        <v>210</v>
      </c>
      <c r="B46" s="81"/>
      <c r="C46" s="81"/>
      <c r="D46" s="81"/>
      <c r="E46" s="81"/>
      <c r="F46" s="82"/>
      <c r="G46" s="12"/>
      <c r="H46" s="52"/>
      <c r="I46" s="52"/>
      <c r="J46" s="1"/>
    </row>
    <row r="47" spans="1:10" ht="12.75" customHeight="1">
      <c r="A47" s="80" t="s">
        <v>230</v>
      </c>
      <c r="B47" s="81"/>
      <c r="C47" s="81"/>
      <c r="D47" s="81"/>
      <c r="E47" s="81"/>
      <c r="F47" s="82"/>
      <c r="G47" s="12"/>
      <c r="H47" s="52"/>
      <c r="I47" s="52"/>
      <c r="J47" s="1"/>
    </row>
    <row r="48" spans="1:10" ht="12.75" customHeight="1">
      <c r="A48" s="80" t="s">
        <v>231</v>
      </c>
      <c r="B48" s="81"/>
      <c r="C48" s="81"/>
      <c r="D48" s="81"/>
      <c r="E48" s="81"/>
      <c r="F48" s="82"/>
      <c r="G48" s="12"/>
      <c r="H48" s="52"/>
      <c r="I48" s="52"/>
      <c r="J48" s="1"/>
    </row>
    <row r="49" spans="1:10" ht="12.75" customHeight="1">
      <c r="A49" s="80" t="s">
        <v>232</v>
      </c>
      <c r="B49" s="81"/>
      <c r="C49" s="81"/>
      <c r="D49" s="81"/>
      <c r="E49" s="81"/>
      <c r="F49" s="82"/>
      <c r="G49" s="12"/>
      <c r="H49" s="52"/>
      <c r="I49" s="52"/>
      <c r="J49" s="1"/>
    </row>
    <row r="50" spans="1:10" ht="12.75" customHeight="1">
      <c r="A50" s="80" t="s">
        <v>233</v>
      </c>
      <c r="B50" s="81"/>
      <c r="C50" s="81"/>
      <c r="D50" s="81"/>
      <c r="E50" s="81"/>
      <c r="F50" s="82"/>
      <c r="G50" s="12"/>
      <c r="H50" s="52"/>
      <c r="I50" s="52"/>
      <c r="J50" s="1"/>
    </row>
    <row r="51" spans="1:10" ht="12.75" customHeight="1">
      <c r="A51" s="80" t="s">
        <v>231</v>
      </c>
      <c r="B51" s="81"/>
      <c r="C51" s="81"/>
      <c r="D51" s="81"/>
      <c r="E51" s="81"/>
      <c r="F51" s="82"/>
      <c r="G51" s="12"/>
      <c r="H51" s="52"/>
      <c r="I51" s="52"/>
      <c r="J51" s="1"/>
    </row>
    <row r="52" spans="1:10" ht="12.75" customHeight="1">
      <c r="A52" s="80" t="s">
        <v>232</v>
      </c>
      <c r="B52" s="81"/>
      <c r="C52" s="81"/>
      <c r="D52" s="81"/>
      <c r="E52" s="81"/>
      <c r="F52" s="82"/>
      <c r="G52" s="12"/>
      <c r="H52" s="15"/>
      <c r="I52" s="15"/>
      <c r="J52" s="1"/>
    </row>
    <row r="53" spans="1:10">
      <c r="A53" s="3"/>
      <c r="B53" s="3"/>
      <c r="C53" s="3"/>
      <c r="D53" s="3"/>
      <c r="E53" s="3"/>
      <c r="F53" s="3"/>
      <c r="G53" s="3"/>
      <c r="H53" s="23"/>
      <c r="I53" s="23"/>
      <c r="J53" s="1"/>
    </row>
    <row r="54" spans="1:10">
      <c r="A54" s="3"/>
      <c r="B54" s="3"/>
      <c r="C54" s="3"/>
      <c r="D54" s="3"/>
      <c r="E54" s="3"/>
      <c r="F54" s="3"/>
      <c r="G54" s="3"/>
      <c r="H54" s="23"/>
      <c r="I54" s="23"/>
      <c r="J54" s="1"/>
    </row>
    <row r="55" spans="1:10">
      <c r="A55" s="4" t="s">
        <v>96</v>
      </c>
      <c r="B55" s="4"/>
      <c r="C55" s="4" t="s">
        <v>97</v>
      </c>
      <c r="D55" s="4"/>
      <c r="E55" s="4"/>
      <c r="F55" s="4"/>
      <c r="G55" s="4" t="s">
        <v>98</v>
      </c>
      <c r="H55" s="24"/>
      <c r="I55" s="23"/>
      <c r="J55" s="1"/>
    </row>
    <row r="56" spans="1:10">
      <c r="A56" s="6"/>
      <c r="B56" s="6" t="s">
        <v>99</v>
      </c>
      <c r="C56" s="6"/>
      <c r="D56" s="6"/>
      <c r="E56" s="6"/>
      <c r="F56" s="6"/>
      <c r="G56" s="86" t="s">
        <v>83</v>
      </c>
      <c r="H56" s="104"/>
      <c r="I56" s="23"/>
      <c r="J56" s="1"/>
    </row>
    <row r="57" spans="1:10">
      <c r="A57" s="4" t="s">
        <v>100</v>
      </c>
      <c r="B57" s="4"/>
      <c r="C57" s="4" t="s">
        <v>101</v>
      </c>
      <c r="D57" s="4"/>
      <c r="E57" s="4"/>
      <c r="F57" s="4"/>
      <c r="G57" s="4" t="s">
        <v>98</v>
      </c>
      <c r="H57" s="24"/>
      <c r="I57" s="23"/>
      <c r="J57" s="1"/>
    </row>
    <row r="58" spans="1:10">
      <c r="A58" s="3"/>
      <c r="B58" s="3" t="s">
        <v>99</v>
      </c>
      <c r="C58" s="3"/>
      <c r="D58" s="3"/>
      <c r="E58" s="3"/>
      <c r="F58" s="3"/>
      <c r="G58" s="86" t="s">
        <v>83</v>
      </c>
      <c r="H58" s="104"/>
      <c r="I58" s="23"/>
      <c r="J58" s="1"/>
    </row>
    <row r="59" spans="1:10">
      <c r="A59" s="3"/>
      <c r="B59" s="3"/>
      <c r="C59" s="3"/>
      <c r="D59" s="3"/>
      <c r="E59" s="3"/>
      <c r="F59" s="3"/>
      <c r="G59" s="3"/>
      <c r="H59" s="23"/>
      <c r="I59" s="23"/>
      <c r="J59" s="1"/>
    </row>
    <row r="60" spans="1:10">
      <c r="A60" s="3" t="s">
        <v>102</v>
      </c>
      <c r="B60" s="3"/>
      <c r="C60" s="3"/>
      <c r="D60" s="3"/>
      <c r="E60" s="3"/>
      <c r="F60" s="3"/>
      <c r="G60" s="3"/>
      <c r="H60" s="23"/>
      <c r="I60" s="23"/>
      <c r="J60" s="1"/>
    </row>
    <row r="61" spans="1:10">
      <c r="A61" s="1"/>
      <c r="B61" s="1"/>
      <c r="C61" s="1"/>
      <c r="D61" s="1"/>
      <c r="E61" s="1"/>
      <c r="F61" s="1"/>
      <c r="G61" s="1"/>
      <c r="H61" s="25"/>
      <c r="I61" s="25"/>
      <c r="J61" s="1"/>
    </row>
    <row r="62" spans="1:10">
      <c r="A62" s="1"/>
      <c r="B62" s="1"/>
      <c r="C62" s="1"/>
      <c r="D62" s="1"/>
      <c r="E62" s="1"/>
      <c r="F62" s="1"/>
      <c r="G62" s="1"/>
      <c r="H62" s="25"/>
      <c r="I62" s="25"/>
      <c r="J62" s="1"/>
    </row>
    <row r="63" spans="1:10">
      <c r="A63" s="1"/>
      <c r="B63" s="1"/>
      <c r="C63" s="1"/>
      <c r="D63" s="1"/>
      <c r="E63" s="1"/>
      <c r="F63" s="1"/>
      <c r="G63" s="1"/>
      <c r="H63" s="25"/>
      <c r="I63" s="25"/>
      <c r="J63" s="1"/>
    </row>
    <row r="64" spans="1:10">
      <c r="A64" s="1"/>
      <c r="B64" s="1"/>
      <c r="C64" s="1"/>
      <c r="D64" s="1"/>
      <c r="E64" s="1"/>
      <c r="F64" s="1"/>
      <c r="G64" s="1"/>
      <c r="H64" s="25"/>
      <c r="I64" s="25"/>
      <c r="J64" s="1"/>
    </row>
    <row r="65" spans="1:10">
      <c r="A65" s="1"/>
      <c r="B65" s="1"/>
      <c r="C65" s="1"/>
      <c r="D65" s="1"/>
      <c r="E65" s="1"/>
      <c r="F65" s="1"/>
      <c r="G65" s="1"/>
      <c r="H65" s="25"/>
      <c r="I65" s="25"/>
      <c r="J65" s="1"/>
    </row>
    <row r="66" spans="1:10">
      <c r="A66" s="1"/>
      <c r="B66" s="1"/>
      <c r="C66" s="1"/>
      <c r="D66" s="1"/>
      <c r="E66" s="1"/>
      <c r="F66" s="1"/>
      <c r="G66" s="1"/>
      <c r="H66" s="25"/>
      <c r="I66" s="25"/>
      <c r="J66" s="1"/>
    </row>
    <row r="67" spans="1:10">
      <c r="A67" s="1"/>
      <c r="B67" s="1"/>
      <c r="C67" s="1"/>
      <c r="D67" s="1"/>
      <c r="E67" s="1"/>
      <c r="F67" s="1"/>
      <c r="G67" s="1"/>
      <c r="H67" s="25"/>
      <c r="I67" s="25"/>
      <c r="J67" s="1"/>
    </row>
    <row r="68" spans="1:10">
      <c r="A68" s="1"/>
      <c r="B68" s="1"/>
      <c r="C68" s="1"/>
      <c r="D68" s="1"/>
      <c r="E68" s="1"/>
      <c r="F68" s="1"/>
      <c r="G68" s="1"/>
      <c r="H68" s="25"/>
      <c r="I68" s="25"/>
      <c r="J68" s="1"/>
    </row>
    <row r="69" spans="1:10">
      <c r="A69" s="1"/>
      <c r="B69" s="1"/>
      <c r="C69" s="1"/>
      <c r="D69" s="1"/>
      <c r="E69" s="1"/>
      <c r="F69" s="1"/>
      <c r="G69" s="1"/>
      <c r="H69" s="25"/>
      <c r="I69" s="25"/>
      <c r="J69" s="1"/>
    </row>
    <row r="70" spans="1:10">
      <c r="A70" s="1"/>
      <c r="B70" s="1"/>
      <c r="C70" s="1"/>
      <c r="D70" s="1"/>
      <c r="E70" s="1"/>
      <c r="F70" s="1"/>
      <c r="G70" s="1"/>
      <c r="H70" s="25"/>
      <c r="I70" s="25"/>
      <c r="J70" s="1"/>
    </row>
    <row r="71" spans="1:10">
      <c r="A71" s="1"/>
      <c r="B71" s="1"/>
      <c r="C71" s="1"/>
      <c r="D71" s="1"/>
      <c r="E71" s="1"/>
      <c r="F71" s="1"/>
      <c r="G71" s="1"/>
      <c r="H71" s="25"/>
      <c r="I71" s="25"/>
      <c r="J71" s="1"/>
    </row>
    <row r="72" spans="1:10">
      <c r="A72" s="1"/>
      <c r="B72" s="1"/>
      <c r="C72" s="1"/>
      <c r="D72" s="1"/>
      <c r="E72" s="1"/>
      <c r="F72" s="1"/>
      <c r="G72" s="1"/>
      <c r="H72" s="25"/>
      <c r="I72" s="25"/>
      <c r="J72" s="1"/>
    </row>
    <row r="73" spans="1:10">
      <c r="A73" s="1"/>
      <c r="B73" s="1"/>
      <c r="C73" s="1"/>
      <c r="D73" s="1"/>
      <c r="E73" s="1"/>
      <c r="F73" s="1"/>
      <c r="G73" s="1"/>
      <c r="H73" s="25"/>
      <c r="I73" s="25"/>
      <c r="J73" s="1"/>
    </row>
    <row r="74" spans="1:10">
      <c r="A74" s="1"/>
      <c r="B74" s="1"/>
      <c r="C74" s="1"/>
      <c r="D74" s="1"/>
      <c r="E74" s="1"/>
      <c r="F74" s="1"/>
      <c r="G74" s="1"/>
      <c r="H74" s="25"/>
      <c r="I74" s="25"/>
      <c r="J74" s="1"/>
    </row>
    <row r="75" spans="1:10">
      <c r="A75" s="1"/>
      <c r="B75" s="1"/>
      <c r="C75" s="1"/>
      <c r="D75" s="1"/>
      <c r="E75" s="1"/>
      <c r="F75" s="1"/>
      <c r="G75" s="1"/>
      <c r="H75" s="25"/>
      <c r="I75" s="25"/>
      <c r="J75" s="1"/>
    </row>
    <row r="76" spans="1:10">
      <c r="A76" s="1"/>
      <c r="B76" s="1"/>
      <c r="C76" s="1"/>
      <c r="D76" s="1"/>
      <c r="E76" s="1"/>
      <c r="F76" s="1"/>
      <c r="G76" s="1"/>
      <c r="H76" s="25"/>
      <c r="I76" s="25"/>
      <c r="J76" s="1"/>
    </row>
    <row r="77" spans="1:10">
      <c r="A77" s="1"/>
      <c r="B77" s="1"/>
      <c r="C77" s="1"/>
      <c r="D77" s="1"/>
      <c r="E77" s="1"/>
      <c r="F77" s="1"/>
      <c r="G77" s="1"/>
      <c r="H77" s="25"/>
      <c r="I77" s="25"/>
      <c r="J77" s="1"/>
    </row>
    <row r="78" spans="1:10">
      <c r="A78" s="1"/>
      <c r="B78" s="1"/>
      <c r="C78" s="1"/>
      <c r="D78" s="1"/>
      <c r="E78" s="1"/>
      <c r="F78" s="1"/>
      <c r="G78" s="1"/>
      <c r="H78" s="25"/>
      <c r="I78" s="25"/>
      <c r="J78" s="1"/>
    </row>
    <row r="79" spans="1:10">
      <c r="A79" s="1"/>
      <c r="B79" s="1"/>
      <c r="C79" s="1"/>
      <c r="D79" s="1"/>
      <c r="E79" s="1"/>
      <c r="F79" s="1"/>
      <c r="G79" s="1"/>
      <c r="H79" s="25"/>
      <c r="I79" s="25"/>
      <c r="J79" s="1"/>
    </row>
    <row r="80" spans="1:10">
      <c r="A80" s="1"/>
      <c r="B80" s="1"/>
      <c r="C80" s="1"/>
      <c r="D80" s="1"/>
      <c r="E80" s="1"/>
      <c r="F80" s="1"/>
      <c r="G80" s="1"/>
      <c r="H80" s="25"/>
      <c r="I80" s="25"/>
      <c r="J80" s="1"/>
    </row>
    <row r="81" spans="1:10">
      <c r="A81" s="1"/>
      <c r="B81" s="1"/>
      <c r="C81" s="1"/>
      <c r="D81" s="1"/>
      <c r="E81" s="1"/>
      <c r="F81" s="1"/>
      <c r="G81" s="1"/>
      <c r="H81" s="25"/>
      <c r="I81" s="25"/>
      <c r="J81" s="1"/>
    </row>
    <row r="82" spans="1:10">
      <c r="A82" s="1"/>
      <c r="B82" s="1"/>
      <c r="C82" s="1"/>
      <c r="D82" s="1"/>
      <c r="E82" s="1"/>
      <c r="F82" s="1"/>
      <c r="G82" s="1"/>
      <c r="H82" s="25"/>
      <c r="I82" s="25"/>
      <c r="J82" s="1"/>
    </row>
    <row r="83" spans="1:10">
      <c r="A83" s="1"/>
      <c r="B83" s="1"/>
      <c r="C83" s="1"/>
      <c r="D83" s="1"/>
      <c r="E83" s="1"/>
      <c r="F83" s="1"/>
      <c r="G83" s="1"/>
      <c r="H83" s="25"/>
      <c r="I83" s="25"/>
      <c r="J83" s="1"/>
    </row>
    <row r="84" spans="1:10">
      <c r="A84" s="1"/>
      <c r="B84" s="1"/>
      <c r="C84" s="1"/>
      <c r="D84" s="1"/>
      <c r="E84" s="1"/>
      <c r="F84" s="1"/>
      <c r="G84" s="1"/>
      <c r="H84" s="25"/>
      <c r="I84" s="25"/>
      <c r="J84" s="1"/>
    </row>
    <row r="85" spans="1:10">
      <c r="A85" s="1"/>
      <c r="B85" s="1"/>
      <c r="C85" s="1"/>
      <c r="D85" s="1"/>
      <c r="E85" s="1"/>
      <c r="F85" s="1"/>
      <c r="G85" s="1"/>
      <c r="H85" s="25"/>
      <c r="I85" s="25"/>
      <c r="J85" s="1"/>
    </row>
    <row r="86" spans="1:10">
      <c r="A86" s="1"/>
      <c r="B86" s="1"/>
      <c r="C86" s="1"/>
      <c r="D86" s="1"/>
      <c r="E86" s="1"/>
      <c r="F86" s="1"/>
      <c r="G86" s="1"/>
      <c r="H86" s="25"/>
      <c r="I86" s="25"/>
      <c r="J86" s="1"/>
    </row>
    <row r="87" spans="1:10">
      <c r="A87" s="1"/>
      <c r="B87" s="1"/>
      <c r="C87" s="1"/>
      <c r="D87" s="1"/>
      <c r="E87" s="1"/>
      <c r="F87" s="1"/>
      <c r="G87" s="1"/>
      <c r="H87" s="25"/>
      <c r="I87" s="25"/>
      <c r="J87" s="1"/>
    </row>
    <row r="88" spans="1:10">
      <c r="A88" s="1"/>
      <c r="B88" s="1"/>
      <c r="C88" s="1"/>
      <c r="D88" s="1"/>
      <c r="E88" s="1"/>
      <c r="F88" s="1"/>
      <c r="G88" s="1"/>
      <c r="H88" s="25"/>
      <c r="I88" s="25"/>
      <c r="J88" s="1"/>
    </row>
    <row r="89" spans="1:10">
      <c r="A89" s="1"/>
      <c r="B89" s="1"/>
      <c r="C89" s="1"/>
      <c r="D89" s="1"/>
      <c r="E89" s="1"/>
      <c r="F89" s="1"/>
      <c r="G89" s="1"/>
      <c r="H89" s="25"/>
      <c r="I89" s="25"/>
      <c r="J89" s="1"/>
    </row>
    <row r="90" spans="1:10">
      <c r="A90" s="1"/>
      <c r="B90" s="1"/>
      <c r="C90" s="1"/>
      <c r="D90" s="1"/>
      <c r="E90" s="1"/>
      <c r="F90" s="1"/>
      <c r="G90" s="1"/>
      <c r="H90" s="25"/>
      <c r="I90" s="25"/>
      <c r="J90" s="1"/>
    </row>
    <row r="91" spans="1:10">
      <c r="A91" s="1"/>
      <c r="B91" s="1"/>
      <c r="C91" s="1"/>
      <c r="D91" s="1"/>
      <c r="E91" s="1"/>
      <c r="F91" s="1"/>
      <c r="G91" s="1"/>
      <c r="H91" s="25"/>
      <c r="I91" s="25"/>
      <c r="J91" s="1"/>
    </row>
    <row r="92" spans="1:10">
      <c r="A92" s="1"/>
      <c r="B92" s="1"/>
      <c r="C92" s="1"/>
      <c r="D92" s="1"/>
      <c r="E92" s="1"/>
      <c r="F92" s="1"/>
      <c r="G92" s="1"/>
      <c r="H92" s="25"/>
      <c r="I92" s="25"/>
      <c r="J92" s="1"/>
    </row>
  </sheetData>
  <mergeCells count="50">
    <mergeCell ref="A16:F16"/>
    <mergeCell ref="A17:F17"/>
    <mergeCell ref="A19:F19"/>
    <mergeCell ref="A20:F20"/>
    <mergeCell ref="A3:I3"/>
    <mergeCell ref="A4:I4"/>
    <mergeCell ref="A7:F7"/>
    <mergeCell ref="A9:F9"/>
    <mergeCell ref="A10:F10"/>
    <mergeCell ref="A8:F8"/>
    <mergeCell ref="A11:F11"/>
    <mergeCell ref="A12:F12"/>
    <mergeCell ref="A13:F13"/>
    <mergeCell ref="A14:F14"/>
    <mergeCell ref="A15:F15"/>
    <mergeCell ref="A36:F36"/>
    <mergeCell ref="A37:F37"/>
    <mergeCell ref="A38:F38"/>
    <mergeCell ref="A39:F39"/>
    <mergeCell ref="A18:F18"/>
    <mergeCell ref="A22:F22"/>
    <mergeCell ref="A23:F23"/>
    <mergeCell ref="A24:F24"/>
    <mergeCell ref="A25:F25"/>
    <mergeCell ref="A27:F27"/>
    <mergeCell ref="A21:F21"/>
    <mergeCell ref="G58:H58"/>
    <mergeCell ref="A26:F26"/>
    <mergeCell ref="A29:F29"/>
    <mergeCell ref="A40:F40"/>
    <mergeCell ref="A41:F41"/>
    <mergeCell ref="A52:F52"/>
    <mergeCell ref="A30:F30"/>
    <mergeCell ref="A31:F31"/>
    <mergeCell ref="A44:F44"/>
    <mergeCell ref="A45:F45"/>
    <mergeCell ref="A28:F28"/>
    <mergeCell ref="G56:H56"/>
    <mergeCell ref="A32:F32"/>
    <mergeCell ref="A33:F33"/>
    <mergeCell ref="A34:F34"/>
    <mergeCell ref="A35:F35"/>
    <mergeCell ref="A42:F42"/>
    <mergeCell ref="A43:F43"/>
    <mergeCell ref="A46:F46"/>
    <mergeCell ref="A50:F50"/>
    <mergeCell ref="A51:F51"/>
    <mergeCell ref="A47:F47"/>
    <mergeCell ref="A48:F48"/>
    <mergeCell ref="A49:F49"/>
  </mergeCells>
  <phoneticPr fontId="2" type="noConversion"/>
  <pageMargins left="0.54" right="0.19" top="0.56999999999999995" bottom="0.43" header="0.28999999999999998" footer="0.18"/>
  <pageSetup paperSize="9" orientation="portrait" r:id="rId1"/>
  <headerFooter alignWithMargins="0">
    <oddHeader>&amp;RФорма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workbookViewId="0">
      <pane ySplit="1" topLeftCell="A59" activePane="bottomLeft" state="frozen"/>
      <selection pane="bottomLeft" activeCell="I74" sqref="I74"/>
    </sheetView>
  </sheetViews>
  <sheetFormatPr defaultRowHeight="12.75"/>
  <cols>
    <col min="1" max="5" width="9.140625" style="2"/>
    <col min="6" max="6" width="21.140625" style="2" customWidth="1"/>
    <col min="7" max="7" width="9.140625" style="2"/>
    <col min="8" max="8" width="15.85546875" style="2" customWidth="1"/>
    <col min="9" max="9" width="16.140625" style="2" customWidth="1"/>
    <col min="10" max="10" width="18.7109375" style="2" customWidth="1"/>
    <col min="11" max="16384" width="9.140625" style="2"/>
  </cols>
  <sheetData>
    <row r="1" spans="1:11" ht="1.5" hidden="1" customHeight="1">
      <c r="A1" s="3"/>
      <c r="B1" s="3"/>
      <c r="C1" s="3"/>
      <c r="D1" s="3"/>
      <c r="E1" s="3"/>
      <c r="F1" s="3"/>
      <c r="G1" s="3"/>
      <c r="H1" s="3"/>
      <c r="I1" s="3"/>
      <c r="J1" s="1"/>
      <c r="K1" s="1"/>
    </row>
    <row r="2" spans="1:11" ht="15.75" customHeight="1">
      <c r="A2" s="3" t="s">
        <v>86</v>
      </c>
      <c r="B2" s="3"/>
      <c r="C2" s="3"/>
      <c r="D2" s="6"/>
      <c r="E2" s="115" t="s">
        <v>109</v>
      </c>
      <c r="F2" s="115"/>
      <c r="G2" s="115"/>
      <c r="H2" s="115"/>
      <c r="I2" s="115"/>
      <c r="J2" s="1"/>
      <c r="K2" s="1"/>
    </row>
    <row r="3" spans="1:11" ht="0.75" customHeight="1">
      <c r="A3" s="3"/>
      <c r="B3" s="3"/>
      <c r="C3" s="3"/>
      <c r="D3" s="6"/>
      <c r="E3" s="3"/>
      <c r="F3" s="3"/>
      <c r="G3" s="3"/>
      <c r="H3" s="3"/>
      <c r="I3" s="3"/>
      <c r="J3" s="1"/>
      <c r="K3" s="1"/>
    </row>
    <row r="4" spans="1:11" ht="15.75" customHeight="1">
      <c r="A4" s="98" t="s">
        <v>326</v>
      </c>
      <c r="B4" s="98"/>
      <c r="C4" s="98"/>
      <c r="D4" s="98"/>
      <c r="E4" s="98"/>
      <c r="F4" s="98"/>
      <c r="G4" s="98"/>
      <c r="H4" s="98"/>
      <c r="I4" s="98"/>
      <c r="J4" s="1"/>
      <c r="K4" s="1"/>
    </row>
    <row r="5" spans="1:11">
      <c r="A5" s="98" t="s">
        <v>337</v>
      </c>
      <c r="B5" s="98"/>
      <c r="C5" s="98"/>
      <c r="D5" s="98"/>
      <c r="E5" s="98"/>
      <c r="F5" s="98"/>
      <c r="G5" s="98"/>
      <c r="H5" s="98"/>
      <c r="I5" s="98"/>
      <c r="J5" s="1"/>
      <c r="K5" s="1"/>
    </row>
    <row r="6" spans="1:11">
      <c r="A6" s="98" t="s">
        <v>45</v>
      </c>
      <c r="B6" s="98"/>
      <c r="C6" s="98"/>
      <c r="D6" s="98"/>
      <c r="E6" s="98"/>
      <c r="F6" s="98"/>
      <c r="G6" s="98"/>
      <c r="H6" s="98"/>
      <c r="I6" s="98"/>
      <c r="J6" s="1"/>
      <c r="K6" s="1"/>
    </row>
    <row r="7" spans="1:11" ht="18" customHeight="1">
      <c r="A7" s="3"/>
      <c r="B7" s="3"/>
      <c r="C7" s="3"/>
      <c r="D7" s="3"/>
      <c r="E7" s="3"/>
      <c r="F7" s="3"/>
      <c r="G7" s="3"/>
      <c r="H7" s="3"/>
      <c r="I7" s="19" t="s">
        <v>328</v>
      </c>
      <c r="J7" s="1"/>
      <c r="K7" s="1"/>
    </row>
    <row r="8" spans="1:11" ht="43.5" customHeight="1">
      <c r="A8" s="105" t="s">
        <v>46</v>
      </c>
      <c r="B8" s="106"/>
      <c r="C8" s="106"/>
      <c r="D8" s="106"/>
      <c r="E8" s="106"/>
      <c r="F8" s="107"/>
      <c r="G8" s="9" t="s">
        <v>114</v>
      </c>
      <c r="H8" s="9" t="s">
        <v>335</v>
      </c>
      <c r="I8" s="9" t="s">
        <v>336</v>
      </c>
      <c r="J8" s="1"/>
      <c r="K8" s="1"/>
    </row>
    <row r="9" spans="1:11">
      <c r="A9" s="111" t="s">
        <v>103</v>
      </c>
      <c r="B9" s="112"/>
      <c r="C9" s="112"/>
      <c r="D9" s="112"/>
      <c r="E9" s="112"/>
      <c r="F9" s="112"/>
      <c r="G9" s="112"/>
      <c r="H9" s="112"/>
      <c r="I9" s="116"/>
      <c r="J9" s="1"/>
      <c r="K9" s="1"/>
    </row>
    <row r="10" spans="1:11" ht="12.75" customHeight="1">
      <c r="A10" s="71" t="s">
        <v>234</v>
      </c>
      <c r="B10" s="72"/>
      <c r="C10" s="72"/>
      <c r="D10" s="72"/>
      <c r="E10" s="72"/>
      <c r="F10" s="73"/>
      <c r="G10" s="14" t="s">
        <v>1</v>
      </c>
      <c r="H10" s="27">
        <f>H12+H13+H14+H15+H16+H17</f>
        <v>12845313</v>
      </c>
      <c r="I10" s="27">
        <f>I12+I13+I14+I15+I16+I17</f>
        <v>12673863</v>
      </c>
      <c r="J10" s="1"/>
      <c r="K10" s="1"/>
    </row>
    <row r="11" spans="1:11" ht="12.75" customHeight="1">
      <c r="A11" s="74" t="s">
        <v>104</v>
      </c>
      <c r="B11" s="75"/>
      <c r="C11" s="75"/>
      <c r="D11" s="75"/>
      <c r="E11" s="75"/>
      <c r="F11" s="76"/>
      <c r="G11" s="14"/>
      <c r="H11" s="28"/>
      <c r="I11" s="28"/>
      <c r="J11" s="1"/>
      <c r="K11" s="1"/>
    </row>
    <row r="12" spans="1:11" ht="12.75" customHeight="1">
      <c r="A12" s="74" t="s">
        <v>235</v>
      </c>
      <c r="B12" s="75"/>
      <c r="C12" s="75"/>
      <c r="D12" s="75"/>
      <c r="E12" s="75"/>
      <c r="F12" s="76"/>
      <c r="G12" s="12" t="s">
        <v>2</v>
      </c>
      <c r="H12" s="13">
        <f>3718630+806925</f>
        <v>4525555</v>
      </c>
      <c r="I12" s="13">
        <f>3203674+589613</f>
        <v>3793287</v>
      </c>
      <c r="J12" s="1"/>
      <c r="K12" s="1"/>
    </row>
    <row r="13" spans="1:11" ht="12.75" customHeight="1">
      <c r="A13" s="74" t="s">
        <v>236</v>
      </c>
      <c r="B13" s="75"/>
      <c r="C13" s="75"/>
      <c r="D13" s="75"/>
      <c r="E13" s="75"/>
      <c r="F13" s="76"/>
      <c r="G13" s="12" t="s">
        <v>3</v>
      </c>
      <c r="H13" s="13"/>
      <c r="I13" s="13"/>
      <c r="J13" s="1"/>
      <c r="K13" s="1"/>
    </row>
    <row r="14" spans="1:11" ht="12.75" customHeight="1">
      <c r="A14" s="74" t="s">
        <v>237</v>
      </c>
      <c r="B14" s="75"/>
      <c r="C14" s="75"/>
      <c r="D14" s="75"/>
      <c r="E14" s="75"/>
      <c r="F14" s="76"/>
      <c r="G14" s="12" t="s">
        <v>5</v>
      </c>
      <c r="H14" s="13">
        <f>7982766+268272</f>
        <v>8251038</v>
      </c>
      <c r="I14" s="13">
        <f>8308375+380747</f>
        <v>8689122</v>
      </c>
      <c r="J14" s="1"/>
      <c r="K14" s="1"/>
    </row>
    <row r="15" spans="1:11" ht="12.75" customHeight="1">
      <c r="A15" s="74" t="s">
        <v>238</v>
      </c>
      <c r="B15" s="75"/>
      <c r="C15" s="75"/>
      <c r="D15" s="75"/>
      <c r="E15" s="75"/>
      <c r="F15" s="76"/>
      <c r="G15" s="12" t="s">
        <v>6</v>
      </c>
      <c r="H15" s="13"/>
      <c r="I15" s="13"/>
      <c r="J15" s="1"/>
      <c r="K15" s="1"/>
    </row>
    <row r="16" spans="1:11" ht="12.75" customHeight="1">
      <c r="A16" s="74" t="s">
        <v>239</v>
      </c>
      <c r="B16" s="75"/>
      <c r="C16" s="75"/>
      <c r="D16" s="75"/>
      <c r="E16" s="75"/>
      <c r="F16" s="76"/>
      <c r="G16" s="12" t="s">
        <v>7</v>
      </c>
      <c r="H16" s="13"/>
      <c r="I16" s="13"/>
      <c r="J16" s="1"/>
      <c r="K16" s="1"/>
    </row>
    <row r="17" spans="1:11" ht="12.75" customHeight="1">
      <c r="A17" s="74" t="s">
        <v>48</v>
      </c>
      <c r="B17" s="75"/>
      <c r="C17" s="75"/>
      <c r="D17" s="75"/>
      <c r="E17" s="75"/>
      <c r="F17" s="76"/>
      <c r="G17" s="12" t="s">
        <v>9</v>
      </c>
      <c r="H17" s="13">
        <f>41174+27546</f>
        <v>68720</v>
      </c>
      <c r="I17" s="13">
        <f>78529+112925</f>
        <v>191454</v>
      </c>
      <c r="J17" s="29"/>
      <c r="K17" s="29"/>
    </row>
    <row r="18" spans="1:11" ht="12.75" customHeight="1">
      <c r="A18" s="77" t="s">
        <v>240</v>
      </c>
      <c r="B18" s="78"/>
      <c r="C18" s="78"/>
      <c r="D18" s="78"/>
      <c r="E18" s="78"/>
      <c r="F18" s="79"/>
      <c r="G18" s="14" t="s">
        <v>11</v>
      </c>
      <c r="H18" s="15">
        <f>H20+H21+H22+H23+H24+H25+H26</f>
        <v>12748856</v>
      </c>
      <c r="I18" s="15">
        <f>I20+I21+I22+I23+I24+I25+I26</f>
        <v>10517571</v>
      </c>
      <c r="J18" s="1"/>
      <c r="K18" s="1"/>
    </row>
    <row r="19" spans="1:11" ht="12.75" customHeight="1">
      <c r="A19" s="80" t="s">
        <v>47</v>
      </c>
      <c r="B19" s="81"/>
      <c r="C19" s="81"/>
      <c r="D19" s="81"/>
      <c r="E19" s="81"/>
      <c r="F19" s="82"/>
      <c r="G19" s="14"/>
      <c r="H19" s="28"/>
      <c r="I19" s="28"/>
      <c r="J19" s="1"/>
      <c r="K19" s="1"/>
    </row>
    <row r="20" spans="1:11" ht="12.75" customHeight="1">
      <c r="A20" s="80" t="s">
        <v>49</v>
      </c>
      <c r="B20" s="81"/>
      <c r="C20" s="81"/>
      <c r="D20" s="81"/>
      <c r="E20" s="81"/>
      <c r="F20" s="82"/>
      <c r="G20" s="12" t="s">
        <v>12</v>
      </c>
      <c r="H20" s="13">
        <f>5702671+518508</f>
        <v>6221179</v>
      </c>
      <c r="I20" s="13">
        <f>3810955+412779</f>
        <v>4223734</v>
      </c>
      <c r="J20" s="1"/>
      <c r="K20" s="1"/>
    </row>
    <row r="21" spans="1:11" ht="12.75" customHeight="1">
      <c r="A21" s="80" t="s">
        <v>241</v>
      </c>
      <c r="B21" s="81"/>
      <c r="C21" s="81"/>
      <c r="D21" s="81"/>
      <c r="E21" s="81"/>
      <c r="F21" s="82"/>
      <c r="G21" s="12" t="s">
        <v>14</v>
      </c>
      <c r="H21" s="13">
        <f>3914169+39485</f>
        <v>3953654</v>
      </c>
      <c r="I21" s="13">
        <f>3731218+21182</f>
        <v>3752400</v>
      </c>
      <c r="J21" s="1"/>
      <c r="K21" s="1"/>
    </row>
    <row r="22" spans="1:11" ht="12.75" customHeight="1">
      <c r="A22" s="80" t="s">
        <v>242</v>
      </c>
      <c r="B22" s="81"/>
      <c r="C22" s="81"/>
      <c r="D22" s="81"/>
      <c r="E22" s="81"/>
      <c r="F22" s="82"/>
      <c r="G22" s="12" t="s">
        <v>15</v>
      </c>
      <c r="H22" s="13">
        <f>1045745+221289</f>
        <v>1267034</v>
      </c>
      <c r="I22" s="13">
        <f>991645+195375</f>
        <v>1187020</v>
      </c>
      <c r="J22" s="1"/>
      <c r="K22" s="1"/>
    </row>
    <row r="23" spans="1:11" ht="12.75" customHeight="1">
      <c r="A23" s="80" t="s">
        <v>243</v>
      </c>
      <c r="B23" s="81"/>
      <c r="C23" s="81"/>
      <c r="D23" s="81"/>
      <c r="E23" s="81"/>
      <c r="F23" s="82"/>
      <c r="G23" s="12" t="s">
        <v>17</v>
      </c>
      <c r="H23" s="13"/>
      <c r="I23" s="13"/>
      <c r="J23" s="1"/>
      <c r="K23" s="1"/>
    </row>
    <row r="24" spans="1:11" ht="12.75" customHeight="1">
      <c r="A24" s="80" t="s">
        <v>244</v>
      </c>
      <c r="B24" s="81"/>
      <c r="C24" s="81"/>
      <c r="D24" s="81"/>
      <c r="E24" s="81"/>
      <c r="F24" s="82"/>
      <c r="G24" s="12" t="s">
        <v>19</v>
      </c>
      <c r="H24" s="13"/>
      <c r="I24" s="13">
        <v>0</v>
      </c>
      <c r="J24" s="1"/>
      <c r="K24" s="1"/>
    </row>
    <row r="25" spans="1:11" ht="12.75" customHeight="1">
      <c r="A25" s="80" t="s">
        <v>245</v>
      </c>
      <c r="B25" s="81"/>
      <c r="C25" s="81"/>
      <c r="D25" s="81"/>
      <c r="E25" s="81"/>
      <c r="F25" s="82"/>
      <c r="G25" s="12" t="s">
        <v>21</v>
      </c>
      <c r="H25" s="13">
        <f>962024+171848</f>
        <v>1133872</v>
      </c>
      <c r="I25" s="13">
        <f>982607+195238</f>
        <v>1177845</v>
      </c>
      <c r="J25" s="1"/>
      <c r="K25" s="1"/>
    </row>
    <row r="26" spans="1:11" ht="12.75" customHeight="1">
      <c r="A26" s="80" t="s">
        <v>50</v>
      </c>
      <c r="B26" s="81"/>
      <c r="C26" s="81"/>
      <c r="D26" s="81"/>
      <c r="E26" s="81"/>
      <c r="F26" s="82"/>
      <c r="G26" s="12" t="s">
        <v>23</v>
      </c>
      <c r="H26" s="13">
        <f>64285+108832</f>
        <v>173117</v>
      </c>
      <c r="I26" s="13">
        <f>78253+98319</f>
        <v>176572</v>
      </c>
      <c r="J26" s="1"/>
      <c r="K26" s="1"/>
    </row>
    <row r="27" spans="1:11" ht="24" customHeight="1">
      <c r="A27" s="77" t="s">
        <v>246</v>
      </c>
      <c r="B27" s="78"/>
      <c r="C27" s="78"/>
      <c r="D27" s="78"/>
      <c r="E27" s="78"/>
      <c r="F27" s="79"/>
      <c r="G27" s="22" t="s">
        <v>51</v>
      </c>
      <c r="H27" s="30">
        <f>H10-H18</f>
        <v>96457</v>
      </c>
      <c r="I27" s="30">
        <f>I10-I18</f>
        <v>2156292</v>
      </c>
      <c r="J27" s="1"/>
      <c r="K27" s="1"/>
    </row>
    <row r="28" spans="1:11">
      <c r="A28" s="111" t="s">
        <v>105</v>
      </c>
      <c r="B28" s="112"/>
      <c r="C28" s="112"/>
      <c r="D28" s="112"/>
      <c r="E28" s="112"/>
      <c r="F28" s="112"/>
      <c r="G28" s="112"/>
      <c r="H28" s="113"/>
      <c r="I28" s="114"/>
      <c r="J28" s="1"/>
      <c r="K28" s="1"/>
    </row>
    <row r="29" spans="1:11" ht="12.75" customHeight="1">
      <c r="A29" s="71" t="s">
        <v>247</v>
      </c>
      <c r="B29" s="72"/>
      <c r="C29" s="72"/>
      <c r="D29" s="72"/>
      <c r="E29" s="72"/>
      <c r="F29" s="73"/>
      <c r="G29" s="14" t="s">
        <v>29</v>
      </c>
      <c r="H29" s="31">
        <f>H31+H32+H33+H34+H35+H36+H37+H38+H39+H40+H41</f>
        <v>0</v>
      </c>
      <c r="I29" s="46">
        <f>I31+I32+I33+I34+I35+I36+I37+I38+I39+I40+I41</f>
        <v>0</v>
      </c>
      <c r="J29" s="1"/>
      <c r="K29" s="1"/>
    </row>
    <row r="30" spans="1:11" ht="12.75" customHeight="1">
      <c r="A30" s="74" t="s">
        <v>104</v>
      </c>
      <c r="B30" s="75"/>
      <c r="C30" s="75"/>
      <c r="D30" s="75"/>
      <c r="E30" s="75"/>
      <c r="F30" s="76"/>
      <c r="G30" s="14"/>
      <c r="H30" s="28"/>
      <c r="I30" s="28"/>
      <c r="J30" s="1"/>
      <c r="K30" s="1"/>
    </row>
    <row r="31" spans="1:11" ht="12.75" customHeight="1">
      <c r="A31" s="80" t="s">
        <v>52</v>
      </c>
      <c r="B31" s="81"/>
      <c r="C31" s="81"/>
      <c r="D31" s="81"/>
      <c r="E31" s="81"/>
      <c r="F31" s="82"/>
      <c r="G31" s="12" t="s">
        <v>30</v>
      </c>
      <c r="H31" s="13"/>
      <c r="I31" s="21">
        <v>0</v>
      </c>
      <c r="J31" s="1"/>
      <c r="K31" s="1"/>
    </row>
    <row r="32" spans="1:11" ht="12.75" customHeight="1">
      <c r="A32" s="80" t="s">
        <v>53</v>
      </c>
      <c r="B32" s="81"/>
      <c r="C32" s="81"/>
      <c r="D32" s="81"/>
      <c r="E32" s="81"/>
      <c r="F32" s="82"/>
      <c r="G32" s="12" t="s">
        <v>31</v>
      </c>
      <c r="H32" s="13"/>
      <c r="I32" s="13"/>
      <c r="J32" s="1"/>
      <c r="K32" s="1"/>
    </row>
    <row r="33" spans="1:11" ht="12.75" customHeight="1">
      <c r="A33" s="80" t="s">
        <v>54</v>
      </c>
      <c r="B33" s="81"/>
      <c r="C33" s="81"/>
      <c r="D33" s="81"/>
      <c r="E33" s="81"/>
      <c r="F33" s="82"/>
      <c r="G33" s="12" t="s">
        <v>33</v>
      </c>
      <c r="H33" s="13"/>
      <c r="I33" s="13"/>
      <c r="J33" s="1"/>
      <c r="K33" s="1"/>
    </row>
    <row r="34" spans="1:11" ht="26.25" customHeight="1">
      <c r="A34" s="80" t="s">
        <v>248</v>
      </c>
      <c r="B34" s="81"/>
      <c r="C34" s="81"/>
      <c r="D34" s="81"/>
      <c r="E34" s="81"/>
      <c r="F34" s="82"/>
      <c r="G34" s="12" t="s">
        <v>35</v>
      </c>
      <c r="H34" s="13"/>
      <c r="I34" s="13"/>
      <c r="J34" s="1"/>
      <c r="K34" s="1"/>
    </row>
    <row r="35" spans="1:11" ht="12.75" customHeight="1">
      <c r="A35" s="80" t="s">
        <v>249</v>
      </c>
      <c r="B35" s="81"/>
      <c r="C35" s="81"/>
      <c r="D35" s="81"/>
      <c r="E35" s="81"/>
      <c r="F35" s="82"/>
      <c r="G35" s="12" t="s">
        <v>55</v>
      </c>
      <c r="H35" s="13"/>
      <c r="I35" s="13"/>
      <c r="J35" s="1"/>
      <c r="K35" s="1"/>
    </row>
    <row r="36" spans="1:11" ht="12.75" customHeight="1">
      <c r="A36" s="80" t="s">
        <v>250</v>
      </c>
      <c r="B36" s="81"/>
      <c r="C36" s="81"/>
      <c r="D36" s="81"/>
      <c r="E36" s="81"/>
      <c r="F36" s="82"/>
      <c r="G36" s="12" t="s">
        <v>57</v>
      </c>
      <c r="H36" s="13"/>
      <c r="I36" s="13"/>
      <c r="J36" s="1"/>
      <c r="K36" s="1"/>
    </row>
    <row r="37" spans="1:11">
      <c r="A37" s="80" t="s">
        <v>251</v>
      </c>
      <c r="B37" s="81"/>
      <c r="C37" s="81"/>
      <c r="D37" s="81"/>
      <c r="E37" s="81"/>
      <c r="F37" s="82"/>
      <c r="G37" s="12" t="s">
        <v>58</v>
      </c>
      <c r="H37" s="13"/>
      <c r="I37" s="13"/>
      <c r="J37" s="1"/>
      <c r="K37" s="1"/>
    </row>
    <row r="38" spans="1:11">
      <c r="A38" s="83" t="s">
        <v>56</v>
      </c>
      <c r="B38" s="84"/>
      <c r="C38" s="84"/>
      <c r="D38" s="84"/>
      <c r="E38" s="84"/>
      <c r="F38" s="85"/>
      <c r="G38" s="12" t="s">
        <v>252</v>
      </c>
      <c r="H38" s="13"/>
      <c r="I38" s="13"/>
      <c r="J38" s="1"/>
      <c r="K38" s="1"/>
    </row>
    <row r="39" spans="1:11">
      <c r="A39" s="83" t="s">
        <v>253</v>
      </c>
      <c r="B39" s="84"/>
      <c r="C39" s="84"/>
      <c r="D39" s="84"/>
      <c r="E39" s="84"/>
      <c r="F39" s="85"/>
      <c r="G39" s="12" t="s">
        <v>254</v>
      </c>
      <c r="H39" s="13"/>
      <c r="I39" s="13"/>
      <c r="J39" s="1"/>
      <c r="K39" s="1"/>
    </row>
    <row r="40" spans="1:11">
      <c r="A40" s="83" t="s">
        <v>239</v>
      </c>
      <c r="B40" s="84"/>
      <c r="C40" s="84"/>
      <c r="D40" s="84"/>
      <c r="E40" s="84"/>
      <c r="F40" s="85"/>
      <c r="G40" s="12" t="s">
        <v>38</v>
      </c>
      <c r="H40" s="13"/>
      <c r="I40" s="13"/>
      <c r="J40" s="1"/>
      <c r="K40" s="1"/>
    </row>
    <row r="41" spans="1:11">
      <c r="A41" s="83" t="s">
        <v>48</v>
      </c>
      <c r="B41" s="84"/>
      <c r="C41" s="84"/>
      <c r="D41" s="84"/>
      <c r="E41" s="84"/>
      <c r="F41" s="85"/>
      <c r="G41" s="12" t="s">
        <v>40</v>
      </c>
      <c r="H41" s="13"/>
      <c r="I41" s="13"/>
      <c r="J41" s="1"/>
      <c r="K41" s="1"/>
    </row>
    <row r="42" spans="1:11" ht="12.75" customHeight="1">
      <c r="A42" s="77" t="s">
        <v>255</v>
      </c>
      <c r="B42" s="78"/>
      <c r="C42" s="78"/>
      <c r="D42" s="78"/>
      <c r="E42" s="78"/>
      <c r="F42" s="79"/>
      <c r="G42" s="14" t="s">
        <v>62</v>
      </c>
      <c r="H42" s="15">
        <f>H44+H45+H46+H47+H48+H49+H50+H51+H52+H53+H54</f>
        <v>256957</v>
      </c>
      <c r="I42" s="15">
        <f>I44+I45+I46+I47+I48+I49+I50+I51+I52+I53+I54</f>
        <v>624369</v>
      </c>
      <c r="J42" s="1"/>
      <c r="K42" s="1"/>
    </row>
    <row r="43" spans="1:11" ht="12.75" customHeight="1">
      <c r="A43" s="74" t="s">
        <v>104</v>
      </c>
      <c r="B43" s="75"/>
      <c r="C43" s="75"/>
      <c r="D43" s="75"/>
      <c r="E43" s="75"/>
      <c r="F43" s="76"/>
      <c r="G43" s="12"/>
      <c r="H43" s="28"/>
      <c r="I43" s="28"/>
      <c r="J43" s="1"/>
      <c r="K43" s="29"/>
    </row>
    <row r="44" spans="1:11">
      <c r="A44" s="83" t="s">
        <v>59</v>
      </c>
      <c r="B44" s="84"/>
      <c r="C44" s="84"/>
      <c r="D44" s="84"/>
      <c r="E44" s="84"/>
      <c r="F44" s="85"/>
      <c r="G44" s="12" t="s">
        <v>256</v>
      </c>
      <c r="H44" s="13">
        <f>253945+3012</f>
        <v>256957</v>
      </c>
      <c r="I44" s="21">
        <f>614311+8516</f>
        <v>622827</v>
      </c>
      <c r="J44" s="1"/>
      <c r="K44" s="29"/>
    </row>
    <row r="45" spans="1:11">
      <c r="A45" s="83" t="s">
        <v>60</v>
      </c>
      <c r="B45" s="84"/>
      <c r="C45" s="84"/>
      <c r="D45" s="84"/>
      <c r="E45" s="84"/>
      <c r="F45" s="85"/>
      <c r="G45" s="12" t="s">
        <v>257</v>
      </c>
      <c r="H45" s="13"/>
      <c r="I45" s="13">
        <v>1542</v>
      </c>
      <c r="J45" s="1"/>
      <c r="K45" s="29"/>
    </row>
    <row r="46" spans="1:11">
      <c r="A46" s="83" t="s">
        <v>61</v>
      </c>
      <c r="B46" s="84"/>
      <c r="C46" s="84"/>
      <c r="D46" s="84"/>
      <c r="E46" s="84"/>
      <c r="F46" s="85"/>
      <c r="G46" s="12" t="s">
        <v>258</v>
      </c>
      <c r="H46" s="13"/>
      <c r="I46" s="13"/>
      <c r="J46" s="1"/>
      <c r="K46" s="1"/>
    </row>
    <row r="47" spans="1:11" ht="27.75" customHeight="1">
      <c r="A47" s="80" t="s">
        <v>265</v>
      </c>
      <c r="B47" s="81"/>
      <c r="C47" s="81"/>
      <c r="D47" s="81"/>
      <c r="E47" s="81"/>
      <c r="F47" s="82"/>
      <c r="G47" s="12" t="s">
        <v>259</v>
      </c>
      <c r="H47" s="13"/>
      <c r="I47" s="13"/>
      <c r="J47" s="1"/>
      <c r="K47" s="1"/>
    </row>
    <row r="48" spans="1:11" ht="12.75" customHeight="1">
      <c r="A48" s="80" t="s">
        <v>266</v>
      </c>
      <c r="B48" s="81"/>
      <c r="C48" s="81"/>
      <c r="D48" s="81"/>
      <c r="E48" s="81"/>
      <c r="F48" s="82"/>
      <c r="G48" s="12" t="s">
        <v>260</v>
      </c>
      <c r="H48" s="13"/>
      <c r="I48" s="13"/>
      <c r="J48" s="1"/>
      <c r="K48" s="1"/>
    </row>
    <row r="49" spans="1:11">
      <c r="A49" s="80" t="s">
        <v>267</v>
      </c>
      <c r="B49" s="81"/>
      <c r="C49" s="81"/>
      <c r="D49" s="81"/>
      <c r="E49" s="81"/>
      <c r="F49" s="82"/>
      <c r="G49" s="12" t="s">
        <v>261</v>
      </c>
      <c r="H49" s="13"/>
      <c r="I49" s="13"/>
      <c r="J49" s="1"/>
      <c r="K49" s="1"/>
    </row>
    <row r="50" spans="1:11">
      <c r="A50" s="80" t="s">
        <v>268</v>
      </c>
      <c r="B50" s="81"/>
      <c r="C50" s="81"/>
      <c r="D50" s="81"/>
      <c r="E50" s="81"/>
      <c r="F50" s="82"/>
      <c r="G50" s="12" t="s">
        <v>262</v>
      </c>
      <c r="H50" s="13"/>
      <c r="I50" s="13"/>
      <c r="J50" s="1"/>
      <c r="K50" s="1"/>
    </row>
    <row r="51" spans="1:11">
      <c r="A51" s="83" t="s">
        <v>269</v>
      </c>
      <c r="B51" s="84"/>
      <c r="C51" s="84"/>
      <c r="D51" s="84"/>
      <c r="E51" s="84"/>
      <c r="F51" s="85"/>
      <c r="G51" s="12" t="s">
        <v>263</v>
      </c>
      <c r="H51" s="13"/>
      <c r="I51" s="13"/>
      <c r="J51" s="1"/>
      <c r="K51" s="1"/>
    </row>
    <row r="52" spans="1:11">
      <c r="A52" s="83" t="s">
        <v>56</v>
      </c>
      <c r="B52" s="84"/>
      <c r="C52" s="84"/>
      <c r="D52" s="84"/>
      <c r="E52" s="84"/>
      <c r="F52" s="85"/>
      <c r="G52" s="12" t="s">
        <v>264</v>
      </c>
      <c r="H52" s="13"/>
      <c r="I52" s="13"/>
      <c r="J52" s="1"/>
      <c r="K52" s="1"/>
    </row>
    <row r="53" spans="1:11">
      <c r="A53" s="83" t="s">
        <v>270</v>
      </c>
      <c r="B53" s="84"/>
      <c r="C53" s="84"/>
      <c r="D53" s="84"/>
      <c r="E53" s="84"/>
      <c r="F53" s="85"/>
      <c r="G53" s="12" t="s">
        <v>63</v>
      </c>
      <c r="H53" s="13"/>
      <c r="I53" s="13"/>
      <c r="J53" s="1"/>
      <c r="K53" s="1"/>
    </row>
    <row r="54" spans="1:11">
      <c r="A54" s="83" t="s">
        <v>50</v>
      </c>
      <c r="B54" s="84"/>
      <c r="C54" s="84"/>
      <c r="D54" s="84"/>
      <c r="E54" s="84"/>
      <c r="F54" s="85"/>
      <c r="G54" s="12" t="s">
        <v>65</v>
      </c>
      <c r="H54" s="13"/>
      <c r="I54" s="13"/>
      <c r="J54" s="1"/>
      <c r="K54" s="1"/>
    </row>
    <row r="55" spans="1:11" ht="25.5" customHeight="1">
      <c r="A55" s="77" t="s">
        <v>271</v>
      </c>
      <c r="B55" s="78"/>
      <c r="C55" s="78"/>
      <c r="D55" s="78"/>
      <c r="E55" s="78"/>
      <c r="F55" s="79"/>
      <c r="G55" s="22" t="s">
        <v>67</v>
      </c>
      <c r="H55" s="32">
        <f>H29-H42</f>
        <v>-256957</v>
      </c>
      <c r="I55" s="32">
        <f>I29-I42</f>
        <v>-624369</v>
      </c>
      <c r="J55" s="1"/>
      <c r="K55" s="1"/>
    </row>
    <row r="56" spans="1:11">
      <c r="A56" s="111" t="s">
        <v>106</v>
      </c>
      <c r="B56" s="112"/>
      <c r="C56" s="112"/>
      <c r="D56" s="112"/>
      <c r="E56" s="112"/>
      <c r="F56" s="112"/>
      <c r="G56" s="112"/>
      <c r="H56" s="113"/>
      <c r="I56" s="114"/>
      <c r="J56" s="1"/>
      <c r="K56" s="1"/>
    </row>
    <row r="57" spans="1:11" ht="12.75" customHeight="1">
      <c r="A57" s="77" t="s">
        <v>272</v>
      </c>
      <c r="B57" s="78"/>
      <c r="C57" s="78"/>
      <c r="D57" s="78"/>
      <c r="E57" s="78"/>
      <c r="F57" s="79"/>
      <c r="G57" s="14" t="s">
        <v>70</v>
      </c>
      <c r="H57" s="15">
        <f>H59+H60+H61+H62</f>
        <v>2948</v>
      </c>
      <c r="I57" s="15">
        <f>I59+I60+I61+I62</f>
        <v>603</v>
      </c>
      <c r="J57" s="1"/>
      <c r="K57" s="1"/>
    </row>
    <row r="58" spans="1:11" ht="12.75" customHeight="1">
      <c r="A58" s="74" t="s">
        <v>104</v>
      </c>
      <c r="B58" s="75"/>
      <c r="C58" s="75"/>
      <c r="D58" s="75"/>
      <c r="E58" s="75"/>
      <c r="F58" s="76"/>
      <c r="G58" s="12"/>
      <c r="H58" s="28"/>
      <c r="I58" s="28"/>
      <c r="J58" s="1"/>
      <c r="K58" s="1"/>
    </row>
    <row r="59" spans="1:11">
      <c r="A59" s="83" t="s">
        <v>64</v>
      </c>
      <c r="B59" s="84"/>
      <c r="C59" s="84"/>
      <c r="D59" s="84"/>
      <c r="E59" s="84"/>
      <c r="F59" s="85"/>
      <c r="G59" s="12" t="s">
        <v>273</v>
      </c>
      <c r="H59" s="13"/>
      <c r="I59" s="13"/>
      <c r="J59" s="1"/>
      <c r="K59" s="1"/>
    </row>
    <row r="60" spans="1:11">
      <c r="A60" s="83" t="s">
        <v>66</v>
      </c>
      <c r="B60" s="84"/>
      <c r="C60" s="84"/>
      <c r="D60" s="84"/>
      <c r="E60" s="84"/>
      <c r="F60" s="85"/>
      <c r="G60" s="12" t="s">
        <v>274</v>
      </c>
      <c r="H60" s="13"/>
      <c r="I60" s="13"/>
      <c r="J60" s="1"/>
      <c r="K60" s="1"/>
    </row>
    <row r="61" spans="1:11">
      <c r="A61" s="83" t="s">
        <v>275</v>
      </c>
      <c r="B61" s="84"/>
      <c r="C61" s="84"/>
      <c r="D61" s="84"/>
      <c r="E61" s="84"/>
      <c r="F61" s="85"/>
      <c r="G61" s="12" t="s">
        <v>276</v>
      </c>
      <c r="H61" s="13">
        <f>2397+551</f>
        <v>2948</v>
      </c>
      <c r="I61" s="13">
        <f>80+523</f>
        <v>603</v>
      </c>
      <c r="J61" s="1"/>
      <c r="K61" s="1"/>
    </row>
    <row r="62" spans="1:11">
      <c r="A62" s="83" t="s">
        <v>48</v>
      </c>
      <c r="B62" s="84"/>
      <c r="C62" s="84"/>
      <c r="D62" s="84"/>
      <c r="E62" s="84"/>
      <c r="F62" s="85"/>
      <c r="G62" s="12" t="s">
        <v>277</v>
      </c>
      <c r="H62" s="13"/>
      <c r="I62" s="13"/>
      <c r="J62" s="1"/>
      <c r="K62" s="1"/>
    </row>
    <row r="63" spans="1:11" ht="12.75" customHeight="1">
      <c r="A63" s="77" t="s">
        <v>278</v>
      </c>
      <c r="B63" s="78"/>
      <c r="C63" s="78"/>
      <c r="D63" s="78"/>
      <c r="E63" s="78"/>
      <c r="F63" s="79"/>
      <c r="G63" s="14" t="s">
        <v>10</v>
      </c>
      <c r="H63" s="15">
        <f>H65+H66+H67+H68+H69</f>
        <v>0</v>
      </c>
      <c r="I63" s="15">
        <f>I65+I66+I67+I68+I69</f>
        <v>1618034</v>
      </c>
      <c r="J63" s="1"/>
      <c r="K63" s="1"/>
    </row>
    <row r="64" spans="1:11" ht="12.75" customHeight="1">
      <c r="A64" s="80" t="s">
        <v>47</v>
      </c>
      <c r="B64" s="81"/>
      <c r="C64" s="81"/>
      <c r="D64" s="81"/>
      <c r="E64" s="81"/>
      <c r="F64" s="82"/>
      <c r="G64" s="14"/>
      <c r="H64" s="28"/>
      <c r="I64" s="28"/>
      <c r="J64" s="1"/>
      <c r="K64" s="1"/>
    </row>
    <row r="65" spans="1:11" ht="12.75" customHeight="1">
      <c r="A65" s="80" t="s">
        <v>68</v>
      </c>
      <c r="B65" s="81"/>
      <c r="C65" s="81"/>
      <c r="D65" s="81"/>
      <c r="E65" s="81"/>
      <c r="F65" s="82"/>
      <c r="G65" s="12" t="s">
        <v>127</v>
      </c>
      <c r="H65" s="13">
        <v>0</v>
      </c>
      <c r="I65" s="13">
        <f>1530357+0</f>
        <v>1530357</v>
      </c>
      <c r="J65" s="1"/>
      <c r="K65" s="1"/>
    </row>
    <row r="66" spans="1:11" ht="12.75" customHeight="1">
      <c r="A66" s="80" t="s">
        <v>243</v>
      </c>
      <c r="B66" s="81"/>
      <c r="C66" s="81"/>
      <c r="D66" s="81"/>
      <c r="E66" s="81"/>
      <c r="F66" s="82"/>
      <c r="G66" s="12" t="s">
        <v>279</v>
      </c>
      <c r="H66" s="13">
        <v>0</v>
      </c>
      <c r="I66" s="13">
        <f>87677+0</f>
        <v>87677</v>
      </c>
      <c r="J66" s="1"/>
      <c r="K66" s="1"/>
    </row>
    <row r="67" spans="1:11" ht="12.75" customHeight="1">
      <c r="A67" s="80" t="s">
        <v>69</v>
      </c>
      <c r="B67" s="81"/>
      <c r="C67" s="81"/>
      <c r="D67" s="81"/>
      <c r="E67" s="81"/>
      <c r="F67" s="82"/>
      <c r="G67" s="12" t="s">
        <v>280</v>
      </c>
      <c r="H67" s="13"/>
      <c r="I67" s="13"/>
      <c r="J67" s="1"/>
      <c r="K67" s="1"/>
    </row>
    <row r="68" spans="1:11" ht="12.75" customHeight="1">
      <c r="A68" s="80" t="s">
        <v>281</v>
      </c>
      <c r="B68" s="81"/>
      <c r="C68" s="81"/>
      <c r="D68" s="81"/>
      <c r="E68" s="81"/>
      <c r="F68" s="82"/>
      <c r="G68" s="12" t="s">
        <v>282</v>
      </c>
      <c r="H68" s="13"/>
      <c r="I68" s="13"/>
      <c r="J68" s="1"/>
      <c r="K68" s="1"/>
    </row>
    <row r="69" spans="1:11" ht="12.75" customHeight="1">
      <c r="A69" s="80" t="s">
        <v>283</v>
      </c>
      <c r="B69" s="81"/>
      <c r="C69" s="81"/>
      <c r="D69" s="81"/>
      <c r="E69" s="81"/>
      <c r="F69" s="82"/>
      <c r="G69" s="12" t="s">
        <v>284</v>
      </c>
      <c r="H69" s="13"/>
      <c r="I69" s="13"/>
      <c r="J69" s="1"/>
      <c r="K69" s="1"/>
    </row>
    <row r="70" spans="1:11" ht="27.75" customHeight="1">
      <c r="A70" s="77" t="s">
        <v>285</v>
      </c>
      <c r="B70" s="78"/>
      <c r="C70" s="78"/>
      <c r="D70" s="78"/>
      <c r="E70" s="78"/>
      <c r="F70" s="79"/>
      <c r="G70" s="22" t="s">
        <v>74</v>
      </c>
      <c r="H70" s="15">
        <f>H57-H63</f>
        <v>2948</v>
      </c>
      <c r="I70" s="15">
        <f>I57-I63</f>
        <v>-1617431</v>
      </c>
      <c r="J70" s="1"/>
      <c r="K70" s="1"/>
    </row>
    <row r="71" spans="1:11" ht="15.75" customHeight="1">
      <c r="A71" s="77" t="s">
        <v>286</v>
      </c>
      <c r="B71" s="78"/>
      <c r="C71" s="78"/>
      <c r="D71" s="78"/>
      <c r="E71" s="78"/>
      <c r="F71" s="79"/>
      <c r="G71" s="22" t="s">
        <v>75</v>
      </c>
      <c r="H71" s="15"/>
      <c r="I71" s="15"/>
      <c r="J71" s="1"/>
      <c r="K71" s="1"/>
    </row>
    <row r="72" spans="1:11" ht="27.75" customHeight="1">
      <c r="A72" s="77" t="s">
        <v>287</v>
      </c>
      <c r="B72" s="78"/>
      <c r="C72" s="78"/>
      <c r="D72" s="78"/>
      <c r="E72" s="78"/>
      <c r="F72" s="79"/>
      <c r="G72" s="22" t="s">
        <v>289</v>
      </c>
      <c r="H72" s="27">
        <f>H27+H55+H70</f>
        <v>-157552</v>
      </c>
      <c r="I72" s="27">
        <f>I27+I55+I70+I71</f>
        <v>-85508</v>
      </c>
      <c r="J72" s="1"/>
      <c r="K72" s="1"/>
    </row>
    <row r="73" spans="1:11">
      <c r="A73" s="77" t="s">
        <v>288</v>
      </c>
      <c r="B73" s="78"/>
      <c r="C73" s="78"/>
      <c r="D73" s="78"/>
      <c r="E73" s="78"/>
      <c r="F73" s="79"/>
      <c r="G73" s="22" t="s">
        <v>76</v>
      </c>
      <c r="H73" s="62">
        <v>2951241</v>
      </c>
      <c r="I73" s="62">
        <v>1692336</v>
      </c>
      <c r="J73" s="1"/>
      <c r="K73" s="1"/>
    </row>
    <row r="74" spans="1:11">
      <c r="A74" s="77" t="s">
        <v>290</v>
      </c>
      <c r="B74" s="78"/>
      <c r="C74" s="78"/>
      <c r="D74" s="78"/>
      <c r="E74" s="78"/>
      <c r="F74" s="79"/>
      <c r="G74" s="22" t="s">
        <v>77</v>
      </c>
      <c r="H74" s="62">
        <f>SUM(H72:H73)</f>
        <v>2793689</v>
      </c>
      <c r="I74" s="62">
        <f>SUM(I72:I73)</f>
        <v>1606828</v>
      </c>
      <c r="J74" s="33"/>
      <c r="K74" s="1"/>
    </row>
    <row r="75" spans="1:11">
      <c r="A75" s="42"/>
      <c r="B75" s="42"/>
      <c r="C75" s="42"/>
      <c r="D75" s="42"/>
      <c r="E75" s="42"/>
      <c r="F75" s="42"/>
      <c r="G75" s="43"/>
      <c r="H75" s="44"/>
      <c r="I75" s="44"/>
      <c r="J75" s="33"/>
      <c r="K75" s="1"/>
    </row>
    <row r="76" spans="1:11">
      <c r="A76" s="34"/>
      <c r="B76" s="34"/>
      <c r="C76" s="34"/>
      <c r="D76" s="34"/>
      <c r="E76" s="34"/>
      <c r="F76" s="34"/>
      <c r="G76" s="35"/>
      <c r="H76" s="36"/>
      <c r="I76" s="36"/>
      <c r="J76" s="66"/>
      <c r="K76" s="1"/>
    </row>
    <row r="77" spans="1:11" ht="12" customHeight="1">
      <c r="A77" s="4" t="s">
        <v>96</v>
      </c>
      <c r="B77" s="4"/>
      <c r="C77" s="4" t="s">
        <v>97</v>
      </c>
      <c r="D77" s="4"/>
      <c r="E77" s="4"/>
      <c r="F77" s="4"/>
      <c r="G77" s="4" t="s">
        <v>98</v>
      </c>
      <c r="H77" s="4"/>
      <c r="I77" s="3"/>
      <c r="J77" s="1"/>
      <c r="K77" s="1"/>
    </row>
    <row r="78" spans="1:11">
      <c r="A78" s="6"/>
      <c r="B78" s="6" t="s">
        <v>99</v>
      </c>
      <c r="C78" s="6"/>
      <c r="D78" s="6"/>
      <c r="E78" s="6"/>
      <c r="F78" s="6"/>
      <c r="G78" s="86" t="s">
        <v>83</v>
      </c>
      <c r="H78" s="86"/>
      <c r="I78" s="3"/>
      <c r="J78" s="1"/>
      <c r="K78" s="1"/>
    </row>
    <row r="79" spans="1:11">
      <c r="A79" s="6"/>
      <c r="B79" s="6"/>
      <c r="C79" s="6"/>
      <c r="D79" s="6"/>
      <c r="E79" s="6"/>
      <c r="F79" s="6"/>
      <c r="G79" s="45"/>
      <c r="H79" s="45"/>
      <c r="I79" s="3"/>
      <c r="J79" s="1"/>
      <c r="K79" s="1"/>
    </row>
    <row r="80" spans="1:11" ht="10.5" customHeight="1">
      <c r="A80" s="4" t="s">
        <v>100</v>
      </c>
      <c r="B80" s="4"/>
      <c r="C80" s="4" t="s">
        <v>107</v>
      </c>
      <c r="D80" s="4"/>
      <c r="E80" s="4"/>
      <c r="F80" s="4"/>
      <c r="G80" s="4" t="s">
        <v>98</v>
      </c>
      <c r="H80" s="4"/>
      <c r="I80" s="3"/>
      <c r="J80" s="1"/>
      <c r="K80" s="1"/>
    </row>
    <row r="81" spans="1:11">
      <c r="A81" s="3"/>
      <c r="B81" s="3" t="s">
        <v>99</v>
      </c>
      <c r="C81" s="3"/>
      <c r="D81" s="3"/>
      <c r="E81" s="3"/>
      <c r="F81" s="3"/>
      <c r="G81" s="86" t="s">
        <v>83</v>
      </c>
      <c r="H81" s="86"/>
      <c r="I81" s="3"/>
      <c r="J81" s="1"/>
      <c r="K81" s="1"/>
    </row>
    <row r="82" spans="1:11">
      <c r="A82" s="3"/>
      <c r="B82" s="3"/>
      <c r="C82" s="3"/>
      <c r="D82" s="3"/>
      <c r="E82" s="3"/>
      <c r="F82" s="3"/>
      <c r="G82" s="45"/>
      <c r="H82" s="45"/>
      <c r="I82" s="3"/>
      <c r="J82" s="1"/>
      <c r="K82" s="1"/>
    </row>
    <row r="83" spans="1:11">
      <c r="A83" s="3"/>
      <c r="B83" s="3"/>
      <c r="C83" s="3"/>
      <c r="D83" s="3"/>
      <c r="E83" s="3"/>
      <c r="F83" s="3"/>
      <c r="G83" s="3"/>
      <c r="H83" s="3"/>
      <c r="I83" s="3"/>
      <c r="J83" s="1"/>
      <c r="K83" s="1"/>
    </row>
    <row r="84" spans="1:11">
      <c r="A84" s="3" t="s">
        <v>102</v>
      </c>
      <c r="B84" s="3"/>
      <c r="C84" s="3"/>
      <c r="D84" s="3"/>
      <c r="E84" s="3"/>
      <c r="F84" s="3"/>
      <c r="G84" s="3"/>
      <c r="H84" s="3"/>
      <c r="I84" s="3"/>
      <c r="J84" s="1"/>
      <c r="K84" s="1"/>
    </row>
  </sheetData>
  <mergeCells count="73">
    <mergeCell ref="A6:I6"/>
    <mergeCell ref="A58:F58"/>
    <mergeCell ref="A8:F8"/>
    <mergeCell ref="A10:F10"/>
    <mergeCell ref="A11:F11"/>
    <mergeCell ref="A9:I9"/>
    <mergeCell ref="A14:F14"/>
    <mergeCell ref="A12:F12"/>
    <mergeCell ref="A16:F16"/>
    <mergeCell ref="A13:F13"/>
    <mergeCell ref="A15:F15"/>
    <mergeCell ref="A34:F34"/>
    <mergeCell ref="A35:F35"/>
    <mergeCell ref="A36:F36"/>
    <mergeCell ref="A33:F33"/>
    <mergeCell ref="A17:F17"/>
    <mergeCell ref="E2:I2"/>
    <mergeCell ref="A4:I4"/>
    <mergeCell ref="A5:I5"/>
    <mergeCell ref="A57:F57"/>
    <mergeCell ref="A53:F53"/>
    <mergeCell ref="A54:F54"/>
    <mergeCell ref="A55:F55"/>
    <mergeCell ref="A45:F45"/>
    <mergeCell ref="A46:F46"/>
    <mergeCell ref="A51:F51"/>
    <mergeCell ref="A52:F52"/>
    <mergeCell ref="A41:F41"/>
    <mergeCell ref="A42:F42"/>
    <mergeCell ref="A43:F43"/>
    <mergeCell ref="A44:F44"/>
    <mergeCell ref="A49:F49"/>
    <mergeCell ref="A71:F71"/>
    <mergeCell ref="A40:F40"/>
    <mergeCell ref="A47:F47"/>
    <mergeCell ref="A48:F48"/>
    <mergeCell ref="A68:F68"/>
    <mergeCell ref="A63:F63"/>
    <mergeCell ref="A64:F64"/>
    <mergeCell ref="A61:F61"/>
    <mergeCell ref="A50:F50"/>
    <mergeCell ref="A67:F67"/>
    <mergeCell ref="A69:F69"/>
    <mergeCell ref="A70:F70"/>
    <mergeCell ref="A62:F62"/>
    <mergeCell ref="A59:F59"/>
    <mergeCell ref="A60:F60"/>
    <mergeCell ref="A66:F66"/>
    <mergeCell ref="G81:H81"/>
    <mergeCell ref="A72:F72"/>
    <mergeCell ref="A73:F73"/>
    <mergeCell ref="A74:F74"/>
    <mergeCell ref="G78:H78"/>
    <mergeCell ref="A18:F18"/>
    <mergeCell ref="A19:F19"/>
    <mergeCell ref="A20:F20"/>
    <mergeCell ref="A29:F29"/>
    <mergeCell ref="A30:F30"/>
    <mergeCell ref="A21:F21"/>
    <mergeCell ref="A31:F31"/>
    <mergeCell ref="A32:F32"/>
    <mergeCell ref="A22:F22"/>
    <mergeCell ref="A23:F23"/>
    <mergeCell ref="A24:F24"/>
    <mergeCell ref="A25:F25"/>
    <mergeCell ref="A26:F26"/>
    <mergeCell ref="A27:F27"/>
    <mergeCell ref="A28:I28"/>
    <mergeCell ref="A38:F38"/>
    <mergeCell ref="A37:F37"/>
    <mergeCell ref="A39:F39"/>
    <mergeCell ref="A65:F65"/>
    <mergeCell ref="A56:I56"/>
  </mergeCells>
  <phoneticPr fontId="2" type="noConversion"/>
  <pageMargins left="0.19685039370078741" right="0" top="1.3779527559055118" bottom="1.1811023622047245" header="0.19685039370078741" footer="0.19685039370078741"/>
  <pageSetup paperSize="9" scale="95" orientation="portrait" r:id="rId1"/>
  <headerFooter alignWithMargins="0">
    <oddHeader>&amp;RФорма 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topLeftCell="A2" workbookViewId="0">
      <pane ySplit="7" topLeftCell="A69" activePane="bottomLeft" state="frozen"/>
      <selection activeCell="A2" sqref="A2"/>
      <selection pane="bottomLeft" activeCell="A73" sqref="A73"/>
    </sheetView>
  </sheetViews>
  <sheetFormatPr defaultRowHeight="12.75"/>
  <cols>
    <col min="1" max="1" width="49.140625" style="38" customWidth="1"/>
    <col min="2" max="2" width="7.28515625" style="38" customWidth="1"/>
    <col min="3" max="3" width="9.5703125" style="38" bestFit="1" customWidth="1"/>
    <col min="4" max="4" width="9.28515625" style="38" customWidth="1"/>
    <col min="5" max="5" width="10.7109375" style="38" customWidth="1"/>
    <col min="6" max="6" width="14.140625" style="38" customWidth="1"/>
    <col min="7" max="7" width="12.28515625" style="38" customWidth="1"/>
    <col min="8" max="8" width="10.7109375" style="38" customWidth="1"/>
    <col min="9" max="9" width="15.5703125" style="38" customWidth="1"/>
    <col min="10" max="16384" width="9.140625" style="38"/>
  </cols>
  <sheetData>
    <row r="1" spans="1:9" hidden="1">
      <c r="A1" s="37"/>
      <c r="B1" s="37"/>
      <c r="C1" s="37"/>
      <c r="D1" s="37"/>
      <c r="E1" s="37"/>
      <c r="F1" s="37"/>
      <c r="G1" s="37"/>
      <c r="H1" s="37"/>
      <c r="I1" s="37"/>
    </row>
    <row r="2" spans="1:9" ht="15.75" customHeight="1">
      <c r="A2" s="97" t="s">
        <v>327</v>
      </c>
      <c r="B2" s="97"/>
      <c r="C2" s="97"/>
      <c r="D2" s="97"/>
      <c r="E2" s="97"/>
      <c r="F2" s="97"/>
      <c r="G2" s="97"/>
      <c r="H2" s="97"/>
      <c r="I2" s="97"/>
    </row>
    <row r="3" spans="1:9" ht="15.75" customHeight="1">
      <c r="A3" s="98" t="s">
        <v>338</v>
      </c>
      <c r="B3" s="98"/>
      <c r="C3" s="98"/>
      <c r="D3" s="98"/>
      <c r="E3" s="98"/>
      <c r="F3" s="98"/>
      <c r="G3" s="98"/>
      <c r="H3" s="98"/>
      <c r="I3" s="98"/>
    </row>
    <row r="4" spans="1:9">
      <c r="A4" s="122"/>
      <c r="B4" s="122"/>
      <c r="C4" s="122"/>
      <c r="D4" s="122"/>
      <c r="E4" s="122"/>
      <c r="F4" s="122"/>
      <c r="G4" s="122"/>
      <c r="H4" s="122"/>
      <c r="I4" s="122"/>
    </row>
    <row r="5" spans="1:9" ht="13.5" customHeight="1" thickBot="1">
      <c r="A5" s="39"/>
      <c r="B5" s="39"/>
      <c r="C5" s="39"/>
      <c r="D5" s="39"/>
      <c r="E5" s="39"/>
      <c r="F5" s="39"/>
      <c r="G5" s="39"/>
      <c r="H5" s="39"/>
      <c r="I5" s="39" t="s">
        <v>328</v>
      </c>
    </row>
    <row r="6" spans="1:9" ht="12.75" customHeight="1" thickBot="1">
      <c r="A6" s="123" t="s">
        <v>291</v>
      </c>
      <c r="B6" s="125" t="s">
        <v>0</v>
      </c>
      <c r="C6" s="117" t="s">
        <v>78</v>
      </c>
      <c r="D6" s="118"/>
      <c r="E6" s="118"/>
      <c r="F6" s="118"/>
      <c r="G6" s="119"/>
      <c r="H6" s="120" t="s">
        <v>186</v>
      </c>
      <c r="I6" s="120" t="s">
        <v>43</v>
      </c>
    </row>
    <row r="7" spans="1:9" ht="64.5" customHeight="1" thickBot="1">
      <c r="A7" s="124"/>
      <c r="B7" s="126"/>
      <c r="C7" s="56" t="s">
        <v>178</v>
      </c>
      <c r="D7" s="56" t="s">
        <v>39</v>
      </c>
      <c r="E7" s="57" t="s">
        <v>41</v>
      </c>
      <c r="F7" s="56" t="s">
        <v>42</v>
      </c>
      <c r="G7" s="56" t="s">
        <v>79</v>
      </c>
      <c r="H7" s="121"/>
      <c r="I7" s="121"/>
    </row>
    <row r="8" spans="1:9" ht="16.5" customHeight="1" thickBot="1">
      <c r="A8" s="60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</row>
    <row r="9" spans="1:9" ht="12.75" customHeight="1">
      <c r="A9" s="58" t="s">
        <v>108</v>
      </c>
      <c r="B9" s="40">
        <v>10</v>
      </c>
      <c r="C9" s="59">
        <v>78414</v>
      </c>
      <c r="D9" s="59"/>
      <c r="E9" s="59"/>
      <c r="F9" s="59">
        <v>20242054</v>
      </c>
      <c r="G9" s="59">
        <v>35867367</v>
      </c>
      <c r="H9" s="59"/>
      <c r="I9" s="59">
        <f>C9+D9+E9+F9+G9+H9</f>
        <v>56187835</v>
      </c>
    </row>
    <row r="10" spans="1:9" ht="12.75" customHeight="1">
      <c r="A10" s="54" t="s">
        <v>292</v>
      </c>
      <c r="B10" s="40">
        <v>11</v>
      </c>
      <c r="C10" s="41"/>
      <c r="D10" s="41"/>
      <c r="E10" s="41"/>
      <c r="F10" s="41"/>
      <c r="G10" s="41"/>
      <c r="H10" s="41"/>
      <c r="I10" s="41"/>
    </row>
    <row r="11" spans="1:9" ht="12.75" customHeight="1">
      <c r="A11" s="54" t="s">
        <v>293</v>
      </c>
      <c r="B11" s="53">
        <v>100</v>
      </c>
      <c r="C11" s="55">
        <f t="shared" ref="C11:H11" si="0">SUM(C9:C10)</f>
        <v>78414</v>
      </c>
      <c r="D11" s="55">
        <f t="shared" si="0"/>
        <v>0</v>
      </c>
      <c r="E11" s="55">
        <f t="shared" si="0"/>
        <v>0</v>
      </c>
      <c r="F11" s="55">
        <f t="shared" si="0"/>
        <v>20242054</v>
      </c>
      <c r="G11" s="55">
        <f t="shared" si="0"/>
        <v>35867367</v>
      </c>
      <c r="H11" s="55">
        <f t="shared" si="0"/>
        <v>0</v>
      </c>
      <c r="I11" s="55">
        <f>I9</f>
        <v>56187835</v>
      </c>
    </row>
    <row r="12" spans="1:9" ht="12.75" customHeight="1">
      <c r="A12" s="54" t="s">
        <v>294</v>
      </c>
      <c r="B12" s="53">
        <v>200</v>
      </c>
      <c r="C12" s="55">
        <f t="shared" ref="C12:H12" si="1">C13+C14</f>
        <v>0</v>
      </c>
      <c r="D12" s="55">
        <f t="shared" si="1"/>
        <v>0</v>
      </c>
      <c r="E12" s="55">
        <f t="shared" si="1"/>
        <v>0</v>
      </c>
      <c r="F12" s="55">
        <f t="shared" si="1"/>
        <v>-8127360</v>
      </c>
      <c r="G12" s="55">
        <f t="shared" si="1"/>
        <v>17339619</v>
      </c>
      <c r="H12" s="55">
        <f t="shared" si="1"/>
        <v>0</v>
      </c>
      <c r="I12" s="55">
        <f>C12+D12+E12+F12+G12+H12</f>
        <v>9212259</v>
      </c>
    </row>
    <row r="13" spans="1:9" ht="12.75" customHeight="1">
      <c r="A13" s="54" t="s">
        <v>295</v>
      </c>
      <c r="B13" s="53">
        <v>210</v>
      </c>
      <c r="C13" s="55"/>
      <c r="D13" s="55"/>
      <c r="E13" s="55"/>
      <c r="F13" s="55"/>
      <c r="G13" s="55">
        <v>3235077</v>
      </c>
      <c r="H13" s="55"/>
      <c r="I13" s="55">
        <f>C13+D13+E13+F13+G13+H13</f>
        <v>3235077</v>
      </c>
    </row>
    <row r="14" spans="1:9" ht="12.75" customHeight="1">
      <c r="A14" s="54" t="s">
        <v>322</v>
      </c>
      <c r="B14" s="53">
        <v>220</v>
      </c>
      <c r="C14" s="55">
        <f t="shared" ref="C14:H14" si="2">C16+C17+C18+C19+C20+C21+C22+C23+C24+C25</f>
        <v>0</v>
      </c>
      <c r="D14" s="55">
        <f t="shared" si="2"/>
        <v>0</v>
      </c>
      <c r="E14" s="55">
        <f t="shared" si="2"/>
        <v>0</v>
      </c>
      <c r="F14" s="55">
        <f t="shared" si="2"/>
        <v>-8127360</v>
      </c>
      <c r="G14" s="55">
        <f t="shared" si="2"/>
        <v>14104542</v>
      </c>
      <c r="H14" s="55">
        <f t="shared" si="2"/>
        <v>0</v>
      </c>
      <c r="I14" s="55">
        <f>C14+D14+E14+F14+G14+H14</f>
        <v>5977182</v>
      </c>
    </row>
    <row r="15" spans="1:9" ht="15.75" customHeight="1">
      <c r="A15" s="54" t="s">
        <v>210</v>
      </c>
      <c r="B15" s="53"/>
      <c r="C15" s="55"/>
      <c r="D15" s="55"/>
      <c r="E15" s="55"/>
      <c r="F15" s="55"/>
      <c r="G15" s="55"/>
      <c r="H15" s="55"/>
      <c r="I15" s="55"/>
    </row>
    <row r="16" spans="1:9" ht="27" customHeight="1">
      <c r="A16" s="54" t="s">
        <v>296</v>
      </c>
      <c r="B16" s="53">
        <v>221</v>
      </c>
      <c r="C16" s="55"/>
      <c r="D16" s="55"/>
      <c r="E16" s="55"/>
      <c r="F16" s="55">
        <v>5977182</v>
      </c>
      <c r="G16" s="55"/>
      <c r="H16" s="55"/>
      <c r="I16" s="55">
        <f t="shared" ref="I16:I17" si="3">C16+D16+E16+F16+G16+H16</f>
        <v>5977182</v>
      </c>
    </row>
    <row r="17" spans="1:9" ht="24" customHeight="1">
      <c r="A17" s="54" t="s">
        <v>297</v>
      </c>
      <c r="B17" s="53">
        <v>222</v>
      </c>
      <c r="C17" s="55"/>
      <c r="D17" s="55"/>
      <c r="E17" s="55"/>
      <c r="F17" s="55">
        <f>-14104542</f>
        <v>-14104542</v>
      </c>
      <c r="G17" s="55">
        <v>14104542</v>
      </c>
      <c r="H17" s="55"/>
      <c r="I17" s="55">
        <f t="shared" si="3"/>
        <v>0</v>
      </c>
    </row>
    <row r="18" spans="1:9" ht="25.5" customHeight="1">
      <c r="A18" s="54" t="s">
        <v>298</v>
      </c>
      <c r="B18" s="53">
        <v>223</v>
      </c>
      <c r="C18" s="55"/>
      <c r="D18" s="55"/>
      <c r="E18" s="55"/>
      <c r="F18" s="55"/>
      <c r="G18" s="55"/>
      <c r="H18" s="55"/>
      <c r="I18" s="55">
        <f t="shared" ref="I16:I26" si="4">C18+D18+E18+F18+G18+H18</f>
        <v>0</v>
      </c>
    </row>
    <row r="19" spans="1:9" ht="37.5" customHeight="1">
      <c r="A19" s="54" t="s">
        <v>213</v>
      </c>
      <c r="B19" s="53">
        <v>224</v>
      </c>
      <c r="C19" s="55"/>
      <c r="D19" s="55"/>
      <c r="E19" s="55"/>
      <c r="F19" s="55"/>
      <c r="G19" s="55"/>
      <c r="H19" s="55"/>
      <c r="I19" s="55">
        <f t="shared" si="4"/>
        <v>0</v>
      </c>
    </row>
    <row r="20" spans="1:9" ht="15" customHeight="1">
      <c r="A20" s="54" t="s">
        <v>214</v>
      </c>
      <c r="B20" s="53">
        <v>225</v>
      </c>
      <c r="C20" s="55"/>
      <c r="D20" s="55"/>
      <c r="E20" s="55"/>
      <c r="F20" s="55"/>
      <c r="G20" s="55"/>
      <c r="H20" s="55"/>
      <c r="I20" s="55">
        <f t="shared" si="4"/>
        <v>0</v>
      </c>
    </row>
    <row r="21" spans="1:9" ht="24.75" customHeight="1">
      <c r="A21" s="54" t="s">
        <v>215</v>
      </c>
      <c r="B21" s="53">
        <v>226</v>
      </c>
      <c r="C21" s="55"/>
      <c r="D21" s="55"/>
      <c r="E21" s="55"/>
      <c r="F21" s="55"/>
      <c r="G21" s="55"/>
      <c r="H21" s="55"/>
      <c r="I21" s="55">
        <f t="shared" si="4"/>
        <v>0</v>
      </c>
    </row>
    <row r="22" spans="1:9" ht="25.5" customHeight="1">
      <c r="A22" s="54" t="s">
        <v>299</v>
      </c>
      <c r="B22" s="53">
        <v>227</v>
      </c>
      <c r="C22" s="55"/>
      <c r="D22" s="55"/>
      <c r="E22" s="55"/>
      <c r="F22" s="55"/>
      <c r="G22" s="55"/>
      <c r="H22" s="55"/>
      <c r="I22" s="55">
        <f t="shared" si="4"/>
        <v>0</v>
      </c>
    </row>
    <row r="23" spans="1:9" ht="12.75" customHeight="1">
      <c r="A23" s="54" t="s">
        <v>217</v>
      </c>
      <c r="B23" s="53">
        <v>228</v>
      </c>
      <c r="C23" s="55"/>
      <c r="D23" s="55"/>
      <c r="E23" s="55"/>
      <c r="F23" s="55"/>
      <c r="G23" s="55"/>
      <c r="H23" s="55"/>
      <c r="I23" s="55">
        <f t="shared" si="4"/>
        <v>0</v>
      </c>
    </row>
    <row r="24" spans="1:9" ht="12.75" customHeight="1">
      <c r="A24" s="54" t="s">
        <v>219</v>
      </c>
      <c r="B24" s="53">
        <v>229</v>
      </c>
      <c r="C24" s="55"/>
      <c r="D24" s="55"/>
      <c r="E24" s="55"/>
      <c r="F24" s="55"/>
      <c r="G24" s="55"/>
      <c r="H24" s="55"/>
      <c r="I24" s="55">
        <f t="shared" si="4"/>
        <v>0</v>
      </c>
    </row>
    <row r="25" spans="1:9" ht="12.75" customHeight="1">
      <c r="A25" s="54" t="s">
        <v>323</v>
      </c>
      <c r="B25" s="53">
        <v>230</v>
      </c>
      <c r="C25" s="55"/>
      <c r="D25" s="55"/>
      <c r="E25" s="55"/>
      <c r="F25" s="55"/>
      <c r="G25" s="55"/>
      <c r="H25" s="55"/>
      <c r="I25" s="55">
        <f t="shared" si="4"/>
        <v>0</v>
      </c>
    </row>
    <row r="26" spans="1:9" ht="12.75" customHeight="1">
      <c r="A26" s="54" t="s">
        <v>318</v>
      </c>
      <c r="B26" s="53">
        <v>300</v>
      </c>
      <c r="C26" s="55">
        <f t="shared" ref="C26:H26" si="5">C28+C33+C34+C35+C36+C37+C38+C39+C40</f>
        <v>0</v>
      </c>
      <c r="D26" s="55">
        <f t="shared" si="5"/>
        <v>0</v>
      </c>
      <c r="E26" s="55">
        <f t="shared" si="5"/>
        <v>0</v>
      </c>
      <c r="F26" s="55">
        <f t="shared" si="5"/>
        <v>0</v>
      </c>
      <c r="G26" s="55">
        <f t="shared" si="5"/>
        <v>0</v>
      </c>
      <c r="H26" s="55">
        <f t="shared" si="5"/>
        <v>0</v>
      </c>
      <c r="I26" s="55">
        <f t="shared" si="4"/>
        <v>0</v>
      </c>
    </row>
    <row r="27" spans="1:9" ht="12.75" customHeight="1">
      <c r="A27" s="54" t="s">
        <v>210</v>
      </c>
      <c r="B27" s="53"/>
      <c r="C27" s="55"/>
      <c r="D27" s="55"/>
      <c r="E27" s="55"/>
      <c r="F27" s="55"/>
      <c r="G27" s="55"/>
      <c r="H27" s="55"/>
      <c r="I27" s="55"/>
    </row>
    <row r="28" spans="1:9" ht="12.75" customHeight="1">
      <c r="A28" s="54" t="s">
        <v>316</v>
      </c>
      <c r="B28" s="53">
        <v>310</v>
      </c>
      <c r="C28" s="55"/>
      <c r="D28" s="55"/>
      <c r="E28" s="55"/>
      <c r="F28" s="55"/>
      <c r="G28" s="55"/>
      <c r="H28" s="55"/>
      <c r="I28" s="55">
        <f>C28+D28+E28+F28+G28+H28</f>
        <v>0</v>
      </c>
    </row>
    <row r="29" spans="1:9" ht="12.75" customHeight="1">
      <c r="A29" s="54" t="s">
        <v>210</v>
      </c>
      <c r="B29" s="53"/>
      <c r="C29" s="55"/>
      <c r="D29" s="55"/>
      <c r="E29" s="55"/>
      <c r="F29" s="55"/>
      <c r="G29" s="55"/>
      <c r="H29" s="55"/>
      <c r="I29" s="55"/>
    </row>
    <row r="30" spans="1:9" ht="12.75" customHeight="1">
      <c r="A30" s="54" t="s">
        <v>300</v>
      </c>
      <c r="B30" s="53"/>
      <c r="C30" s="55"/>
      <c r="D30" s="55"/>
      <c r="E30" s="55"/>
      <c r="F30" s="55"/>
      <c r="G30" s="55"/>
      <c r="H30" s="55"/>
      <c r="I30" s="55"/>
    </row>
    <row r="31" spans="1:9" ht="24" customHeight="1">
      <c r="A31" s="54" t="s">
        <v>301</v>
      </c>
      <c r="B31" s="53"/>
      <c r="C31" s="55"/>
      <c r="D31" s="55"/>
      <c r="E31" s="55"/>
      <c r="F31" s="55"/>
      <c r="G31" s="55"/>
      <c r="H31" s="55"/>
      <c r="I31" s="55"/>
    </row>
    <row r="32" spans="1:9" ht="24" customHeight="1">
      <c r="A32" s="54" t="s">
        <v>302</v>
      </c>
      <c r="B32" s="53"/>
      <c r="C32" s="55"/>
      <c r="D32" s="55"/>
      <c r="E32" s="55"/>
      <c r="F32" s="55"/>
      <c r="G32" s="55"/>
      <c r="H32" s="55"/>
      <c r="I32" s="55"/>
    </row>
    <row r="33" spans="1:9" ht="12.75" customHeight="1">
      <c r="A33" s="54" t="s">
        <v>303</v>
      </c>
      <c r="B33" s="53">
        <v>311</v>
      </c>
      <c r="C33" s="55"/>
      <c r="D33" s="55"/>
      <c r="E33" s="55"/>
      <c r="F33" s="55"/>
      <c r="G33" s="55"/>
      <c r="H33" s="55"/>
      <c r="I33" s="55">
        <f>C33+D33+E33+F33+G33+H33</f>
        <v>0</v>
      </c>
    </row>
    <row r="34" spans="1:9">
      <c r="A34" s="54" t="s">
        <v>304</v>
      </c>
      <c r="B34" s="53">
        <v>312</v>
      </c>
      <c r="C34" s="55"/>
      <c r="D34" s="55"/>
      <c r="E34" s="55"/>
      <c r="F34" s="55"/>
      <c r="G34" s="55"/>
      <c r="H34" s="55"/>
      <c r="I34" s="55">
        <f t="shared" ref="I34:I40" si="6">C34+D34+E34+F34+G34+H34</f>
        <v>0</v>
      </c>
    </row>
    <row r="35" spans="1:9" ht="24">
      <c r="A35" s="54" t="s">
        <v>305</v>
      </c>
      <c r="B35" s="53">
        <v>313</v>
      </c>
      <c r="C35" s="55"/>
      <c r="D35" s="55"/>
      <c r="E35" s="55"/>
      <c r="F35" s="55"/>
      <c r="G35" s="55"/>
      <c r="H35" s="55"/>
      <c r="I35" s="55">
        <f t="shared" si="6"/>
        <v>0</v>
      </c>
    </row>
    <row r="36" spans="1:9" ht="26.25" customHeight="1">
      <c r="A36" s="54" t="s">
        <v>306</v>
      </c>
      <c r="B36" s="53">
        <v>314</v>
      </c>
      <c r="C36" s="55"/>
      <c r="D36" s="55"/>
      <c r="E36" s="55"/>
      <c r="F36" s="55"/>
      <c r="G36" s="55"/>
      <c r="H36" s="55"/>
      <c r="I36" s="55">
        <f t="shared" si="6"/>
        <v>0</v>
      </c>
    </row>
    <row r="37" spans="1:9" ht="12.75" customHeight="1">
      <c r="A37" s="54" t="s">
        <v>307</v>
      </c>
      <c r="B37" s="53">
        <v>315</v>
      </c>
      <c r="C37" s="55"/>
      <c r="D37" s="55"/>
      <c r="E37" s="55"/>
      <c r="F37" s="55"/>
      <c r="G37" s="55"/>
      <c r="H37" s="55"/>
      <c r="I37" s="55">
        <f t="shared" si="6"/>
        <v>0</v>
      </c>
    </row>
    <row r="38" spans="1:9">
      <c r="A38" s="54" t="s">
        <v>308</v>
      </c>
      <c r="B38" s="53">
        <v>316</v>
      </c>
      <c r="C38" s="55"/>
      <c r="D38" s="55"/>
      <c r="E38" s="55"/>
      <c r="F38" s="55"/>
      <c r="G38" s="55"/>
      <c r="H38" s="55"/>
      <c r="I38" s="55">
        <f t="shared" si="6"/>
        <v>0</v>
      </c>
    </row>
    <row r="39" spans="1:9">
      <c r="A39" s="54" t="s">
        <v>309</v>
      </c>
      <c r="B39" s="53">
        <v>317</v>
      </c>
      <c r="C39" s="55"/>
      <c r="D39" s="55"/>
      <c r="E39" s="55"/>
      <c r="F39" s="55"/>
      <c r="G39" s="55"/>
      <c r="H39" s="55"/>
      <c r="I39" s="55">
        <f t="shared" si="6"/>
        <v>0</v>
      </c>
    </row>
    <row r="40" spans="1:9" ht="24">
      <c r="A40" s="54" t="s">
        <v>310</v>
      </c>
      <c r="B40" s="53">
        <v>318</v>
      </c>
      <c r="C40" s="55"/>
      <c r="D40" s="55"/>
      <c r="E40" s="55"/>
      <c r="F40" s="55"/>
      <c r="G40" s="55"/>
      <c r="H40" s="55"/>
      <c r="I40" s="55">
        <f t="shared" si="6"/>
        <v>0</v>
      </c>
    </row>
    <row r="41" spans="1:9" ht="24">
      <c r="A41" s="54" t="s">
        <v>311</v>
      </c>
      <c r="B41" s="53">
        <v>400</v>
      </c>
      <c r="C41" s="55">
        <f t="shared" ref="C41:H41" si="7">C11+C12+C26</f>
        <v>78414</v>
      </c>
      <c r="D41" s="55">
        <f t="shared" si="7"/>
        <v>0</v>
      </c>
      <c r="E41" s="55">
        <f t="shared" si="7"/>
        <v>0</v>
      </c>
      <c r="F41" s="55">
        <f t="shared" si="7"/>
        <v>12114694</v>
      </c>
      <c r="G41" s="55">
        <f t="shared" si="7"/>
        <v>53206986</v>
      </c>
      <c r="H41" s="55">
        <f t="shared" si="7"/>
        <v>0</v>
      </c>
      <c r="I41" s="55">
        <f t="shared" ref="I41:I46" si="8">C41+D41+E41+F41+G41+H41</f>
        <v>65400094</v>
      </c>
    </row>
    <row r="42" spans="1:9">
      <c r="A42" s="54" t="s">
        <v>292</v>
      </c>
      <c r="B42" s="53">
        <v>401</v>
      </c>
      <c r="C42" s="55"/>
      <c r="D42" s="55"/>
      <c r="E42" s="55"/>
      <c r="F42" s="55"/>
      <c r="G42" s="55"/>
      <c r="H42" s="55"/>
      <c r="I42" s="55">
        <f t="shared" si="8"/>
        <v>0</v>
      </c>
    </row>
    <row r="43" spans="1:9">
      <c r="A43" s="54" t="s">
        <v>312</v>
      </c>
      <c r="B43" s="53">
        <v>500</v>
      </c>
      <c r="C43" s="55">
        <f t="shared" ref="C43:H43" si="9">SUM(C41:C42)</f>
        <v>78414</v>
      </c>
      <c r="D43" s="55">
        <f t="shared" si="9"/>
        <v>0</v>
      </c>
      <c r="E43" s="55">
        <f t="shared" si="9"/>
        <v>0</v>
      </c>
      <c r="F43" s="55">
        <f t="shared" si="9"/>
        <v>12114694</v>
      </c>
      <c r="G43" s="55">
        <f t="shared" si="9"/>
        <v>53206986</v>
      </c>
      <c r="H43" s="55">
        <f t="shared" si="9"/>
        <v>0</v>
      </c>
      <c r="I43" s="55">
        <f t="shared" si="8"/>
        <v>65400094</v>
      </c>
    </row>
    <row r="44" spans="1:9">
      <c r="A44" s="54" t="s">
        <v>313</v>
      </c>
      <c r="B44" s="53">
        <v>600</v>
      </c>
      <c r="C44" s="55">
        <f t="shared" ref="C44:H44" si="10">C45+C46</f>
        <v>0</v>
      </c>
      <c r="D44" s="55">
        <f t="shared" si="10"/>
        <v>0</v>
      </c>
      <c r="E44" s="55">
        <f t="shared" si="10"/>
        <v>0</v>
      </c>
      <c r="F44" s="55">
        <f t="shared" si="10"/>
        <v>-348977</v>
      </c>
      <c r="G44" s="55">
        <f>G45+G46</f>
        <v>1372005</v>
      </c>
      <c r="H44" s="55">
        <f t="shared" si="10"/>
        <v>0</v>
      </c>
      <c r="I44" s="55">
        <f t="shared" si="8"/>
        <v>1023028</v>
      </c>
    </row>
    <row r="45" spans="1:9">
      <c r="A45" s="54" t="s">
        <v>295</v>
      </c>
      <c r="B45" s="53">
        <v>610</v>
      </c>
      <c r="C45" s="55"/>
      <c r="D45" s="55"/>
      <c r="E45" s="55"/>
      <c r="F45" s="63"/>
      <c r="G45" s="63">
        <f>942751+80277</f>
        <v>1023028</v>
      </c>
      <c r="H45" s="55"/>
      <c r="I45" s="55">
        <f t="shared" si="8"/>
        <v>1023028</v>
      </c>
    </row>
    <row r="46" spans="1:9" ht="17.25" customHeight="1">
      <c r="A46" s="54" t="s">
        <v>319</v>
      </c>
      <c r="B46" s="53">
        <v>620</v>
      </c>
      <c r="C46" s="55">
        <f t="shared" ref="C46:H46" si="11">C48+C49+C50+C51+C52+C53+C54+C55+C56+C57</f>
        <v>0</v>
      </c>
      <c r="D46" s="55">
        <f t="shared" si="11"/>
        <v>0</v>
      </c>
      <c r="E46" s="55">
        <f t="shared" si="11"/>
        <v>0</v>
      </c>
      <c r="F46" s="63">
        <f t="shared" si="11"/>
        <v>-348977</v>
      </c>
      <c r="G46" s="63">
        <f t="shared" si="11"/>
        <v>348977</v>
      </c>
      <c r="H46" s="55">
        <f t="shared" si="11"/>
        <v>0</v>
      </c>
      <c r="I46" s="55">
        <f t="shared" si="8"/>
        <v>0</v>
      </c>
    </row>
    <row r="47" spans="1:9">
      <c r="A47" s="54" t="s">
        <v>210</v>
      </c>
      <c r="B47" s="53"/>
      <c r="C47" s="55"/>
      <c r="D47" s="55"/>
      <c r="E47" s="55"/>
      <c r="F47" s="63"/>
      <c r="G47" s="63"/>
      <c r="H47" s="55"/>
      <c r="I47" s="55"/>
    </row>
    <row r="48" spans="1:9" ht="24">
      <c r="A48" s="54" t="s">
        <v>296</v>
      </c>
      <c r="B48" s="53">
        <v>621</v>
      </c>
      <c r="C48" s="55"/>
      <c r="D48" s="55"/>
      <c r="E48" s="55"/>
      <c r="F48" s="63"/>
      <c r="G48" s="63"/>
      <c r="H48" s="55"/>
      <c r="I48" s="55">
        <f>F48</f>
        <v>0</v>
      </c>
    </row>
    <row r="49" spans="1:9" ht="27.75" customHeight="1">
      <c r="A49" s="54" t="s">
        <v>297</v>
      </c>
      <c r="B49" s="53">
        <v>622</v>
      </c>
      <c r="C49" s="55"/>
      <c r="D49" s="55"/>
      <c r="E49" s="55"/>
      <c r="F49" s="63">
        <f>-348977</f>
        <v>-348977</v>
      </c>
      <c r="G49" s="63">
        <v>348977</v>
      </c>
      <c r="H49" s="55"/>
      <c r="I49" s="55">
        <f>C49+D49+E49+F49+G49+H49</f>
        <v>0</v>
      </c>
    </row>
    <row r="50" spans="1:9" ht="29.25" customHeight="1">
      <c r="A50" s="54" t="s">
        <v>298</v>
      </c>
      <c r="B50" s="53">
        <v>623</v>
      </c>
      <c r="C50" s="55"/>
      <c r="D50" s="55"/>
      <c r="E50" s="55"/>
      <c r="F50" s="55"/>
      <c r="G50" s="55"/>
      <c r="H50" s="55"/>
      <c r="I50" s="55">
        <f t="shared" ref="I50:I58" si="12">C50+D50+E50+F50+G50+H50</f>
        <v>0</v>
      </c>
    </row>
    <row r="51" spans="1:9" ht="39.75" customHeight="1">
      <c r="A51" s="54" t="s">
        <v>213</v>
      </c>
      <c r="B51" s="53">
        <v>624</v>
      </c>
      <c r="C51" s="55"/>
      <c r="D51" s="55"/>
      <c r="E51" s="55"/>
      <c r="F51" s="55"/>
      <c r="G51" s="55"/>
      <c r="H51" s="55"/>
      <c r="I51" s="55">
        <f t="shared" si="12"/>
        <v>0</v>
      </c>
    </row>
    <row r="52" spans="1:9">
      <c r="A52" s="54" t="s">
        <v>214</v>
      </c>
      <c r="B52" s="53">
        <v>625</v>
      </c>
      <c r="C52" s="55"/>
      <c r="D52" s="55"/>
      <c r="E52" s="55"/>
      <c r="F52" s="55"/>
      <c r="G52" s="55"/>
      <c r="H52" s="55"/>
      <c r="I52" s="55">
        <f t="shared" si="12"/>
        <v>0</v>
      </c>
    </row>
    <row r="53" spans="1:9" ht="24">
      <c r="A53" s="54" t="s">
        <v>314</v>
      </c>
      <c r="B53" s="53">
        <v>626</v>
      </c>
      <c r="C53" s="55"/>
      <c r="D53" s="55"/>
      <c r="E53" s="55"/>
      <c r="F53" s="55"/>
      <c r="G53" s="55"/>
      <c r="H53" s="55"/>
      <c r="I53" s="55">
        <f t="shared" si="12"/>
        <v>0</v>
      </c>
    </row>
    <row r="54" spans="1:9" ht="24">
      <c r="A54" s="54" t="s">
        <v>299</v>
      </c>
      <c r="B54" s="53">
        <v>627</v>
      </c>
      <c r="C54" s="55"/>
      <c r="D54" s="55"/>
      <c r="E54" s="55"/>
      <c r="F54" s="55"/>
      <c r="G54" s="55"/>
      <c r="H54" s="55"/>
      <c r="I54" s="55">
        <f t="shared" si="12"/>
        <v>0</v>
      </c>
    </row>
    <row r="55" spans="1:9">
      <c r="A55" s="54" t="s">
        <v>217</v>
      </c>
      <c r="B55" s="53">
        <v>628</v>
      </c>
      <c r="C55" s="55"/>
      <c r="D55" s="55"/>
      <c r="E55" s="55"/>
      <c r="F55" s="55"/>
      <c r="G55" s="55"/>
      <c r="H55" s="55"/>
      <c r="I55" s="55">
        <f t="shared" si="12"/>
        <v>0</v>
      </c>
    </row>
    <row r="56" spans="1:9">
      <c r="A56" s="54" t="s">
        <v>219</v>
      </c>
      <c r="B56" s="53">
        <v>629</v>
      </c>
      <c r="C56" s="55"/>
      <c r="D56" s="55"/>
      <c r="E56" s="55"/>
      <c r="F56" s="55"/>
      <c r="G56" s="55"/>
      <c r="H56" s="55"/>
      <c r="I56" s="55">
        <f t="shared" si="12"/>
        <v>0</v>
      </c>
    </row>
    <row r="57" spans="1:9">
      <c r="A57" s="54" t="s">
        <v>323</v>
      </c>
      <c r="B57" s="53">
        <v>630</v>
      </c>
      <c r="C57" s="55"/>
      <c r="D57" s="55"/>
      <c r="E57" s="55"/>
      <c r="F57" s="55"/>
      <c r="G57" s="55"/>
      <c r="H57" s="55"/>
      <c r="I57" s="55">
        <f t="shared" si="12"/>
        <v>0</v>
      </c>
    </row>
    <row r="58" spans="1:9">
      <c r="A58" s="54" t="s">
        <v>315</v>
      </c>
      <c r="B58" s="53">
        <v>700</v>
      </c>
      <c r="C58" s="55">
        <f t="shared" ref="C58:H58" si="13">C60+C65+C66+C67+C68+C69+C70+C71+C72</f>
        <v>0</v>
      </c>
      <c r="D58" s="55">
        <f t="shared" si="13"/>
        <v>0</v>
      </c>
      <c r="E58" s="55">
        <f t="shared" si="13"/>
        <v>0</v>
      </c>
      <c r="F58" s="55">
        <f t="shared" si="13"/>
        <v>0</v>
      </c>
      <c r="G58" s="55">
        <f t="shared" si="13"/>
        <v>0</v>
      </c>
      <c r="H58" s="55">
        <f t="shared" si="13"/>
        <v>0</v>
      </c>
      <c r="I58" s="55">
        <f t="shared" si="12"/>
        <v>0</v>
      </c>
    </row>
    <row r="59" spans="1:9">
      <c r="A59" s="54" t="s">
        <v>210</v>
      </c>
      <c r="B59" s="53"/>
      <c r="C59" s="55"/>
      <c r="D59" s="55"/>
      <c r="E59" s="55"/>
      <c r="F59" s="55"/>
      <c r="G59" s="55"/>
      <c r="H59" s="55"/>
      <c r="I59" s="55"/>
    </row>
    <row r="60" spans="1:9">
      <c r="A60" s="54" t="s">
        <v>316</v>
      </c>
      <c r="B60" s="53">
        <v>710</v>
      </c>
      <c r="C60" s="55"/>
      <c r="D60" s="55"/>
      <c r="E60" s="55"/>
      <c r="F60" s="55"/>
      <c r="G60" s="55"/>
      <c r="H60" s="55"/>
      <c r="I60" s="55">
        <f>C60+D60+E60+F60+G60+H60</f>
        <v>0</v>
      </c>
    </row>
    <row r="61" spans="1:9">
      <c r="A61" s="54" t="s">
        <v>210</v>
      </c>
      <c r="B61" s="53"/>
      <c r="C61" s="55"/>
      <c r="D61" s="55"/>
      <c r="E61" s="55"/>
      <c r="F61" s="55"/>
      <c r="G61" s="55"/>
      <c r="H61" s="55"/>
      <c r="I61" s="55"/>
    </row>
    <row r="62" spans="1:9">
      <c r="A62" s="54" t="s">
        <v>300</v>
      </c>
      <c r="B62" s="53"/>
      <c r="C62" s="55"/>
      <c r="D62" s="55"/>
      <c r="E62" s="55"/>
      <c r="F62" s="55"/>
      <c r="G62" s="55"/>
      <c r="H62" s="55"/>
      <c r="I62" s="55"/>
    </row>
    <row r="63" spans="1:9">
      <c r="A63" s="54" t="s">
        <v>301</v>
      </c>
      <c r="B63" s="53"/>
      <c r="C63" s="55"/>
      <c r="D63" s="55"/>
      <c r="E63" s="55"/>
      <c r="F63" s="55"/>
      <c r="G63" s="55"/>
      <c r="H63" s="55"/>
      <c r="I63" s="55"/>
    </row>
    <row r="64" spans="1:9" ht="24">
      <c r="A64" s="54" t="s">
        <v>302</v>
      </c>
      <c r="B64" s="53"/>
      <c r="C64" s="55"/>
      <c r="D64" s="55"/>
      <c r="E64" s="55"/>
      <c r="F64" s="55"/>
      <c r="G64" s="55"/>
      <c r="H64" s="55"/>
      <c r="I64" s="55"/>
    </row>
    <row r="65" spans="1:9">
      <c r="A65" s="54" t="s">
        <v>303</v>
      </c>
      <c r="B65" s="53">
        <v>711</v>
      </c>
      <c r="C65" s="55"/>
      <c r="D65" s="55"/>
      <c r="E65" s="55"/>
      <c r="F65" s="55"/>
      <c r="G65" s="55"/>
      <c r="H65" s="55"/>
      <c r="I65" s="55">
        <f>C65+D65+E65+F65+G65+H65</f>
        <v>0</v>
      </c>
    </row>
    <row r="66" spans="1:9">
      <c r="A66" s="54" t="s">
        <v>304</v>
      </c>
      <c r="B66" s="53">
        <v>712</v>
      </c>
      <c r="C66" s="55"/>
      <c r="D66" s="55"/>
      <c r="E66" s="55"/>
      <c r="F66" s="55"/>
      <c r="G66" s="55"/>
      <c r="H66" s="55"/>
      <c r="I66" s="55">
        <f t="shared" ref="I66:I72" si="14">C66+D66+E66+F66+G66+H66</f>
        <v>0</v>
      </c>
    </row>
    <row r="67" spans="1:9" ht="24">
      <c r="A67" s="54" t="s">
        <v>317</v>
      </c>
      <c r="B67" s="53">
        <v>713</v>
      </c>
      <c r="C67" s="55"/>
      <c r="D67" s="55"/>
      <c r="E67" s="55"/>
      <c r="F67" s="55"/>
      <c r="G67" s="55"/>
      <c r="H67" s="55"/>
      <c r="I67" s="55">
        <f t="shared" si="14"/>
        <v>0</v>
      </c>
    </row>
    <row r="68" spans="1:9" ht="24">
      <c r="A68" s="54" t="s">
        <v>306</v>
      </c>
      <c r="B68" s="53">
        <v>714</v>
      </c>
      <c r="C68" s="55"/>
      <c r="D68" s="55"/>
      <c r="E68" s="55"/>
      <c r="F68" s="55"/>
      <c r="G68" s="55"/>
      <c r="H68" s="55"/>
      <c r="I68" s="55">
        <f t="shared" si="14"/>
        <v>0</v>
      </c>
    </row>
    <row r="69" spans="1:9">
      <c r="A69" s="54" t="s">
        <v>307</v>
      </c>
      <c r="B69" s="53">
        <v>715</v>
      </c>
      <c r="C69" s="55"/>
      <c r="D69" s="55"/>
      <c r="E69" s="55"/>
      <c r="F69" s="55"/>
      <c r="G69" s="55"/>
      <c r="H69" s="55"/>
      <c r="I69" s="55">
        <f t="shared" si="14"/>
        <v>0</v>
      </c>
    </row>
    <row r="70" spans="1:9">
      <c r="A70" s="54" t="s">
        <v>308</v>
      </c>
      <c r="B70" s="53">
        <v>716</v>
      </c>
      <c r="C70" s="55"/>
      <c r="D70" s="55"/>
      <c r="E70" s="55"/>
      <c r="F70" s="55"/>
      <c r="G70" s="55"/>
      <c r="H70" s="55"/>
      <c r="I70" s="55">
        <f t="shared" si="14"/>
        <v>0</v>
      </c>
    </row>
    <row r="71" spans="1:9">
      <c r="A71" s="54" t="s">
        <v>309</v>
      </c>
      <c r="B71" s="53">
        <v>717</v>
      </c>
      <c r="C71" s="55"/>
      <c r="D71" s="55"/>
      <c r="E71" s="55"/>
      <c r="F71" s="55"/>
      <c r="G71" s="55"/>
      <c r="H71" s="55"/>
      <c r="I71" s="55">
        <f t="shared" si="14"/>
        <v>0</v>
      </c>
    </row>
    <row r="72" spans="1:9" ht="24">
      <c r="A72" s="54" t="s">
        <v>310</v>
      </c>
      <c r="B72" s="53">
        <v>718</v>
      </c>
      <c r="C72" s="55"/>
      <c r="D72" s="55"/>
      <c r="E72" s="55"/>
      <c r="F72" s="55"/>
      <c r="G72" s="55"/>
      <c r="H72" s="55"/>
      <c r="I72" s="55">
        <f t="shared" si="14"/>
        <v>0</v>
      </c>
    </row>
    <row r="73" spans="1:9" ht="24">
      <c r="A73" s="54" t="s">
        <v>339</v>
      </c>
      <c r="B73" s="53">
        <v>800</v>
      </c>
      <c r="C73" s="55">
        <f>C43+C44+C58</f>
        <v>78414</v>
      </c>
      <c r="D73" s="55"/>
      <c r="E73" s="55"/>
      <c r="F73" s="55">
        <f>F43+F44+F58</f>
        <v>11765717</v>
      </c>
      <c r="G73" s="55">
        <f>G43+G44+G58</f>
        <v>54578991</v>
      </c>
      <c r="H73" s="55"/>
      <c r="I73" s="55">
        <f>I43+I44+I58</f>
        <v>66423122</v>
      </c>
    </row>
    <row r="76" spans="1:9">
      <c r="A76" s="6"/>
      <c r="B76" s="6"/>
      <c r="C76" s="6"/>
      <c r="D76" s="6"/>
      <c r="E76" s="6"/>
      <c r="F76" s="6"/>
      <c r="G76" s="6"/>
      <c r="H76" s="6"/>
      <c r="I76" s="3"/>
    </row>
    <row r="77" spans="1:9">
      <c r="A77" s="4" t="s">
        <v>320</v>
      </c>
      <c r="B77" s="4"/>
      <c r="C77" s="4" t="s">
        <v>97</v>
      </c>
      <c r="D77" s="4"/>
      <c r="E77" s="4"/>
      <c r="F77" s="4"/>
      <c r="G77" s="4" t="s">
        <v>98</v>
      </c>
      <c r="H77" s="4"/>
      <c r="I77" s="3"/>
    </row>
    <row r="78" spans="1:9" ht="10.5" customHeight="1">
      <c r="A78" s="6"/>
      <c r="B78" s="6" t="s">
        <v>99</v>
      </c>
      <c r="C78" s="6"/>
      <c r="D78" s="6"/>
      <c r="E78" s="6"/>
      <c r="F78" s="6"/>
      <c r="G78" s="86" t="s">
        <v>83</v>
      </c>
      <c r="H78" s="86"/>
      <c r="I78" s="3"/>
    </row>
    <row r="79" spans="1:9" ht="22.5" customHeight="1">
      <c r="A79" s="4" t="s">
        <v>321</v>
      </c>
      <c r="B79" s="4"/>
      <c r="C79" s="4" t="s">
        <v>101</v>
      </c>
      <c r="D79" s="4"/>
      <c r="E79" s="4"/>
      <c r="F79" s="4"/>
      <c r="G79" s="4" t="s">
        <v>98</v>
      </c>
      <c r="H79" s="4"/>
      <c r="I79" s="3"/>
    </row>
    <row r="80" spans="1:9">
      <c r="A80" s="3"/>
      <c r="B80" s="3" t="s">
        <v>99</v>
      </c>
      <c r="C80" s="3"/>
      <c r="D80" s="3"/>
      <c r="E80" s="3"/>
      <c r="F80" s="3"/>
      <c r="G80" s="86" t="s">
        <v>83</v>
      </c>
      <c r="H80" s="86"/>
      <c r="I80" s="3"/>
    </row>
    <row r="81" spans="1:9">
      <c r="A81" s="3"/>
      <c r="B81" s="3"/>
      <c r="C81" s="3"/>
      <c r="D81" s="3"/>
      <c r="E81" s="3"/>
      <c r="F81" s="3"/>
      <c r="G81" s="3"/>
      <c r="H81" s="3"/>
      <c r="I81" s="3"/>
    </row>
    <row r="82" spans="1:9">
      <c r="A82" s="3" t="s">
        <v>102</v>
      </c>
      <c r="B82" s="3"/>
      <c r="C82" s="3"/>
      <c r="D82" s="3"/>
      <c r="E82" s="3"/>
      <c r="F82" s="3"/>
      <c r="G82" s="3"/>
      <c r="H82" s="3"/>
      <c r="I82" s="3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</sheetData>
  <mergeCells count="10">
    <mergeCell ref="A2:I2"/>
    <mergeCell ref="A3:I3"/>
    <mergeCell ref="A4:I4"/>
    <mergeCell ref="A6:A7"/>
    <mergeCell ref="B6:B7"/>
    <mergeCell ref="G78:H78"/>
    <mergeCell ref="G80:H80"/>
    <mergeCell ref="C6:G6"/>
    <mergeCell ref="H6:H7"/>
    <mergeCell ref="I6:I7"/>
  </mergeCells>
  <phoneticPr fontId="2" type="noConversion"/>
  <pageMargins left="0.35433070866141736" right="0.19685039370078741" top="0.78740157480314965" bottom="0.78740157480314965" header="0.19685039370078741" footer="0.19685039370078741"/>
  <pageSetup paperSize="9" scale="95" orientation="landscape" r:id="rId1"/>
  <headerFooter alignWithMargins="0">
    <oddHeader>&amp;RФорма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Company>Kontora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Касымова Куаныш Имашевна</cp:lastModifiedBy>
  <cp:lastPrinted>2017-05-11T07:44:15Z</cp:lastPrinted>
  <dcterms:created xsi:type="dcterms:W3CDTF">2008-06-27T12:07:19Z</dcterms:created>
  <dcterms:modified xsi:type="dcterms:W3CDTF">2017-05-11T09:17:57Z</dcterms:modified>
</cp:coreProperties>
</file>