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3"/>
  </bookViews>
  <sheets>
    <sheet name="форма 1 (тен)" sheetId="1" r:id="rId1"/>
    <sheet name="форма 2 (тен)" sheetId="2" r:id="rId2"/>
    <sheet name="форма 3 (тен)" sheetId="3" r:id="rId3"/>
    <sheet name="форма 4 (тен) 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  <comment ref="J78" authorId="1">
      <text>
        <r>
          <rPr>
            <sz val="8"/>
            <rFont val="Tahoma"/>
            <family val="2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  <comment ref="I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</commentList>
</comments>
</file>

<file path=xl/sharedStrings.xml><?xml version="1.0" encoding="utf-8"?>
<sst xmlns="http://schemas.openxmlformats.org/spreadsheetml/2006/main" count="498" uniqueCount="350">
  <si>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</si>
  <si>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</si>
  <si>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</si>
  <si>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</si>
  <si>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</si>
  <si>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</si>
  <si>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</si>
  <si>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</si>
  <si>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</si>
  <si>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</si>
  <si>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</si>
  <si>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</si>
  <si>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</si>
  <si>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</si>
  <si>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</si>
  <si>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</si>
  <si>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</si>
  <si>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</si>
  <si>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</si>
  <si>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</si>
  <si>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</si>
  <si>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</si>
  <si>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</si>
  <si>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</si>
  <si>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</si>
  <si>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</si>
  <si>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</si>
  <si>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</si>
  <si>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</si>
  <si>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</si>
  <si>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</si>
  <si>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</si>
  <si>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</si>
  <si>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</si>
  <si>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</si>
  <si>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</si>
  <si>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</si>
  <si>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</si>
  <si>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</si>
  <si>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</si>
  <si>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</si>
  <si>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</si>
  <si>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</si>
  <si>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</si>
  <si>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</si>
  <si>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</si>
  <si>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</si>
  <si>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</si>
  <si>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</si>
  <si>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</si>
  <si>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</si>
  <si>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</si>
  <si>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</si>
  <si>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</si>
  <si>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</si>
  <si>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</si>
  <si>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</si>
  <si>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</si>
  <si>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</si>
  <si>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</si>
  <si>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</si>
  <si>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</si>
  <si>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</si>
  <si>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</si>
  <si>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</si>
  <si>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</si>
  <si>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</si>
  <si>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</si>
  <si>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</si>
  <si>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</si>
  <si>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</si>
  <si>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</si>
  <si>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</si>
  <si>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</si>
  <si>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</si>
  <si>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</si>
  <si>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</si>
  <si>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</si>
  <si>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</si>
  <si>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</si>
  <si>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</si>
  <si>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</si>
  <si>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</si>
  <si>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</si>
  <si>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</si>
  <si>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</si>
  <si>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</si>
  <si>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</si>
  <si>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</si>
  <si>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</si>
  <si>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</si>
  <si>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</si>
  <si>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</si>
  <si>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</si>
  <si>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</si>
  <si>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</si>
  <si>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</si>
  <si>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</si>
  <si>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</si>
  <si>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</si>
  <si>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</si>
  <si>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</si>
  <si>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</si>
  <si>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</si>
  <si>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</si>
  <si>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</si>
  <si>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</si>
  <si>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</si>
  <si>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Приложение 4</t>
  </si>
  <si>
    <t>Форма № 3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</si>
  <si>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</si>
  <si>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</si>
  <si>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</si>
  <si>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</si>
  <si>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</si>
  <si>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Форма № 4</t>
  </si>
  <si>
    <t>Сальдо на 1 января предыдущего года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</si>
  <si>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</si>
  <si>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</si>
  <si>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</si>
  <si>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</si>
  <si>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</si>
  <si>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</si>
  <si>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</si>
  <si>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</si>
  <si>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</si>
  <si>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</si>
  <si>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</si>
  <si>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</si>
  <si>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</si>
  <si>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</si>
  <si>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</si>
  <si>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</si>
  <si>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</si>
  <si>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</si>
  <si>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</si>
  <si>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</si>
  <si>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</si>
  <si>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</si>
  <si>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</si>
  <si>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</si>
  <si>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</si>
  <si>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</si>
  <si>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</si>
  <si>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</si>
  <si>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</si>
  <si>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</si>
  <si>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</si>
  <si>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</si>
  <si>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</si>
  <si>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</si>
  <si>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</si>
  <si>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</si>
  <si>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</si>
  <si>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</si>
  <si>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</si>
  <si>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</si>
  <si>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</si>
  <si>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</si>
  <si>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</si>
  <si>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</si>
  <si>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</si>
  <si>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</si>
  <si>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</si>
  <si>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</si>
  <si>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</si>
  <si>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</si>
  <si>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</si>
  <si>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</si>
  <si>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</si>
  <si>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</si>
  <si>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</si>
  <si>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</si>
  <si>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</si>
  <si>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</si>
  <si>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</si>
  <si>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</si>
  <si>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</si>
  <si>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</si>
  <si>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</si>
  <si>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</si>
  <si>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</si>
  <si>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</si>
  <si>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</si>
  <si>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</si>
  <si>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</si>
  <si>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</si>
  <si>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</si>
  <si>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</si>
  <si>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</si>
  <si>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</si>
  <si>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</si>
  <si>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</si>
  <si>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</si>
  <si>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</si>
  <si>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</si>
  <si>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</si>
  <si>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</si>
  <si>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</si>
  <si>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</si>
  <si>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</si>
  <si>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</si>
  <si>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</si>
  <si>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</si>
  <si>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</si>
  <si>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</si>
  <si>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</si>
  <si>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</si>
  <si>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</si>
  <si>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</si>
  <si>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</si>
  <si>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</si>
  <si>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</si>
  <si>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</si>
  <si>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</si>
  <si>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</si>
  <si>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</si>
  <si>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</si>
  <si>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</si>
  <si>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</si>
  <si>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</si>
  <si>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</si>
  <si>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</si>
  <si>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</si>
  <si>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</si>
  <si>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</si>
  <si>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</si>
  <si>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</si>
  <si>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</si>
  <si>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</si>
  <si>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</si>
  <si>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</si>
  <si>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</si>
  <si>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</si>
  <si>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</si>
  <si>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</si>
  <si>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</si>
  <si>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</si>
  <si>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</si>
  <si>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</si>
  <si>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</si>
  <si>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</si>
  <si>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</si>
  <si>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</si>
  <si>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</si>
  <si>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</si>
  <si>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</si>
  <si>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</si>
  <si>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</si>
  <si>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</si>
  <si>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</si>
  <si>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</si>
  <si>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</si>
  <si>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</si>
  <si>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</si>
  <si>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</si>
  <si>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</si>
  <si>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</si>
  <si>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</si>
  <si>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</si>
  <si>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</si>
  <si>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</si>
  <si>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</si>
  <si>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</si>
  <si>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</si>
  <si>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</si>
  <si>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</si>
  <si>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</si>
  <si>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</si>
  <si>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</si>
  <si>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</si>
  <si>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</si>
  <si>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</si>
  <si>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</si>
  <si>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</si>
  <si>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</si>
  <si>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</si>
  <si>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</si>
  <si>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</si>
  <si>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</si>
  <si>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</si>
  <si>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</si>
  <si>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</si>
  <si>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</si>
  <si>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</si>
  <si>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</si>
  <si>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</si>
  <si>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</si>
  <si>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</si>
  <si>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</si>
  <si>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</si>
  <si>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</si>
  <si>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</si>
  <si>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</si>
  <si>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</si>
  <si>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</si>
  <si>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</si>
  <si>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</si>
  <si>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</si>
  <si>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</si>
  <si>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</si>
  <si>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</si>
  <si>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</si>
  <si>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</si>
  <si>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</si>
  <si>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</si>
  <si>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</si>
  <si>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</si>
  <si>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</si>
  <si>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</si>
  <si>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</si>
  <si>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</si>
  <si>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</si>
  <si>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</si>
  <si>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</si>
  <si>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</si>
  <si>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</si>
  <si>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</si>
  <si>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</si>
  <si>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</si>
  <si>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</si>
  <si>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</si>
  <si>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</si>
  <si>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</si>
  <si>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</si>
  <si>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</si>
  <si>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</si>
  <si>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</si>
  <si>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</si>
  <si>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</si>
  <si>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</si>
  <si>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</si>
  <si>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</si>
  <si>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</si>
  <si>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</si>
  <si>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 xml:space="preserve">БУХГАЛТЕРСКИЙ БАЛАНС </t>
  </si>
  <si>
    <t>КОНСОЛИДИРОВАННАЯ</t>
  </si>
  <si>
    <t xml:space="preserve">Балансовая стоимость акции                                                                      </t>
  </si>
  <si>
    <t xml:space="preserve">КОНСОЛИДИРОВАННЫЙ ОТЧЕТ О ПРИБЫЛЯХ И УБЫТКАХ 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</si>
  <si>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</si>
  <si>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</si>
  <si>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</si>
  <si>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За отчетный период ( янв-март 2013г.)</t>
  </si>
  <si>
    <t>За предыдущий период ( янв-март 2012г.)</t>
  </si>
  <si>
    <t>Сальдо на 31 марта отчетного года (строка 500 + строка 600 + строка 700)</t>
  </si>
  <si>
    <t>по состоянию на  31.03. 2014 года</t>
  </si>
  <si>
    <t>за период, заканчивающийся 31 марта 2014 года</t>
  </si>
  <si>
    <t>За отчетный период ( янв-март 2014г.)</t>
  </si>
  <si>
    <t>За предыдущий период ( янв-март 2013г.)</t>
  </si>
  <si>
    <t>Текущий подоходный налог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</si>
</sst>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3" fontId="8" fillId="0" borderId="12" xfId="54" applyNumberFormat="1" applyFont="1" applyBorder="1" applyAlignment="1" applyProtection="1">
      <alignment horizontal="right"/>
      <protection hidden="1" locked="0"/>
    </xf>
    <xf numFmtId="3" fontId="6" fillId="34" borderId="12" xfId="54" applyNumberFormat="1" applyFont="1" applyFill="1" applyBorder="1" applyAlignment="1" applyProtection="1">
      <alignment horizontal="right"/>
      <protection hidden="1" locked="0"/>
    </xf>
    <xf numFmtId="4" fontId="6" fillId="0" borderId="0" xfId="54" applyNumberFormat="1" applyFont="1" applyProtection="1">
      <alignment/>
      <protection hidden="1" locked="0"/>
    </xf>
    <xf numFmtId="3" fontId="8" fillId="33" borderId="12" xfId="54" applyNumberFormat="1" applyFont="1" applyFill="1" applyBorder="1" applyAlignment="1" applyProtection="1">
      <alignment horizontal="right" vertical="center"/>
      <protection hidden="1" locked="0"/>
    </xf>
    <xf numFmtId="3" fontId="6" fillId="0" borderId="12" xfId="54" applyNumberFormat="1" applyFont="1" applyFill="1" applyBorder="1" applyAlignment="1" applyProtection="1">
      <alignment horizontal="right"/>
      <protection hidden="1" locked="0"/>
    </xf>
    <xf numFmtId="3" fontId="8" fillId="0" borderId="12" xfId="54" applyNumberFormat="1" applyFont="1" applyBorder="1" applyAlignment="1" applyProtection="1">
      <alignment horizontal="right" vertical="center"/>
      <protection hidden="1" locked="0"/>
    </xf>
    <xf numFmtId="4" fontId="8" fillId="0" borderId="0" xfId="54" applyNumberFormat="1" applyFont="1" applyProtection="1">
      <alignment/>
      <protection hidden="1" locked="0"/>
    </xf>
    <xf numFmtId="0" fontId="8" fillId="33" borderId="0" xfId="54" applyFont="1" applyFill="1" applyBorder="1" applyAlignment="1" applyProtection="1">
      <alignment horizontal="left"/>
      <protection hidden="1" locked="0"/>
    </xf>
    <xf numFmtId="0" fontId="8" fillId="33" borderId="0" xfId="54" applyFont="1" applyFill="1" applyBorder="1" applyProtection="1">
      <alignment/>
      <protection hidden="1" locked="0"/>
    </xf>
    <xf numFmtId="4" fontId="8" fillId="33" borderId="0" xfId="54" applyNumberFormat="1" applyFont="1" applyFill="1" applyBorder="1" applyAlignment="1" applyProtection="1">
      <alignment horizontal="right"/>
      <protection hidden="1" locked="0"/>
    </xf>
    <xf numFmtId="0" fontId="6" fillId="0" borderId="0" xfId="54" applyFont="1" applyAlignment="1" applyProtection="1">
      <alignment wrapText="1"/>
      <protection hidden="1" locked="0"/>
    </xf>
    <xf numFmtId="0" fontId="6" fillId="0" borderId="0" xfId="54" applyFont="1" applyAlignment="1" applyProtection="1">
      <alignment wrapText="1"/>
      <protection hidden="1"/>
    </xf>
    <xf numFmtId="0" fontId="6" fillId="33" borderId="0" xfId="54" applyFont="1" applyFill="1" applyAlignment="1" applyProtection="1">
      <alignment wrapText="1"/>
      <protection hidden="1" locked="0"/>
    </xf>
    <xf numFmtId="169" fontId="6" fillId="33" borderId="12" xfId="54" applyNumberFormat="1" applyFont="1" applyFill="1" applyBorder="1" applyAlignment="1" applyProtection="1">
      <alignment horizontal="center" wrapText="1"/>
      <protection hidden="1" locked="0"/>
    </xf>
    <xf numFmtId="3" fontId="6" fillId="35" borderId="12" xfId="54" applyNumberFormat="1" applyFont="1" applyFill="1" applyBorder="1" applyAlignment="1" applyProtection="1">
      <alignment horizontal="right" wrapText="1"/>
      <protection locked="0"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0" xfId="54" applyFont="1" applyFill="1" applyBorder="1" applyAlignment="1" applyProtection="1">
      <alignment horizontal="left" vertical="center" wrapText="1"/>
      <protection hidden="1" locked="0"/>
    </xf>
    <xf numFmtId="49" fontId="8" fillId="33" borderId="0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0" xfId="54" applyNumberFormat="1" applyFont="1" applyFill="1" applyBorder="1" applyAlignment="1" applyProtection="1">
      <alignment horizontal="right"/>
      <protection hidden="1" locked="0"/>
    </xf>
    <xf numFmtId="0" fontId="7" fillId="33" borderId="0" xfId="54" applyFont="1" applyFill="1" applyBorder="1" applyAlignment="1" applyProtection="1">
      <alignment horizontal="center"/>
      <protection hidden="1" locked="0"/>
    </xf>
    <xf numFmtId="3" fontId="8" fillId="0" borderId="12" xfId="54" applyNumberFormat="1" applyFont="1" applyFill="1" applyBorder="1" applyAlignment="1" applyProtection="1">
      <alignment horizontal="righ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0" fontId="16" fillId="0" borderId="12" xfId="62" applyNumberFormat="1" applyFont="1" applyBorder="1" applyAlignment="1">
      <alignment horizontal="center" vertical="top" wrapText="1"/>
    </xf>
    <xf numFmtId="0" fontId="8" fillId="33" borderId="15" xfId="54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70" fontId="16" fillId="0" borderId="16" xfId="62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hidden="1" locked="0"/>
    </xf>
    <xf numFmtId="170" fontId="16" fillId="36" borderId="12" xfId="62" applyNumberFormat="1" applyFont="1" applyFill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14" fillId="33" borderId="17" xfId="54" applyFont="1" applyFill="1" applyBorder="1" applyAlignment="1" applyProtection="1">
      <alignment horizontal="center" vertical="center" wrapText="1"/>
      <protection hidden="1" locked="0"/>
    </xf>
    <xf numFmtId="0" fontId="14" fillId="33" borderId="18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1" xfId="54" applyFont="1" applyFill="1" applyBorder="1" applyAlignment="1" applyProtection="1">
      <alignment horizontal="center" vertical="center" wrapText="1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3" fontId="6" fillId="33" borderId="22" xfId="54" applyNumberFormat="1" applyFont="1" applyFill="1" applyBorder="1" applyAlignment="1" applyProtection="1">
      <alignment horizontal="right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7" fillId="33" borderId="18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3" fontId="7" fillId="33" borderId="18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/>
      <protection hidden="1" locked="0"/>
    </xf>
    <xf numFmtId="0" fontId="8" fillId="33" borderId="11" xfId="54" applyFont="1" applyFill="1" applyBorder="1" applyAlignment="1" applyProtection="1">
      <alignment horizontal="center" vertical="center"/>
      <protection hidden="1" locked="0"/>
    </xf>
    <xf numFmtId="0" fontId="8" fillId="33" borderId="13" xfId="54" applyFont="1" applyFill="1" applyBorder="1" applyAlignment="1" applyProtection="1">
      <alignment horizontal="center" vertical="center"/>
      <protection hidden="1" locked="0"/>
    </xf>
    <xf numFmtId="0" fontId="8" fillId="33" borderId="10" xfId="54" applyFont="1" applyFill="1" applyBorder="1" applyAlignment="1" applyProtection="1">
      <alignment horizontal="center" vertical="top" wrapText="1"/>
      <protection hidden="1" locked="0"/>
    </xf>
    <xf numFmtId="3" fontId="8" fillId="33" borderId="11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13" xfId="54" applyNumberFormat="1" applyFont="1" applyFill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8" fillId="33" borderId="26" xfId="54" applyFont="1" applyFill="1" applyBorder="1" applyAlignment="1" applyProtection="1">
      <alignment horizontal="center" vertical="center" wrapText="1"/>
      <protection hidden="1" locked="0"/>
    </xf>
    <xf numFmtId="0" fontId="8" fillId="33" borderId="27" xfId="54" applyFont="1" applyFill="1" applyBorder="1" applyAlignment="1" applyProtection="1">
      <alignment horizontal="center" vertical="center" wrapText="1"/>
      <protection hidden="1" locked="0"/>
    </xf>
    <xf numFmtId="0" fontId="8" fillId="33" borderId="0" xfId="54" applyFont="1" applyFill="1" applyAlignment="1" applyProtection="1">
      <alignment horizontal="center" wrapText="1"/>
      <protection hidden="1" locked="0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8" fillId="33" borderId="28" xfId="54" applyFont="1" applyFill="1" applyBorder="1" applyAlignment="1" applyProtection="1">
      <alignment horizontal="center" vertical="center" wrapText="1"/>
      <protection hidden="1" locked="0"/>
    </xf>
    <xf numFmtId="0" fontId="8" fillId="33" borderId="29" xfId="54" applyFont="1" applyFill="1" applyBorder="1" applyAlignment="1" applyProtection="1">
      <alignment horizontal="center" vertical="center" wrapText="1"/>
      <protection hidden="1" locked="0"/>
    </xf>
    <xf numFmtId="3" fontId="6" fillId="0" borderId="0" xfId="54" applyNumberFormat="1" applyFont="1" applyProtection="1">
      <alignment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13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76375" y="0"/>
          <a:ext cx="664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74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43325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pane ySplit="3" topLeftCell="A70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1.375" style="2" customWidth="1"/>
    <col min="11" max="16384" width="9.125" style="2" customWidth="1"/>
  </cols>
  <sheetData>
    <row r="1" spans="1:10" ht="12.75">
      <c r="A1" s="3"/>
      <c r="B1" s="4"/>
      <c r="C1" s="4"/>
      <c r="D1" s="4"/>
      <c r="E1" s="4"/>
      <c r="F1" s="4"/>
      <c r="G1" s="4"/>
      <c r="H1" s="4"/>
      <c r="I1" s="5" t="s">
        <v>86</v>
      </c>
      <c r="J1" s="1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5" t="s">
        <v>87</v>
      </c>
      <c r="J2" s="1"/>
    </row>
    <row r="3" spans="1:10" ht="11.25" customHeight="1">
      <c r="A3" s="4"/>
      <c r="B3" s="4"/>
      <c r="C3" s="4"/>
      <c r="D3" s="4"/>
      <c r="E3" s="4"/>
      <c r="F3" s="4"/>
      <c r="G3" s="4"/>
      <c r="H3" s="4"/>
      <c r="I3" s="5" t="s">
        <v>117</v>
      </c>
      <c r="J3" s="1"/>
    </row>
    <row r="4" spans="1:10" ht="12" customHeight="1">
      <c r="A4" s="4"/>
      <c r="B4" s="4"/>
      <c r="C4" s="4"/>
      <c r="D4" s="4"/>
      <c r="E4" s="4"/>
      <c r="F4" s="4"/>
      <c r="G4" s="4"/>
      <c r="H4" s="4"/>
      <c r="I4" s="51" t="s">
        <v>88</v>
      </c>
      <c r="J4" s="1"/>
    </row>
    <row r="5" spans="1:10" ht="12.75">
      <c r="A5" s="4" t="s">
        <v>89</v>
      </c>
      <c r="B5" s="4"/>
      <c r="C5" s="4"/>
      <c r="D5" s="7" t="s">
        <v>118</v>
      </c>
      <c r="E5" s="7"/>
      <c r="F5" s="7"/>
      <c r="G5" s="7"/>
      <c r="H5" s="7"/>
      <c r="I5" s="7"/>
      <c r="J5" s="1"/>
    </row>
    <row r="6" spans="1:10" ht="12.75">
      <c r="A6" s="4" t="s">
        <v>119</v>
      </c>
      <c r="B6" s="4"/>
      <c r="C6" s="4"/>
      <c r="D6" s="9" t="s">
        <v>120</v>
      </c>
      <c r="E6" s="9"/>
      <c r="F6" s="9"/>
      <c r="G6" s="9"/>
      <c r="H6" s="9"/>
      <c r="I6" s="9"/>
      <c r="J6" s="1"/>
    </row>
    <row r="7" spans="1:10" ht="12.75">
      <c r="A7" s="4" t="s">
        <v>90</v>
      </c>
      <c r="B7" s="4"/>
      <c r="C7" s="4"/>
      <c r="D7" s="4" t="s">
        <v>334</v>
      </c>
      <c r="E7" s="4"/>
      <c r="F7" s="4"/>
      <c r="G7" s="4"/>
      <c r="H7" s="4"/>
      <c r="I7" s="4"/>
      <c r="J7" s="1"/>
    </row>
    <row r="8" spans="1:10" ht="12.75">
      <c r="A8" s="4" t="s">
        <v>91</v>
      </c>
      <c r="B8" s="4"/>
      <c r="C8" s="4"/>
      <c r="D8" s="8" t="s">
        <v>84</v>
      </c>
      <c r="E8" s="8"/>
      <c r="F8" s="8"/>
      <c r="G8" s="8"/>
      <c r="H8" s="8"/>
      <c r="I8" s="8"/>
      <c r="J8" s="1"/>
    </row>
    <row r="9" spans="1:10" ht="12.75">
      <c r="A9" s="4" t="s">
        <v>121</v>
      </c>
      <c r="B9" s="4"/>
      <c r="C9" s="4"/>
      <c r="D9" s="9"/>
      <c r="E9" s="9"/>
      <c r="F9" s="8"/>
      <c r="G9" s="8" t="s">
        <v>336</v>
      </c>
      <c r="H9" s="8"/>
      <c r="I9" s="8"/>
      <c r="J9" s="1"/>
    </row>
    <row r="10" spans="1:10" ht="12.75">
      <c r="A10" s="4" t="s">
        <v>92</v>
      </c>
      <c r="B10" s="4"/>
      <c r="C10" s="4"/>
      <c r="D10" s="9"/>
      <c r="E10" s="7"/>
      <c r="F10" s="8"/>
      <c r="G10" s="8"/>
      <c r="H10" s="8"/>
      <c r="I10" s="9" t="s">
        <v>93</v>
      </c>
      <c r="J10" s="1"/>
    </row>
    <row r="11" spans="1:10" ht="12.75">
      <c r="A11" s="9" t="s">
        <v>94</v>
      </c>
      <c r="B11" s="9"/>
      <c r="C11" s="9"/>
      <c r="D11" s="7" t="s">
        <v>95</v>
      </c>
      <c r="E11" s="8"/>
      <c r="F11" s="8"/>
      <c r="G11" s="8"/>
      <c r="H11" s="8"/>
      <c r="I11" s="7"/>
      <c r="J11" s="1"/>
    </row>
    <row r="12" spans="1:10" ht="12.75">
      <c r="A12" s="9"/>
      <c r="B12" s="9"/>
      <c r="C12" s="9"/>
      <c r="D12" s="9"/>
      <c r="E12" s="10" t="s">
        <v>96</v>
      </c>
      <c r="F12" s="9"/>
      <c r="G12" s="9"/>
      <c r="H12" s="9"/>
      <c r="I12" s="9"/>
      <c r="J12" s="1"/>
    </row>
    <row r="13" spans="1:10" ht="12.75" customHeight="1">
      <c r="A13" s="9" t="s">
        <v>97</v>
      </c>
      <c r="B13" s="9"/>
      <c r="C13" s="9"/>
      <c r="D13" s="7" t="s">
        <v>122</v>
      </c>
      <c r="E13" s="7"/>
      <c r="F13" s="7"/>
      <c r="G13" s="7"/>
      <c r="H13" s="7"/>
      <c r="I13" s="7"/>
      <c r="J13" s="1"/>
    </row>
    <row r="14" spans="1:10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</row>
    <row r="15" spans="1:10" ht="20.25" customHeight="1">
      <c r="A15" s="95" t="s">
        <v>335</v>
      </c>
      <c r="B15" s="95"/>
      <c r="C15" s="95"/>
      <c r="D15" s="95"/>
      <c r="E15" s="95"/>
      <c r="F15" s="95"/>
      <c r="G15" s="95"/>
      <c r="H15" s="95"/>
      <c r="I15" s="95"/>
      <c r="J15" s="1"/>
    </row>
    <row r="16" spans="1:10" ht="12.75" customHeight="1">
      <c r="A16" s="96" t="s">
        <v>345</v>
      </c>
      <c r="B16" s="96"/>
      <c r="C16" s="96"/>
      <c r="D16" s="96"/>
      <c r="E16" s="96"/>
      <c r="F16" s="96"/>
      <c r="G16" s="96"/>
      <c r="H16" s="96"/>
      <c r="I16" s="96"/>
      <c r="J16" s="1"/>
    </row>
    <row r="17" spans="1:10" ht="16.5" customHeight="1">
      <c r="A17" s="4"/>
      <c r="B17" s="4"/>
      <c r="C17" s="4"/>
      <c r="D17" s="4"/>
      <c r="E17" s="4"/>
      <c r="F17" s="4"/>
      <c r="G17" s="4"/>
      <c r="H17" s="4"/>
      <c r="I17" s="28" t="s">
        <v>341</v>
      </c>
      <c r="J17" s="1"/>
    </row>
    <row r="18" spans="1:10" ht="25.5">
      <c r="A18" s="87" t="s">
        <v>98</v>
      </c>
      <c r="B18" s="88"/>
      <c r="C18" s="88"/>
      <c r="D18" s="88"/>
      <c r="E18" s="88"/>
      <c r="F18" s="60"/>
      <c r="G18" s="12" t="s">
        <v>123</v>
      </c>
      <c r="H18" s="12" t="s">
        <v>82</v>
      </c>
      <c r="I18" s="12" t="s">
        <v>81</v>
      </c>
      <c r="J18" s="1"/>
    </row>
    <row r="19" spans="1:10" ht="12.75">
      <c r="A19" s="58"/>
      <c r="B19" s="59"/>
      <c r="C19" s="59">
        <v>1</v>
      </c>
      <c r="D19" s="59"/>
      <c r="E19" s="59"/>
      <c r="F19" s="57"/>
      <c r="G19" s="12">
        <v>2</v>
      </c>
      <c r="H19" s="12">
        <v>3</v>
      </c>
      <c r="I19" s="12">
        <v>4</v>
      </c>
      <c r="J19" s="1"/>
    </row>
    <row r="20" spans="1:10" ht="12.75">
      <c r="A20" s="81" t="s">
        <v>124</v>
      </c>
      <c r="B20" s="82"/>
      <c r="C20" s="82"/>
      <c r="D20" s="82"/>
      <c r="E20" s="82"/>
      <c r="F20" s="83"/>
      <c r="G20" s="13"/>
      <c r="H20" s="14"/>
      <c r="I20" s="14"/>
      <c r="J20" s="1"/>
    </row>
    <row r="21" spans="1:10" ht="12.75" customHeight="1">
      <c r="A21" s="84" t="s">
        <v>125</v>
      </c>
      <c r="B21" s="85"/>
      <c r="C21" s="85"/>
      <c r="D21" s="85"/>
      <c r="E21" s="85"/>
      <c r="F21" s="86"/>
      <c r="G21" s="15" t="s">
        <v>1</v>
      </c>
      <c r="H21" s="16">
        <f>4444063+1003475</f>
        <v>5447538</v>
      </c>
      <c r="I21" s="16">
        <v>3070382</v>
      </c>
      <c r="J21" s="134"/>
    </row>
    <row r="22" spans="1:10" ht="12.75" customHeight="1">
      <c r="A22" s="84" t="s">
        <v>126</v>
      </c>
      <c r="B22" s="85"/>
      <c r="C22" s="85"/>
      <c r="D22" s="85"/>
      <c r="E22" s="85"/>
      <c r="F22" s="86"/>
      <c r="G22" s="15" t="s">
        <v>2</v>
      </c>
      <c r="H22" s="16"/>
      <c r="I22" s="16"/>
      <c r="J22" s="1"/>
    </row>
    <row r="23" spans="1:10" ht="12.75" customHeight="1">
      <c r="A23" s="84" t="s">
        <v>127</v>
      </c>
      <c r="B23" s="85"/>
      <c r="C23" s="85"/>
      <c r="D23" s="85"/>
      <c r="E23" s="85"/>
      <c r="F23" s="86"/>
      <c r="G23" s="15" t="s">
        <v>3</v>
      </c>
      <c r="H23" s="16"/>
      <c r="I23" s="16"/>
      <c r="J23" s="1"/>
    </row>
    <row r="24" spans="1:10" ht="24.75" customHeight="1">
      <c r="A24" s="84" t="s">
        <v>128</v>
      </c>
      <c r="B24" s="85"/>
      <c r="C24" s="85"/>
      <c r="D24" s="85"/>
      <c r="E24" s="85"/>
      <c r="F24" s="86"/>
      <c r="G24" s="15" t="s">
        <v>5</v>
      </c>
      <c r="H24" s="16"/>
      <c r="I24" s="16"/>
      <c r="J24" s="1"/>
    </row>
    <row r="25" spans="1:10" ht="12.75" customHeight="1">
      <c r="A25" s="84" t="s">
        <v>129</v>
      </c>
      <c r="B25" s="85"/>
      <c r="C25" s="85"/>
      <c r="D25" s="85"/>
      <c r="E25" s="85"/>
      <c r="F25" s="86"/>
      <c r="G25" s="15" t="s">
        <v>6</v>
      </c>
      <c r="H25" s="16"/>
      <c r="I25" s="16"/>
      <c r="J25" s="1"/>
    </row>
    <row r="26" spans="1:10" ht="12.75" customHeight="1">
      <c r="A26" s="84" t="s">
        <v>130</v>
      </c>
      <c r="B26" s="85"/>
      <c r="C26" s="85"/>
      <c r="D26" s="85"/>
      <c r="E26" s="85"/>
      <c r="F26" s="86"/>
      <c r="G26" s="15" t="s">
        <v>7</v>
      </c>
      <c r="H26" s="16">
        <f>4200-4200</f>
        <v>0</v>
      </c>
      <c r="I26" s="16">
        <f>56984-56984</f>
        <v>0</v>
      </c>
      <c r="J26" s="1"/>
    </row>
    <row r="27" spans="1:10" ht="12.75" customHeight="1">
      <c r="A27" s="84" t="s">
        <v>131</v>
      </c>
      <c r="B27" s="85"/>
      <c r="C27" s="85"/>
      <c r="D27" s="85"/>
      <c r="E27" s="85"/>
      <c r="F27" s="86"/>
      <c r="G27" s="15" t="s">
        <v>9</v>
      </c>
      <c r="H27" s="16">
        <f>1657868+208115</f>
        <v>1865983</v>
      </c>
      <c r="I27" s="16">
        <v>1705698</v>
      </c>
      <c r="J27" s="1"/>
    </row>
    <row r="28" spans="1:10" ht="12.75" customHeight="1">
      <c r="A28" s="84" t="s">
        <v>349</v>
      </c>
      <c r="B28" s="85"/>
      <c r="C28" s="85"/>
      <c r="D28" s="85"/>
      <c r="E28" s="85"/>
      <c r="F28" s="86"/>
      <c r="G28" s="15" t="s">
        <v>132</v>
      </c>
      <c r="H28" s="16">
        <f>1478</f>
        <v>1478</v>
      </c>
      <c r="I28" s="16">
        <v>47</v>
      </c>
      <c r="J28" s="1"/>
    </row>
    <row r="29" spans="1:10" ht="12.75" customHeight="1">
      <c r="A29" s="84" t="s">
        <v>4</v>
      </c>
      <c r="B29" s="85"/>
      <c r="C29" s="85"/>
      <c r="D29" s="85"/>
      <c r="E29" s="85"/>
      <c r="F29" s="86"/>
      <c r="G29" s="15" t="s">
        <v>133</v>
      </c>
      <c r="H29" s="16">
        <f>4054735+107304</f>
        <v>4162039</v>
      </c>
      <c r="I29" s="16">
        <v>4923045</v>
      </c>
      <c r="J29" s="1"/>
    </row>
    <row r="30" spans="1:10" ht="12.75" customHeight="1">
      <c r="A30" s="84" t="s">
        <v>8</v>
      </c>
      <c r="B30" s="85"/>
      <c r="C30" s="85"/>
      <c r="D30" s="85"/>
      <c r="E30" s="85"/>
      <c r="F30" s="86"/>
      <c r="G30" s="15" t="s">
        <v>134</v>
      </c>
      <c r="H30" s="16">
        <f>4946614+72303</f>
        <v>5018917</v>
      </c>
      <c r="I30" s="16">
        <v>4544733</v>
      </c>
      <c r="J30" s="1"/>
    </row>
    <row r="31" spans="1:10" ht="12.75" customHeight="1">
      <c r="A31" s="108" t="s">
        <v>135</v>
      </c>
      <c r="B31" s="109"/>
      <c r="C31" s="109"/>
      <c r="D31" s="109"/>
      <c r="E31" s="109"/>
      <c r="F31" s="110"/>
      <c r="G31" s="17" t="s">
        <v>10</v>
      </c>
      <c r="H31" s="61">
        <f>SUM(H21:H30)</f>
        <v>16495955</v>
      </c>
      <c r="I31" s="61">
        <f>SUM(I21:I30)</f>
        <v>14243905</v>
      </c>
      <c r="J31" s="1"/>
    </row>
    <row r="32" spans="1:10" ht="27.75" customHeight="1">
      <c r="A32" s="78" t="s">
        <v>137</v>
      </c>
      <c r="B32" s="79"/>
      <c r="C32" s="79"/>
      <c r="D32" s="79"/>
      <c r="E32" s="79"/>
      <c r="F32" s="80"/>
      <c r="G32" s="17" t="s">
        <v>136</v>
      </c>
      <c r="H32" s="18"/>
      <c r="I32" s="18"/>
      <c r="J32" s="1"/>
    </row>
    <row r="33" spans="1:10" ht="12.75" customHeight="1">
      <c r="A33" s="78" t="s">
        <v>138</v>
      </c>
      <c r="B33" s="79"/>
      <c r="C33" s="79"/>
      <c r="D33" s="79"/>
      <c r="E33" s="79"/>
      <c r="F33" s="80"/>
      <c r="G33" s="15"/>
      <c r="H33" s="14"/>
      <c r="I33" s="14"/>
      <c r="J33" s="1"/>
    </row>
    <row r="34" spans="1:10" ht="12.75" customHeight="1">
      <c r="A34" s="84" t="s">
        <v>126</v>
      </c>
      <c r="B34" s="85"/>
      <c r="C34" s="85"/>
      <c r="D34" s="85"/>
      <c r="E34" s="85"/>
      <c r="F34" s="86"/>
      <c r="G34" s="15" t="s">
        <v>74</v>
      </c>
      <c r="H34" s="16"/>
      <c r="I34" s="16"/>
      <c r="J34" s="1"/>
    </row>
    <row r="35" spans="1:10" ht="12.75" customHeight="1">
      <c r="A35" s="84" t="s">
        <v>127</v>
      </c>
      <c r="B35" s="85"/>
      <c r="C35" s="85"/>
      <c r="D35" s="85"/>
      <c r="E35" s="85"/>
      <c r="F35" s="86"/>
      <c r="G35" s="15" t="s">
        <v>139</v>
      </c>
      <c r="H35" s="16"/>
      <c r="I35" s="16"/>
      <c r="J35" s="1"/>
    </row>
    <row r="36" spans="1:10" ht="24.75" customHeight="1">
      <c r="A36" s="84" t="s">
        <v>128</v>
      </c>
      <c r="B36" s="85"/>
      <c r="C36" s="85"/>
      <c r="D36" s="85"/>
      <c r="E36" s="85"/>
      <c r="F36" s="86"/>
      <c r="G36" s="15" t="s">
        <v>140</v>
      </c>
      <c r="H36" s="16"/>
      <c r="I36" s="16"/>
      <c r="J36" s="1"/>
    </row>
    <row r="37" spans="1:10" ht="12.75" customHeight="1">
      <c r="A37" s="84" t="s">
        <v>129</v>
      </c>
      <c r="B37" s="85"/>
      <c r="C37" s="85"/>
      <c r="D37" s="85"/>
      <c r="E37" s="85"/>
      <c r="F37" s="86"/>
      <c r="G37" s="15" t="s">
        <v>141</v>
      </c>
      <c r="H37" s="16"/>
      <c r="I37" s="16"/>
      <c r="J37" s="1"/>
    </row>
    <row r="38" spans="1:10" ht="12.75" customHeight="1">
      <c r="A38" s="84" t="s">
        <v>143</v>
      </c>
      <c r="B38" s="85"/>
      <c r="C38" s="85"/>
      <c r="D38" s="85"/>
      <c r="E38" s="85"/>
      <c r="F38" s="86"/>
      <c r="G38" s="15" t="s">
        <v>142</v>
      </c>
      <c r="H38" s="16"/>
      <c r="I38" s="16"/>
      <c r="J38" s="1"/>
    </row>
    <row r="39" spans="1:10" ht="12.75" customHeight="1">
      <c r="A39" s="84" t="s">
        <v>145</v>
      </c>
      <c r="B39" s="85"/>
      <c r="C39" s="85"/>
      <c r="D39" s="85"/>
      <c r="E39" s="85"/>
      <c r="F39" s="86"/>
      <c r="G39" s="15" t="s">
        <v>144</v>
      </c>
      <c r="H39" s="16">
        <f>3010+2208</f>
        <v>5218</v>
      </c>
      <c r="I39" s="16">
        <v>5384</v>
      </c>
      <c r="J39" s="1"/>
    </row>
    <row r="40" spans="1:10" ht="12.75" customHeight="1">
      <c r="A40" s="84" t="s">
        <v>13</v>
      </c>
      <c r="B40" s="85"/>
      <c r="C40" s="85"/>
      <c r="D40" s="85"/>
      <c r="E40" s="85"/>
      <c r="F40" s="86"/>
      <c r="G40" s="15" t="s">
        <v>146</v>
      </c>
      <c r="H40" s="16"/>
      <c r="I40" s="16"/>
      <c r="J40" s="1"/>
    </row>
    <row r="41" spans="1:10" ht="12.75" customHeight="1">
      <c r="A41" s="84" t="s">
        <v>147</v>
      </c>
      <c r="B41" s="85"/>
      <c r="C41" s="85"/>
      <c r="D41" s="85"/>
      <c r="E41" s="85"/>
      <c r="F41" s="86"/>
      <c r="G41" s="15" t="s">
        <v>148</v>
      </c>
      <c r="H41" s="16"/>
      <c r="I41" s="16"/>
      <c r="J41" s="1"/>
    </row>
    <row r="42" spans="1:10" ht="12.75" customHeight="1">
      <c r="A42" s="84" t="s">
        <v>16</v>
      </c>
      <c r="B42" s="85"/>
      <c r="C42" s="85"/>
      <c r="D42" s="85"/>
      <c r="E42" s="85"/>
      <c r="F42" s="86"/>
      <c r="G42" s="15" t="s">
        <v>149</v>
      </c>
      <c r="H42" s="16">
        <f>31082215+512665</f>
        <v>31594880</v>
      </c>
      <c r="I42" s="16">
        <v>32018119</v>
      </c>
      <c r="J42" s="1"/>
    </row>
    <row r="43" spans="1:10" ht="12.75" customHeight="1">
      <c r="A43" s="84" t="s">
        <v>18</v>
      </c>
      <c r="B43" s="85"/>
      <c r="C43" s="85"/>
      <c r="D43" s="85"/>
      <c r="E43" s="85"/>
      <c r="F43" s="86"/>
      <c r="G43" s="15" t="s">
        <v>150</v>
      </c>
      <c r="H43" s="16"/>
      <c r="I43" s="16"/>
      <c r="J43" s="1"/>
    </row>
    <row r="44" spans="1:10" ht="12.75" customHeight="1">
      <c r="A44" s="75" t="s">
        <v>20</v>
      </c>
      <c r="B44" s="76"/>
      <c r="C44" s="76"/>
      <c r="D44" s="76"/>
      <c r="E44" s="76"/>
      <c r="F44" s="77"/>
      <c r="G44" s="15" t="s">
        <v>75</v>
      </c>
      <c r="H44" s="16"/>
      <c r="I44" s="16"/>
      <c r="J44" s="1"/>
    </row>
    <row r="45" spans="1:10" ht="12.75" customHeight="1">
      <c r="A45" s="75" t="s">
        <v>22</v>
      </c>
      <c r="B45" s="76"/>
      <c r="C45" s="76"/>
      <c r="D45" s="76"/>
      <c r="E45" s="76"/>
      <c r="F45" s="77"/>
      <c r="G45" s="15" t="s">
        <v>151</v>
      </c>
      <c r="H45" s="16">
        <f>281006+76979+322</f>
        <v>358307</v>
      </c>
      <c r="I45" s="16">
        <v>352795</v>
      </c>
      <c r="J45" s="1"/>
    </row>
    <row r="46" spans="1:10" ht="12.75" customHeight="1">
      <c r="A46" s="75" t="s">
        <v>24</v>
      </c>
      <c r="B46" s="76"/>
      <c r="C46" s="76"/>
      <c r="D46" s="76"/>
      <c r="E46" s="76"/>
      <c r="F46" s="77"/>
      <c r="G46" s="15" t="s">
        <v>152</v>
      </c>
      <c r="H46" s="16"/>
      <c r="I46" s="16"/>
      <c r="J46" s="1"/>
    </row>
    <row r="47" spans="1:10" ht="12.75" customHeight="1">
      <c r="A47" s="75" t="s">
        <v>25</v>
      </c>
      <c r="B47" s="76"/>
      <c r="C47" s="76"/>
      <c r="D47" s="76"/>
      <c r="E47" s="76"/>
      <c r="F47" s="77"/>
      <c r="G47" s="15" t="s">
        <v>153</v>
      </c>
      <c r="H47" s="16">
        <f>8804245</f>
        <v>8804245</v>
      </c>
      <c r="I47" s="16">
        <v>8793278</v>
      </c>
      <c r="J47" s="1"/>
    </row>
    <row r="48" spans="1:10" ht="12.75" customHeight="1">
      <c r="A48" s="78" t="s">
        <v>154</v>
      </c>
      <c r="B48" s="79"/>
      <c r="C48" s="79"/>
      <c r="D48" s="79"/>
      <c r="E48" s="79"/>
      <c r="F48" s="80"/>
      <c r="G48" s="17" t="s">
        <v>26</v>
      </c>
      <c r="H48" s="18">
        <f>SUM(H34:H47)</f>
        <v>40762650</v>
      </c>
      <c r="I48" s="18">
        <f>SUM(I34:I47)</f>
        <v>41169576</v>
      </c>
      <c r="J48" s="1"/>
    </row>
    <row r="49" spans="1:10" ht="12.75" customHeight="1">
      <c r="A49" s="78" t="s">
        <v>155</v>
      </c>
      <c r="B49" s="79"/>
      <c r="C49" s="79"/>
      <c r="D49" s="79"/>
      <c r="E49" s="79"/>
      <c r="F49" s="80"/>
      <c r="G49" s="19"/>
      <c r="H49" s="18">
        <f>H31+H32+H48</f>
        <v>57258605</v>
      </c>
      <c r="I49" s="18">
        <f>I31+I32+I48</f>
        <v>55413481</v>
      </c>
      <c r="J49" s="20">
        <v>0</v>
      </c>
    </row>
    <row r="50" spans="1:10" ht="12.75" customHeight="1">
      <c r="A50" s="89" t="s">
        <v>156</v>
      </c>
      <c r="B50" s="90"/>
      <c r="C50" s="90"/>
      <c r="D50" s="90"/>
      <c r="E50" s="90"/>
      <c r="F50" s="91"/>
      <c r="G50" s="103"/>
      <c r="H50" s="102"/>
      <c r="I50" s="97"/>
      <c r="J50" s="1"/>
    </row>
    <row r="51" spans="1:10" ht="12.75">
      <c r="A51" s="92"/>
      <c r="B51" s="93"/>
      <c r="C51" s="93"/>
      <c r="D51" s="93"/>
      <c r="E51" s="93"/>
      <c r="F51" s="94"/>
      <c r="G51" s="103"/>
      <c r="H51" s="102"/>
      <c r="I51" s="98"/>
      <c r="J51" s="1"/>
    </row>
    <row r="52" spans="1:10" ht="12.75" customHeight="1">
      <c r="A52" s="78" t="s">
        <v>157</v>
      </c>
      <c r="B52" s="79"/>
      <c r="C52" s="79"/>
      <c r="D52" s="79"/>
      <c r="E52" s="79"/>
      <c r="F52" s="80"/>
      <c r="G52" s="15"/>
      <c r="H52" s="14"/>
      <c r="I52" s="14"/>
      <c r="J52" s="1"/>
    </row>
    <row r="53" spans="1:10" ht="12.75" customHeight="1">
      <c r="A53" s="75" t="s">
        <v>158</v>
      </c>
      <c r="B53" s="76"/>
      <c r="C53" s="76"/>
      <c r="D53" s="76"/>
      <c r="E53" s="76"/>
      <c r="F53" s="77"/>
      <c r="G53" s="15" t="s">
        <v>159</v>
      </c>
      <c r="H53" s="16">
        <f>2346003</f>
        <v>2346003</v>
      </c>
      <c r="I53" s="16"/>
      <c r="J53" s="1"/>
    </row>
    <row r="54" spans="1:10" ht="12.75" customHeight="1">
      <c r="A54" s="84" t="s">
        <v>127</v>
      </c>
      <c r="B54" s="85"/>
      <c r="C54" s="85"/>
      <c r="D54" s="85"/>
      <c r="E54" s="85"/>
      <c r="F54" s="86"/>
      <c r="G54" s="15" t="s">
        <v>160</v>
      </c>
      <c r="H54" s="16"/>
      <c r="I54" s="16"/>
      <c r="J54" s="1"/>
    </row>
    <row r="55" spans="1:10" ht="12.75" customHeight="1">
      <c r="A55" s="84" t="s">
        <v>161</v>
      </c>
      <c r="B55" s="85"/>
      <c r="C55" s="85"/>
      <c r="D55" s="85"/>
      <c r="E55" s="85"/>
      <c r="F55" s="86"/>
      <c r="G55" s="15" t="s">
        <v>162</v>
      </c>
      <c r="H55" s="16">
        <v>296</v>
      </c>
      <c r="I55" s="16">
        <v>21704</v>
      </c>
      <c r="J55" s="1"/>
    </row>
    <row r="56" spans="1:10" ht="12.75" customHeight="1">
      <c r="A56" s="84" t="s">
        <v>163</v>
      </c>
      <c r="B56" s="85"/>
      <c r="C56" s="85"/>
      <c r="D56" s="85"/>
      <c r="E56" s="85"/>
      <c r="F56" s="86"/>
      <c r="G56" s="15" t="s">
        <v>164</v>
      </c>
      <c r="H56" s="16">
        <f>485314+124439</f>
        <v>609753</v>
      </c>
      <c r="I56" s="16">
        <v>473451</v>
      </c>
      <c r="J56" s="1"/>
    </row>
    <row r="57" spans="1:10" ht="12.75" customHeight="1">
      <c r="A57" s="84" t="s">
        <v>165</v>
      </c>
      <c r="B57" s="85"/>
      <c r="C57" s="85"/>
      <c r="D57" s="85"/>
      <c r="E57" s="85"/>
      <c r="F57" s="86"/>
      <c r="G57" s="15" t="s">
        <v>166</v>
      </c>
      <c r="H57" s="16">
        <f>240204</f>
        <v>240204</v>
      </c>
      <c r="I57" s="16">
        <v>282192</v>
      </c>
      <c r="J57" s="1"/>
    </row>
    <row r="58" spans="1:10" ht="12.75" customHeight="1">
      <c r="A58" s="75" t="s">
        <v>167</v>
      </c>
      <c r="B58" s="76"/>
      <c r="C58" s="76"/>
      <c r="D58" s="76"/>
      <c r="E58" s="76"/>
      <c r="F58" s="77"/>
      <c r="G58" s="15" t="s">
        <v>168</v>
      </c>
      <c r="H58" s="16"/>
      <c r="I58" s="16">
        <v>98712</v>
      </c>
      <c r="J58" s="1"/>
    </row>
    <row r="59" spans="1:10" ht="12.75" customHeight="1">
      <c r="A59" s="75" t="s">
        <v>169</v>
      </c>
      <c r="B59" s="76"/>
      <c r="C59" s="76"/>
      <c r="D59" s="76"/>
      <c r="E59" s="76"/>
      <c r="F59" s="77"/>
      <c r="G59" s="15" t="s">
        <v>170</v>
      </c>
      <c r="H59" s="16">
        <f>289543+34172</f>
        <v>323715</v>
      </c>
      <c r="I59" s="16">
        <v>271391</v>
      </c>
      <c r="J59" s="1"/>
    </row>
    <row r="60" spans="1:10" ht="12.75" customHeight="1">
      <c r="A60" s="75" t="s">
        <v>27</v>
      </c>
      <c r="B60" s="76"/>
      <c r="C60" s="76"/>
      <c r="D60" s="76"/>
      <c r="E60" s="76"/>
      <c r="F60" s="77"/>
      <c r="G60" s="15" t="s">
        <v>171</v>
      </c>
      <c r="H60" s="16">
        <f>3088090+38835-4200</f>
        <v>3122725</v>
      </c>
      <c r="I60" s="16">
        <v>3116357</v>
      </c>
      <c r="J60" s="1"/>
    </row>
    <row r="61" spans="1:10" ht="12.75" customHeight="1">
      <c r="A61" s="78" t="s">
        <v>172</v>
      </c>
      <c r="B61" s="79"/>
      <c r="C61" s="79"/>
      <c r="D61" s="79"/>
      <c r="E61" s="79"/>
      <c r="F61" s="80"/>
      <c r="G61" s="17" t="s">
        <v>28</v>
      </c>
      <c r="H61" s="61">
        <f>SUM(H53:H60)</f>
        <v>6642696</v>
      </c>
      <c r="I61" s="61">
        <f>SUM(I53:I60)</f>
        <v>4263807</v>
      </c>
      <c r="J61" s="1"/>
    </row>
    <row r="62" spans="1:10" ht="24.75" customHeight="1">
      <c r="A62" s="78" t="s">
        <v>174</v>
      </c>
      <c r="B62" s="79"/>
      <c r="C62" s="79"/>
      <c r="D62" s="79"/>
      <c r="E62" s="79"/>
      <c r="F62" s="80"/>
      <c r="G62" s="17" t="s">
        <v>173</v>
      </c>
      <c r="H62" s="18"/>
      <c r="I62" s="18"/>
      <c r="J62" s="1"/>
    </row>
    <row r="63" spans="1:10" ht="12.75" customHeight="1">
      <c r="A63" s="78" t="s">
        <v>175</v>
      </c>
      <c r="B63" s="79"/>
      <c r="C63" s="79"/>
      <c r="D63" s="79"/>
      <c r="E63" s="79"/>
      <c r="F63" s="80"/>
      <c r="G63" s="17"/>
      <c r="H63" s="14"/>
      <c r="I63" s="14"/>
      <c r="J63" s="1"/>
    </row>
    <row r="64" spans="1:10" ht="12.75" customHeight="1">
      <c r="A64" s="75" t="s">
        <v>158</v>
      </c>
      <c r="B64" s="76"/>
      <c r="C64" s="76"/>
      <c r="D64" s="76"/>
      <c r="E64" s="76"/>
      <c r="F64" s="77"/>
      <c r="G64" s="15" t="s">
        <v>176</v>
      </c>
      <c r="H64" s="16">
        <f>5627211</f>
        <v>5627211</v>
      </c>
      <c r="I64" s="16">
        <v>7387874</v>
      </c>
      <c r="J64" s="1"/>
    </row>
    <row r="65" spans="1:10" ht="12.75" customHeight="1">
      <c r="A65" s="84" t="s">
        <v>127</v>
      </c>
      <c r="B65" s="85"/>
      <c r="C65" s="85"/>
      <c r="D65" s="85"/>
      <c r="E65" s="85"/>
      <c r="F65" s="86"/>
      <c r="G65" s="15" t="s">
        <v>177</v>
      </c>
      <c r="H65" s="16"/>
      <c r="I65" s="16"/>
      <c r="J65" s="1"/>
    </row>
    <row r="66" spans="1:10" ht="12.75" customHeight="1">
      <c r="A66" s="84" t="s">
        <v>178</v>
      </c>
      <c r="B66" s="85"/>
      <c r="C66" s="85"/>
      <c r="D66" s="85"/>
      <c r="E66" s="85"/>
      <c r="F66" s="86"/>
      <c r="G66" s="15" t="s">
        <v>179</v>
      </c>
      <c r="H66" s="16"/>
      <c r="I66" s="16"/>
      <c r="J66" s="1"/>
    </row>
    <row r="67" spans="1:10" ht="12.75" customHeight="1">
      <c r="A67" s="84" t="s">
        <v>180</v>
      </c>
      <c r="B67" s="85"/>
      <c r="C67" s="85"/>
      <c r="D67" s="85"/>
      <c r="E67" s="85"/>
      <c r="F67" s="86"/>
      <c r="G67" s="15" t="s">
        <v>181</v>
      </c>
      <c r="H67" s="16"/>
      <c r="I67" s="16"/>
      <c r="J67" s="1"/>
    </row>
    <row r="68" spans="1:10" ht="12.75" customHeight="1">
      <c r="A68" s="84" t="s">
        <v>182</v>
      </c>
      <c r="B68" s="85"/>
      <c r="C68" s="85"/>
      <c r="D68" s="85"/>
      <c r="E68" s="85"/>
      <c r="F68" s="86"/>
      <c r="G68" s="15" t="s">
        <v>183</v>
      </c>
      <c r="H68" s="16">
        <f>109969</f>
        <v>109969</v>
      </c>
      <c r="I68" s="16">
        <v>92794</v>
      </c>
      <c r="J68" s="1"/>
    </row>
    <row r="69" spans="1:10" ht="12.75" customHeight="1">
      <c r="A69" s="75" t="s">
        <v>32</v>
      </c>
      <c r="B69" s="76"/>
      <c r="C69" s="76"/>
      <c r="D69" s="76"/>
      <c r="E69" s="76"/>
      <c r="F69" s="77"/>
      <c r="G69" s="15" t="s">
        <v>184</v>
      </c>
      <c r="H69" s="16"/>
      <c r="I69" s="16"/>
      <c r="J69" s="1"/>
    </row>
    <row r="70" spans="1:10" ht="12.75">
      <c r="A70" s="99" t="s">
        <v>34</v>
      </c>
      <c r="B70" s="100"/>
      <c r="C70" s="100"/>
      <c r="D70" s="100"/>
      <c r="E70" s="100"/>
      <c r="F70" s="101"/>
      <c r="G70" s="15" t="s">
        <v>185</v>
      </c>
      <c r="H70" s="16"/>
      <c r="I70" s="16"/>
      <c r="J70" s="1"/>
    </row>
    <row r="71" spans="1:10" ht="12.75">
      <c r="A71" s="104" t="s">
        <v>186</v>
      </c>
      <c r="B71" s="105"/>
      <c r="C71" s="105"/>
      <c r="D71" s="105"/>
      <c r="E71" s="105"/>
      <c r="F71" s="106"/>
      <c r="G71" s="17" t="s">
        <v>36</v>
      </c>
      <c r="H71" s="18">
        <f>SUM(H64:H70)</f>
        <v>5737180</v>
      </c>
      <c r="I71" s="18">
        <f>SUM(I64:I70)</f>
        <v>7480668</v>
      </c>
      <c r="J71" s="1"/>
    </row>
    <row r="72" spans="1:10" ht="12.75">
      <c r="A72" s="104" t="s">
        <v>37</v>
      </c>
      <c r="B72" s="105"/>
      <c r="C72" s="105"/>
      <c r="D72" s="105"/>
      <c r="E72" s="105"/>
      <c r="F72" s="106"/>
      <c r="G72" s="15"/>
      <c r="H72" s="14"/>
      <c r="I72" s="14"/>
      <c r="J72" s="1"/>
    </row>
    <row r="73" spans="1:10" ht="12.75">
      <c r="A73" s="99" t="s">
        <v>187</v>
      </c>
      <c r="B73" s="100"/>
      <c r="C73" s="100"/>
      <c r="D73" s="100"/>
      <c r="E73" s="100"/>
      <c r="F73" s="101"/>
      <c r="G73" s="15" t="s">
        <v>188</v>
      </c>
      <c r="H73" s="16">
        <f>78414</f>
        <v>78414</v>
      </c>
      <c r="I73" s="16">
        <v>78414</v>
      </c>
      <c r="J73" s="1"/>
    </row>
    <row r="74" spans="1:10" ht="12.75">
      <c r="A74" s="99" t="s">
        <v>39</v>
      </c>
      <c r="B74" s="100"/>
      <c r="C74" s="100"/>
      <c r="D74" s="100"/>
      <c r="E74" s="100"/>
      <c r="F74" s="101"/>
      <c r="G74" s="15" t="s">
        <v>189</v>
      </c>
      <c r="H74" s="16"/>
      <c r="I74" s="16"/>
      <c r="J74" s="1"/>
    </row>
    <row r="75" spans="1:10" ht="12.75">
      <c r="A75" s="99" t="s">
        <v>41</v>
      </c>
      <c r="B75" s="100"/>
      <c r="C75" s="100"/>
      <c r="D75" s="100"/>
      <c r="E75" s="100"/>
      <c r="F75" s="101"/>
      <c r="G75" s="15" t="s">
        <v>190</v>
      </c>
      <c r="H75" s="16"/>
      <c r="I75" s="16"/>
      <c r="J75" s="1"/>
    </row>
    <row r="76" spans="1:10" ht="12.75">
      <c r="A76" s="99" t="s">
        <v>42</v>
      </c>
      <c r="B76" s="100"/>
      <c r="C76" s="100"/>
      <c r="D76" s="100"/>
      <c r="E76" s="100"/>
      <c r="F76" s="101"/>
      <c r="G76" s="15" t="s">
        <v>191</v>
      </c>
      <c r="H76" s="16">
        <f>14333625+439861-1085462</f>
        <v>13688024</v>
      </c>
      <c r="I76" s="16">
        <v>13868589</v>
      </c>
      <c r="J76" s="1"/>
    </row>
    <row r="77" spans="1:10" ht="17.25" customHeight="1">
      <c r="A77" s="99" t="s">
        <v>192</v>
      </c>
      <c r="B77" s="100"/>
      <c r="C77" s="100"/>
      <c r="D77" s="100"/>
      <c r="E77" s="100"/>
      <c r="F77" s="101"/>
      <c r="G77" s="15" t="s">
        <v>193</v>
      </c>
      <c r="H77" s="16">
        <f>28856434-102594+585+1272404+1085462</f>
        <v>31112291</v>
      </c>
      <c r="I77" s="16">
        <v>29722003</v>
      </c>
      <c r="J77" s="1"/>
    </row>
    <row r="78" spans="1:10" ht="26.25" customHeight="1">
      <c r="A78" s="78" t="s">
        <v>194</v>
      </c>
      <c r="B78" s="79"/>
      <c r="C78" s="79"/>
      <c r="D78" s="79"/>
      <c r="E78" s="79"/>
      <c r="F78" s="80"/>
      <c r="G78" s="17" t="s">
        <v>196</v>
      </c>
      <c r="H78" s="61">
        <f>SUM(H73:H77)</f>
        <v>44878729</v>
      </c>
      <c r="I78" s="61">
        <f>SUM(I73:I77)</f>
        <v>43669006</v>
      </c>
      <c r="J78" s="1"/>
    </row>
    <row r="79" spans="1:10" ht="13.5" customHeight="1">
      <c r="A79" s="99" t="s">
        <v>195</v>
      </c>
      <c r="B79" s="100"/>
      <c r="C79" s="100"/>
      <c r="D79" s="100"/>
      <c r="E79" s="100"/>
      <c r="F79" s="101"/>
      <c r="G79" s="15" t="s">
        <v>197</v>
      </c>
      <c r="H79" s="16"/>
      <c r="I79" s="16"/>
      <c r="J79" s="1"/>
    </row>
    <row r="80" spans="1:10" ht="12.75" customHeight="1">
      <c r="A80" s="104" t="s">
        <v>198</v>
      </c>
      <c r="B80" s="105"/>
      <c r="C80" s="105"/>
      <c r="D80" s="105"/>
      <c r="E80" s="105"/>
      <c r="F80" s="106"/>
      <c r="G80" s="17" t="s">
        <v>44</v>
      </c>
      <c r="H80" s="18">
        <f>SUM(H78:H79)</f>
        <v>44878729</v>
      </c>
      <c r="I80" s="18">
        <f>SUM(I78:I79)</f>
        <v>43669006</v>
      </c>
      <c r="J80" s="1"/>
    </row>
    <row r="81" spans="1:10" ht="12.75">
      <c r="A81" s="104" t="s">
        <v>199</v>
      </c>
      <c r="B81" s="105"/>
      <c r="C81" s="105"/>
      <c r="D81" s="105"/>
      <c r="E81" s="105"/>
      <c r="F81" s="106"/>
      <c r="G81" s="21"/>
      <c r="H81" s="18">
        <f>H61+H62+H71+H80</f>
        <v>57258605</v>
      </c>
      <c r="I81" s="18">
        <f>I61+I62+I71+I80</f>
        <v>55413481</v>
      </c>
      <c r="J81" s="1"/>
    </row>
    <row r="82" spans="1:10" ht="12.75">
      <c r="A82" s="104" t="s">
        <v>337</v>
      </c>
      <c r="B82" s="105"/>
      <c r="C82" s="105"/>
      <c r="D82" s="105"/>
      <c r="E82" s="105"/>
      <c r="F82" s="106"/>
      <c r="G82" s="21"/>
      <c r="H82" s="72">
        <v>568</v>
      </c>
      <c r="I82" s="72">
        <v>552</v>
      </c>
      <c r="J82" s="1"/>
    </row>
    <row r="83" spans="1:10" ht="34.5" customHeight="1">
      <c r="A83" s="7" t="s">
        <v>99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  <c r="J83" s="1"/>
    </row>
    <row r="84" spans="1:10" ht="12.75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  <c r="J84" s="1"/>
    </row>
    <row r="85" spans="1:10" ht="22.5" customHeight="1">
      <c r="A85" s="7" t="s">
        <v>103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  <c r="J85" s="1"/>
    </row>
    <row r="86" spans="1:10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  <c r="J86" s="1"/>
    </row>
    <row r="87" spans="1:10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</row>
    <row r="88" spans="1:10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</row>
    <row r="89" spans="1:1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mergeCells count="70">
    <mergeCell ref="A82:F82"/>
    <mergeCell ref="A31:F31"/>
    <mergeCell ref="A40:F40"/>
    <mergeCell ref="A41:F41"/>
    <mergeCell ref="A42:F42"/>
    <mergeCell ref="A33:F33"/>
    <mergeCell ref="A32:F32"/>
    <mergeCell ref="A36:F36"/>
    <mergeCell ref="A45:F45"/>
    <mergeCell ref="A37:F37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H50:H51"/>
    <mergeCell ref="A43:F43"/>
    <mergeCell ref="A15:I15"/>
    <mergeCell ref="A16:I16"/>
    <mergeCell ref="A38:F38"/>
    <mergeCell ref="A49:F49"/>
    <mergeCell ref="A39:F39"/>
    <mergeCell ref="A25:F25"/>
    <mergeCell ref="A44:F44"/>
    <mergeCell ref="A26:F26"/>
    <mergeCell ref="A47:F47"/>
    <mergeCell ref="A18:E18"/>
    <mergeCell ref="A23:F23"/>
    <mergeCell ref="A24:F24"/>
    <mergeCell ref="A48:F48"/>
    <mergeCell ref="A58:F58"/>
    <mergeCell ref="A55:F55"/>
    <mergeCell ref="A56:F56"/>
    <mergeCell ref="A50:F51"/>
    <mergeCell ref="A34:F34"/>
    <mergeCell ref="A35:F35"/>
    <mergeCell ref="A64:F64"/>
    <mergeCell ref="A62:F62"/>
    <mergeCell ref="A59:F59"/>
    <mergeCell ref="A60:F60"/>
    <mergeCell ref="A61:F61"/>
    <mergeCell ref="A20:F20"/>
    <mergeCell ref="A21:F21"/>
    <mergeCell ref="A22:F22"/>
    <mergeCell ref="A46:F46"/>
    <mergeCell ref="A57:F57"/>
  </mergeCells>
  <printOptions/>
  <pageMargins left="0.6299212598425197" right="0" top="0" bottom="0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39" activePane="bottomLeft" state="frozen"/>
      <selection pane="topLeft" activeCell="A1" sqref="A1"/>
      <selection pane="bottomLeft" activeCell="H50" sqref="H50"/>
    </sheetView>
  </sheetViews>
  <sheetFormatPr defaultColWidth="9.00390625" defaultRowHeight="12.75"/>
  <cols>
    <col min="1" max="5" width="9.125" style="2" customWidth="1"/>
    <col min="6" max="6" width="3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106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87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117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107</v>
      </c>
      <c r="J5" s="1"/>
    </row>
    <row r="6" spans="1:10" ht="12.75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95" t="s">
        <v>338</v>
      </c>
      <c r="B8" s="95"/>
      <c r="C8" s="95"/>
      <c r="D8" s="95"/>
      <c r="E8" s="95"/>
      <c r="F8" s="95"/>
      <c r="G8" s="95"/>
      <c r="H8" s="95"/>
      <c r="I8" s="95"/>
      <c r="J8" s="1"/>
    </row>
    <row r="9" spans="1:10" ht="12.75">
      <c r="A9" s="96" t="s">
        <v>346</v>
      </c>
      <c r="B9" s="96"/>
      <c r="C9" s="96"/>
      <c r="D9" s="96"/>
      <c r="E9" s="96"/>
      <c r="F9" s="96"/>
      <c r="G9" s="96"/>
      <c r="H9" s="96"/>
      <c r="I9" s="96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341</v>
      </c>
      <c r="J11" s="1"/>
    </row>
    <row r="12" spans="1:10" ht="38.25" customHeight="1">
      <c r="A12" s="111" t="s">
        <v>85</v>
      </c>
      <c r="B12" s="112"/>
      <c r="C12" s="112"/>
      <c r="D12" s="112"/>
      <c r="E12" s="112"/>
      <c r="F12" s="113"/>
      <c r="G12" s="12" t="s">
        <v>123</v>
      </c>
      <c r="H12" s="12" t="s">
        <v>347</v>
      </c>
      <c r="I12" s="12" t="s">
        <v>348</v>
      </c>
      <c r="J12" s="1"/>
    </row>
    <row r="13" spans="1:10" ht="12.75">
      <c r="A13" s="114" t="s">
        <v>200</v>
      </c>
      <c r="B13" s="115"/>
      <c r="C13" s="115"/>
      <c r="D13" s="115"/>
      <c r="E13" s="115"/>
      <c r="F13" s="116"/>
      <c r="G13" s="15" t="s">
        <v>1</v>
      </c>
      <c r="H13" s="16">
        <f>8907398+758592</f>
        <v>9665990</v>
      </c>
      <c r="I13" s="16">
        <v>8679385</v>
      </c>
      <c r="J13" s="29"/>
    </row>
    <row r="14" spans="1:10" ht="12.75" customHeight="1">
      <c r="A14" s="75" t="s">
        <v>201</v>
      </c>
      <c r="B14" s="76"/>
      <c r="C14" s="76"/>
      <c r="D14" s="76"/>
      <c r="E14" s="76"/>
      <c r="F14" s="77"/>
      <c r="G14" s="15" t="s">
        <v>2</v>
      </c>
      <c r="H14" s="30">
        <f>6375449+568216</f>
        <v>6943665</v>
      </c>
      <c r="I14" s="16">
        <v>6967966</v>
      </c>
      <c r="J14" s="1"/>
    </row>
    <row r="15" spans="1:10" ht="12.75" customHeight="1">
      <c r="A15" s="78" t="s">
        <v>202</v>
      </c>
      <c r="B15" s="79"/>
      <c r="C15" s="79"/>
      <c r="D15" s="79"/>
      <c r="E15" s="79"/>
      <c r="F15" s="80"/>
      <c r="G15" s="17" t="s">
        <v>3</v>
      </c>
      <c r="H15" s="18">
        <f>H13-H14</f>
        <v>2722325</v>
      </c>
      <c r="I15" s="18">
        <f>I13-I14</f>
        <v>1711419</v>
      </c>
      <c r="J15" s="1"/>
    </row>
    <row r="16" spans="1:10" ht="12.75" customHeight="1">
      <c r="A16" s="75" t="s">
        <v>203</v>
      </c>
      <c r="B16" s="76"/>
      <c r="C16" s="76"/>
      <c r="D16" s="76"/>
      <c r="E16" s="76"/>
      <c r="F16" s="77"/>
      <c r="G16" s="15" t="s">
        <v>5</v>
      </c>
      <c r="H16" s="16">
        <f>165112</f>
        <v>165112</v>
      </c>
      <c r="I16" s="16">
        <v>288571</v>
      </c>
      <c r="J16" s="1"/>
    </row>
    <row r="17" spans="1:10" ht="12.75" customHeight="1">
      <c r="A17" s="75" t="s">
        <v>72</v>
      </c>
      <c r="B17" s="76"/>
      <c r="C17" s="76"/>
      <c r="D17" s="76"/>
      <c r="E17" s="76"/>
      <c r="F17" s="77"/>
      <c r="G17" s="15" t="s">
        <v>6</v>
      </c>
      <c r="H17" s="16">
        <f>634019+133383</f>
        <v>767402</v>
      </c>
      <c r="I17" s="16">
        <v>623095</v>
      </c>
      <c r="J17" s="1"/>
    </row>
    <row r="18" spans="1:10" ht="12.75" customHeight="1">
      <c r="A18" s="75" t="s">
        <v>73</v>
      </c>
      <c r="B18" s="76"/>
      <c r="C18" s="76"/>
      <c r="D18" s="76"/>
      <c r="E18" s="76"/>
      <c r="F18" s="77"/>
      <c r="G18" s="15" t="s">
        <v>7</v>
      </c>
      <c r="H18" s="16">
        <f>1559098-48618+9644</f>
        <v>1520124</v>
      </c>
      <c r="I18" s="16">
        <v>1661807</v>
      </c>
      <c r="J18" s="1"/>
    </row>
    <row r="19" spans="1:10" ht="12.75" customHeight="1">
      <c r="A19" s="75" t="s">
        <v>71</v>
      </c>
      <c r="B19" s="76"/>
      <c r="C19" s="76"/>
      <c r="D19" s="76"/>
      <c r="E19" s="76"/>
      <c r="F19" s="77"/>
      <c r="G19" s="15" t="s">
        <v>9</v>
      </c>
      <c r="H19" s="16">
        <f>1411884-48618+111787</f>
        <v>1475053</v>
      </c>
      <c r="I19" s="16">
        <v>1889240</v>
      </c>
      <c r="J19" s="1"/>
    </row>
    <row r="20" spans="1:10" ht="28.5" customHeight="1">
      <c r="A20" s="78" t="s">
        <v>204</v>
      </c>
      <c r="B20" s="79"/>
      <c r="C20" s="79"/>
      <c r="D20" s="79"/>
      <c r="E20" s="79"/>
      <c r="F20" s="80"/>
      <c r="G20" s="17" t="s">
        <v>11</v>
      </c>
      <c r="H20" s="18">
        <f>H15+H19-H16-H17-H18</f>
        <v>1744740</v>
      </c>
      <c r="I20" s="18">
        <f>I15+I19-I16-I17-I18</f>
        <v>1027186</v>
      </c>
      <c r="J20" s="1"/>
    </row>
    <row r="21" spans="1:10" ht="12.75" customHeight="1">
      <c r="A21" s="75" t="s">
        <v>205</v>
      </c>
      <c r="B21" s="76"/>
      <c r="C21" s="76"/>
      <c r="D21" s="76"/>
      <c r="E21" s="76"/>
      <c r="F21" s="77"/>
      <c r="G21" s="15" t="s">
        <v>12</v>
      </c>
      <c r="H21" s="16">
        <f>861+191</f>
        <v>1052</v>
      </c>
      <c r="I21" s="16">
        <v>275</v>
      </c>
      <c r="J21" s="1"/>
    </row>
    <row r="22" spans="1:10" ht="12.75" customHeight="1">
      <c r="A22" s="75" t="s">
        <v>206</v>
      </c>
      <c r="B22" s="76"/>
      <c r="C22" s="76"/>
      <c r="D22" s="76"/>
      <c r="E22" s="76"/>
      <c r="F22" s="77"/>
      <c r="G22" s="15" t="s">
        <v>14</v>
      </c>
      <c r="H22" s="16">
        <f>153616</f>
        <v>153616</v>
      </c>
      <c r="I22" s="16">
        <v>201285</v>
      </c>
      <c r="J22" s="1"/>
    </row>
    <row r="23" spans="1:10" ht="39.75" customHeight="1">
      <c r="A23" s="75" t="s">
        <v>207</v>
      </c>
      <c r="B23" s="76"/>
      <c r="C23" s="76"/>
      <c r="D23" s="76"/>
      <c r="E23" s="76"/>
      <c r="F23" s="77"/>
      <c r="G23" s="15" t="s">
        <v>15</v>
      </c>
      <c r="H23" s="16"/>
      <c r="I23" s="16"/>
      <c r="J23" s="1"/>
    </row>
    <row r="24" spans="1:10" ht="12.75" customHeight="1">
      <c r="A24" s="75" t="s">
        <v>208</v>
      </c>
      <c r="B24" s="76"/>
      <c r="C24" s="76"/>
      <c r="D24" s="76"/>
      <c r="E24" s="76"/>
      <c r="F24" s="77"/>
      <c r="G24" s="15" t="s">
        <v>17</v>
      </c>
      <c r="H24" s="16">
        <f>8520</f>
        <v>8520</v>
      </c>
      <c r="I24" s="16">
        <v>11567</v>
      </c>
      <c r="J24" s="1"/>
    </row>
    <row r="25" spans="1:10" ht="12.75" customHeight="1">
      <c r="A25" s="75" t="s">
        <v>209</v>
      </c>
      <c r="B25" s="76"/>
      <c r="C25" s="76"/>
      <c r="D25" s="76"/>
      <c r="E25" s="76"/>
      <c r="F25" s="77"/>
      <c r="G25" s="15" t="s">
        <v>19</v>
      </c>
      <c r="H25" s="16"/>
      <c r="I25" s="16"/>
      <c r="J25" s="1"/>
    </row>
    <row r="26" spans="1:10" ht="27.75" customHeight="1">
      <c r="A26" s="78" t="s">
        <v>210</v>
      </c>
      <c r="B26" s="79"/>
      <c r="C26" s="79"/>
      <c r="D26" s="79"/>
      <c r="E26" s="79"/>
      <c r="F26" s="80"/>
      <c r="G26" s="31" t="s">
        <v>10</v>
      </c>
      <c r="H26" s="18">
        <f>H20+H21-H22-H23+H24-H25</f>
        <v>1600696</v>
      </c>
      <c r="I26" s="18">
        <f>I20+I21-I22-I23+I24-I25</f>
        <v>837743</v>
      </c>
      <c r="J26" s="1"/>
    </row>
    <row r="27" spans="1:10" ht="12.75" customHeight="1">
      <c r="A27" s="75" t="s">
        <v>211</v>
      </c>
      <c r="B27" s="76"/>
      <c r="C27" s="76"/>
      <c r="D27" s="76"/>
      <c r="E27" s="76"/>
      <c r="F27" s="77"/>
      <c r="G27" s="15" t="s">
        <v>136</v>
      </c>
      <c r="H27" s="16">
        <f>351424+39549</f>
        <v>390973</v>
      </c>
      <c r="I27" s="16">
        <v>316676</v>
      </c>
      <c r="J27" s="1"/>
    </row>
    <row r="28" spans="1:10" ht="24.75" customHeight="1">
      <c r="A28" s="78" t="s">
        <v>212</v>
      </c>
      <c r="B28" s="79"/>
      <c r="C28" s="79"/>
      <c r="D28" s="79"/>
      <c r="E28" s="79"/>
      <c r="F28" s="80"/>
      <c r="G28" s="17" t="s">
        <v>26</v>
      </c>
      <c r="H28" s="18">
        <f>H26-H27</f>
        <v>1209723</v>
      </c>
      <c r="I28" s="18">
        <f>I26-I27</f>
        <v>521067</v>
      </c>
      <c r="J28" s="1"/>
    </row>
    <row r="29" spans="1:10" ht="22.5" customHeight="1">
      <c r="A29" s="75" t="s">
        <v>213</v>
      </c>
      <c r="B29" s="76"/>
      <c r="C29" s="76"/>
      <c r="D29" s="76"/>
      <c r="E29" s="76"/>
      <c r="F29" s="77"/>
      <c r="G29" s="15" t="s">
        <v>214</v>
      </c>
      <c r="H29" s="16"/>
      <c r="I29" s="16"/>
      <c r="J29" s="29"/>
    </row>
    <row r="30" spans="1:10" ht="12.75" customHeight="1">
      <c r="A30" s="78" t="s">
        <v>215</v>
      </c>
      <c r="B30" s="79"/>
      <c r="C30" s="79"/>
      <c r="D30" s="79"/>
      <c r="E30" s="79"/>
      <c r="F30" s="80"/>
      <c r="G30" s="31" t="s">
        <v>28</v>
      </c>
      <c r="H30" s="18">
        <f>SUM(H28:H29)</f>
        <v>1209723</v>
      </c>
      <c r="I30" s="18">
        <f>SUM(I28:I29)</f>
        <v>521067</v>
      </c>
      <c r="J30" s="1"/>
    </row>
    <row r="31" spans="1:10" ht="12.75" customHeight="1">
      <c r="A31" s="75" t="s">
        <v>216</v>
      </c>
      <c r="B31" s="76"/>
      <c r="C31" s="76"/>
      <c r="D31" s="76"/>
      <c r="E31" s="76"/>
      <c r="F31" s="77"/>
      <c r="G31" s="31"/>
      <c r="H31" s="18"/>
      <c r="I31" s="18"/>
      <c r="J31" s="1"/>
    </row>
    <row r="32" spans="1:10" ht="12.75" customHeight="1">
      <c r="A32" s="75" t="s">
        <v>217</v>
      </c>
      <c r="B32" s="76"/>
      <c r="C32" s="76"/>
      <c r="D32" s="76"/>
      <c r="E32" s="76"/>
      <c r="F32" s="77"/>
      <c r="G32" s="15"/>
      <c r="H32" s="18"/>
      <c r="I32" s="18"/>
      <c r="J32" s="1"/>
    </row>
    <row r="33" spans="1:10" ht="27" customHeight="1">
      <c r="A33" s="78" t="s">
        <v>218</v>
      </c>
      <c r="B33" s="79"/>
      <c r="C33" s="79"/>
      <c r="D33" s="79"/>
      <c r="E33" s="79"/>
      <c r="F33" s="80"/>
      <c r="G33" s="17" t="s">
        <v>36</v>
      </c>
      <c r="H33" s="18">
        <f>H35+H36+H37+H38+H39+H40+H41+H42+H43+H44+H45</f>
        <v>180565</v>
      </c>
      <c r="I33" s="18">
        <f>I35+I36+I37+I38+I39+I40+I41+I42+I43+I44+I45</f>
        <v>-169279</v>
      </c>
      <c r="J33" s="1"/>
    </row>
    <row r="34" spans="1:10" ht="12.75" customHeight="1">
      <c r="A34" s="75" t="s">
        <v>219</v>
      </c>
      <c r="B34" s="76"/>
      <c r="C34" s="76"/>
      <c r="D34" s="76"/>
      <c r="E34" s="76"/>
      <c r="F34" s="77"/>
      <c r="G34" s="15"/>
      <c r="H34" s="18"/>
      <c r="I34" s="18"/>
      <c r="J34" s="1"/>
    </row>
    <row r="35" spans="1:10" ht="12.75" customHeight="1">
      <c r="A35" s="75" t="s">
        <v>220</v>
      </c>
      <c r="B35" s="76"/>
      <c r="C35" s="76"/>
      <c r="D35" s="76"/>
      <c r="E35" s="76"/>
      <c r="F35" s="77"/>
      <c r="G35" s="15" t="s">
        <v>188</v>
      </c>
      <c r="H35" s="16">
        <f>180565</f>
        <v>180565</v>
      </c>
      <c r="I35" s="16">
        <v>-169279</v>
      </c>
      <c r="J35" s="1"/>
    </row>
    <row r="36" spans="1:10" ht="22.5" customHeight="1">
      <c r="A36" s="75" t="s">
        <v>221</v>
      </c>
      <c r="B36" s="76"/>
      <c r="C36" s="76"/>
      <c r="D36" s="76"/>
      <c r="E36" s="76"/>
      <c r="F36" s="77"/>
      <c r="G36" s="15" t="s">
        <v>189</v>
      </c>
      <c r="H36" s="16"/>
      <c r="I36" s="16"/>
      <c r="J36" s="1"/>
    </row>
    <row r="37" spans="1:10" ht="39" customHeight="1">
      <c r="A37" s="75" t="s">
        <v>222</v>
      </c>
      <c r="B37" s="76"/>
      <c r="C37" s="76"/>
      <c r="D37" s="76"/>
      <c r="E37" s="76"/>
      <c r="F37" s="77"/>
      <c r="G37" s="15" t="s">
        <v>190</v>
      </c>
      <c r="H37" s="16"/>
      <c r="I37" s="16"/>
      <c r="J37" s="1"/>
    </row>
    <row r="38" spans="1:10" ht="22.5" customHeight="1">
      <c r="A38" s="75" t="s">
        <v>223</v>
      </c>
      <c r="B38" s="76"/>
      <c r="C38" s="76"/>
      <c r="D38" s="76"/>
      <c r="E38" s="76"/>
      <c r="F38" s="77"/>
      <c r="G38" s="15" t="s">
        <v>191</v>
      </c>
      <c r="H38" s="16"/>
      <c r="I38" s="16"/>
      <c r="J38" s="1"/>
    </row>
    <row r="39" spans="1:10" ht="25.5" customHeight="1">
      <c r="A39" s="75" t="s">
        <v>224</v>
      </c>
      <c r="B39" s="76"/>
      <c r="C39" s="76"/>
      <c r="D39" s="76"/>
      <c r="E39" s="76"/>
      <c r="F39" s="77"/>
      <c r="G39" s="15" t="s">
        <v>193</v>
      </c>
      <c r="H39" s="16"/>
      <c r="I39" s="16"/>
      <c r="J39" s="1"/>
    </row>
    <row r="40" spans="1:10" ht="12.75" customHeight="1">
      <c r="A40" s="75" t="s">
        <v>80</v>
      </c>
      <c r="B40" s="76"/>
      <c r="C40" s="76"/>
      <c r="D40" s="76"/>
      <c r="E40" s="76"/>
      <c r="F40" s="77"/>
      <c r="G40" s="15" t="s">
        <v>225</v>
      </c>
      <c r="H40" s="16"/>
      <c r="I40" s="16"/>
      <c r="J40" s="1"/>
    </row>
    <row r="41" spans="1:10" ht="24" customHeight="1">
      <c r="A41" s="75" t="s">
        <v>226</v>
      </c>
      <c r="B41" s="76"/>
      <c r="C41" s="76"/>
      <c r="D41" s="76"/>
      <c r="E41" s="76"/>
      <c r="F41" s="77"/>
      <c r="G41" s="15" t="s">
        <v>227</v>
      </c>
      <c r="H41" s="16"/>
      <c r="I41" s="16"/>
      <c r="J41" s="1"/>
    </row>
    <row r="42" spans="1:10" ht="12.75" customHeight="1">
      <c r="A42" s="75" t="s">
        <v>228</v>
      </c>
      <c r="B42" s="76"/>
      <c r="C42" s="76"/>
      <c r="D42" s="76"/>
      <c r="E42" s="76"/>
      <c r="F42" s="77"/>
      <c r="G42" s="15" t="s">
        <v>229</v>
      </c>
      <c r="H42" s="16"/>
      <c r="I42" s="16"/>
      <c r="J42" s="1"/>
    </row>
    <row r="43" spans="1:10" ht="12.75" customHeight="1">
      <c r="A43" s="75" t="s">
        <v>230</v>
      </c>
      <c r="B43" s="76"/>
      <c r="C43" s="76"/>
      <c r="D43" s="76"/>
      <c r="E43" s="76"/>
      <c r="F43" s="77"/>
      <c r="G43" s="15" t="s">
        <v>231</v>
      </c>
      <c r="H43" s="16"/>
      <c r="I43" s="16"/>
      <c r="J43" s="1"/>
    </row>
    <row r="44" spans="1:10" ht="27" customHeight="1">
      <c r="A44" s="75" t="s">
        <v>232</v>
      </c>
      <c r="B44" s="76"/>
      <c r="C44" s="76"/>
      <c r="D44" s="76"/>
      <c r="E44" s="76"/>
      <c r="F44" s="77"/>
      <c r="G44" s="15" t="s">
        <v>233</v>
      </c>
      <c r="H44" s="16"/>
      <c r="I44" s="16"/>
      <c r="J44" s="1"/>
    </row>
    <row r="45" spans="1:10" ht="24" customHeight="1">
      <c r="A45" s="75" t="s">
        <v>234</v>
      </c>
      <c r="B45" s="76"/>
      <c r="C45" s="76"/>
      <c r="D45" s="76"/>
      <c r="E45" s="76"/>
      <c r="F45" s="77"/>
      <c r="G45" s="15" t="s">
        <v>196</v>
      </c>
      <c r="H45" s="16"/>
      <c r="I45" s="16"/>
      <c r="J45" s="1"/>
    </row>
    <row r="46" spans="1:10" ht="12.75" customHeight="1">
      <c r="A46" s="78" t="s">
        <v>235</v>
      </c>
      <c r="B46" s="79"/>
      <c r="C46" s="79"/>
      <c r="D46" s="79"/>
      <c r="E46" s="79"/>
      <c r="F46" s="80"/>
      <c r="G46" s="17" t="s">
        <v>44</v>
      </c>
      <c r="H46" s="18">
        <f>H30+H33</f>
        <v>1390288</v>
      </c>
      <c r="I46" s="18">
        <f>I30+I33</f>
        <v>351788</v>
      </c>
      <c r="J46" s="1"/>
    </row>
    <row r="47" spans="1:10" ht="12.75" customHeight="1">
      <c r="A47" s="75" t="s">
        <v>236</v>
      </c>
      <c r="B47" s="76"/>
      <c r="C47" s="76"/>
      <c r="D47" s="76"/>
      <c r="E47" s="76"/>
      <c r="F47" s="77"/>
      <c r="G47" s="15"/>
      <c r="H47" s="62"/>
      <c r="I47" s="62"/>
      <c r="J47" s="1"/>
    </row>
    <row r="48" spans="1:10" ht="12.75" customHeight="1">
      <c r="A48" s="75" t="s">
        <v>216</v>
      </c>
      <c r="B48" s="76"/>
      <c r="C48" s="76"/>
      <c r="D48" s="76"/>
      <c r="E48" s="76"/>
      <c r="F48" s="77"/>
      <c r="G48" s="15"/>
      <c r="H48" s="62"/>
      <c r="I48" s="62"/>
      <c r="J48" s="1"/>
    </row>
    <row r="49" spans="1:10" ht="12.75" customHeight="1">
      <c r="A49" s="75" t="s">
        <v>217</v>
      </c>
      <c r="B49" s="76"/>
      <c r="C49" s="76"/>
      <c r="D49" s="76"/>
      <c r="E49" s="76"/>
      <c r="F49" s="77"/>
      <c r="G49" s="15"/>
      <c r="H49" s="62"/>
      <c r="I49" s="62"/>
      <c r="J49" s="1"/>
    </row>
    <row r="50" spans="1:10" ht="12.75" customHeight="1">
      <c r="A50" s="78" t="s">
        <v>237</v>
      </c>
      <c r="B50" s="79"/>
      <c r="C50" s="79"/>
      <c r="D50" s="79"/>
      <c r="E50" s="79"/>
      <c r="F50" s="80"/>
      <c r="G50" s="17" t="s">
        <v>238</v>
      </c>
      <c r="H50" s="74">
        <v>15</v>
      </c>
      <c r="I50" s="74">
        <v>7</v>
      </c>
      <c r="J50" s="1"/>
    </row>
    <row r="51" spans="1:10" ht="12.75" customHeight="1">
      <c r="A51" s="75" t="s">
        <v>219</v>
      </c>
      <c r="B51" s="76"/>
      <c r="C51" s="76"/>
      <c r="D51" s="76"/>
      <c r="E51" s="76"/>
      <c r="F51" s="77"/>
      <c r="G51" s="15"/>
      <c r="H51" s="62"/>
      <c r="I51" s="62"/>
      <c r="J51" s="1"/>
    </row>
    <row r="52" spans="1:10" ht="12.75" customHeight="1">
      <c r="A52" s="75" t="s">
        <v>239</v>
      </c>
      <c r="B52" s="76"/>
      <c r="C52" s="76"/>
      <c r="D52" s="76"/>
      <c r="E52" s="76"/>
      <c r="F52" s="77"/>
      <c r="G52" s="15"/>
      <c r="H52" s="62"/>
      <c r="I52" s="62"/>
      <c r="J52" s="1"/>
    </row>
    <row r="53" spans="1:10" ht="12.75" customHeight="1">
      <c r="A53" s="75" t="s">
        <v>240</v>
      </c>
      <c r="B53" s="76"/>
      <c r="C53" s="76"/>
      <c r="D53" s="76"/>
      <c r="E53" s="76"/>
      <c r="F53" s="77"/>
      <c r="G53" s="15"/>
      <c r="H53" s="62"/>
      <c r="I53" s="62"/>
      <c r="J53" s="1"/>
    </row>
    <row r="54" spans="1:10" ht="12.75" customHeight="1">
      <c r="A54" s="75" t="s">
        <v>241</v>
      </c>
      <c r="B54" s="76"/>
      <c r="C54" s="76"/>
      <c r="D54" s="76"/>
      <c r="E54" s="76"/>
      <c r="F54" s="77"/>
      <c r="G54" s="15"/>
      <c r="H54" s="62"/>
      <c r="I54" s="62"/>
      <c r="J54" s="1"/>
    </row>
    <row r="55" spans="1:10" ht="12.75" customHeight="1">
      <c r="A55" s="75" t="s">
        <v>242</v>
      </c>
      <c r="B55" s="76"/>
      <c r="C55" s="76"/>
      <c r="D55" s="76"/>
      <c r="E55" s="76"/>
      <c r="F55" s="77"/>
      <c r="G55" s="15"/>
      <c r="H55" s="62"/>
      <c r="I55" s="62"/>
      <c r="J55" s="1"/>
    </row>
    <row r="56" spans="1:10" ht="12.75" customHeight="1">
      <c r="A56" s="75" t="s">
        <v>240</v>
      </c>
      <c r="B56" s="76"/>
      <c r="C56" s="76"/>
      <c r="D56" s="76"/>
      <c r="E56" s="76"/>
      <c r="F56" s="77"/>
      <c r="G56" s="15"/>
      <c r="H56" s="62"/>
      <c r="I56" s="62"/>
      <c r="J56" s="1"/>
    </row>
    <row r="57" spans="1:10" ht="12.75" customHeight="1">
      <c r="A57" s="75" t="s">
        <v>241</v>
      </c>
      <c r="B57" s="76"/>
      <c r="C57" s="76"/>
      <c r="D57" s="76"/>
      <c r="E57" s="76"/>
      <c r="F57" s="77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99</v>
      </c>
      <c r="B60" s="7"/>
      <c r="C60" s="7" t="s">
        <v>100</v>
      </c>
      <c r="D60" s="7"/>
      <c r="E60" s="7"/>
      <c r="F60" s="7"/>
      <c r="G60" s="7" t="s">
        <v>101</v>
      </c>
      <c r="H60" s="33"/>
      <c r="I60" s="32"/>
      <c r="J60" s="1"/>
    </row>
    <row r="61" spans="1:10" ht="12.75">
      <c r="A61" s="9"/>
      <c r="B61" s="9" t="s">
        <v>102</v>
      </c>
      <c r="C61" s="9"/>
      <c r="D61" s="9"/>
      <c r="E61" s="9"/>
      <c r="F61" s="9"/>
      <c r="G61" s="107" t="s">
        <v>83</v>
      </c>
      <c r="H61" s="117"/>
      <c r="I61" s="32"/>
      <c r="J61" s="1"/>
    </row>
    <row r="62" spans="1:10" ht="12.75">
      <c r="A62" s="7" t="s">
        <v>103</v>
      </c>
      <c r="B62" s="7"/>
      <c r="C62" s="7" t="s">
        <v>104</v>
      </c>
      <c r="D62" s="7"/>
      <c r="E62" s="7"/>
      <c r="F62" s="7"/>
      <c r="G62" s="7" t="s">
        <v>101</v>
      </c>
      <c r="H62" s="33"/>
      <c r="I62" s="32"/>
      <c r="J62" s="1"/>
    </row>
    <row r="63" spans="1:10" ht="12.75">
      <c r="A63" s="4"/>
      <c r="B63" s="4" t="s">
        <v>102</v>
      </c>
      <c r="C63" s="4"/>
      <c r="D63" s="4"/>
      <c r="E63" s="4"/>
      <c r="F63" s="4"/>
      <c r="G63" s="107" t="s">
        <v>83</v>
      </c>
      <c r="H63" s="117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105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47:F47"/>
    <mergeCell ref="A48:F48"/>
    <mergeCell ref="A51:F51"/>
    <mergeCell ref="A55:F55"/>
    <mergeCell ref="A56:F56"/>
    <mergeCell ref="A52:F52"/>
    <mergeCell ref="A53:F53"/>
    <mergeCell ref="A54:F5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A23:F23"/>
    <mergeCell ref="A27:F27"/>
    <mergeCell ref="A28:F28"/>
    <mergeCell ref="A29:F29"/>
    <mergeCell ref="A30:F30"/>
    <mergeCell ref="A32:F32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8:I8"/>
    <mergeCell ref="A9:I9"/>
    <mergeCell ref="A12:F12"/>
    <mergeCell ref="A14:F14"/>
    <mergeCell ref="A15:F15"/>
    <mergeCell ref="A13:F13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ySplit="1" topLeftCell="A55" activePane="bottomLeft" state="frozen"/>
      <selection pane="topLeft" activeCell="A1" sqref="A1"/>
      <selection pane="bottomLeft" activeCell="H76" sqref="H76"/>
    </sheetView>
  </sheetViews>
  <sheetFormatPr defaultColWidth="9.00390625" defaultRowHeight="12.75"/>
  <cols>
    <col min="1" max="5" width="9.125" style="2" customWidth="1"/>
    <col min="6" max="6" width="19.875" style="2" customWidth="1"/>
    <col min="7" max="7" width="9.125" style="2" customWidth="1"/>
    <col min="8" max="8" width="15.875" style="2" customWidth="1"/>
    <col min="9" max="9" width="16.125" style="2" customWidth="1"/>
    <col min="10" max="10" width="18.75390625" style="2" customWidth="1"/>
    <col min="11" max="16384" width="9.125" style="2" customWidth="1"/>
  </cols>
  <sheetData>
    <row r="1" spans="1:11" ht="12" customHeight="1">
      <c r="A1" s="3"/>
      <c r="B1" s="4"/>
      <c r="C1" s="4"/>
      <c r="D1" s="4"/>
      <c r="E1" s="4"/>
      <c r="F1" s="4"/>
      <c r="G1" s="4"/>
      <c r="H1" s="4"/>
      <c r="I1" s="5" t="s">
        <v>108</v>
      </c>
      <c r="J1" s="1"/>
      <c r="K1" s="1"/>
    </row>
    <row r="2" spans="1:11" ht="10.5" customHeight="1">
      <c r="A2" s="3"/>
      <c r="B2" s="4"/>
      <c r="C2" s="4"/>
      <c r="D2" s="4"/>
      <c r="E2" s="4"/>
      <c r="F2" s="4"/>
      <c r="G2" s="4"/>
      <c r="H2" s="4"/>
      <c r="I2" s="5" t="s">
        <v>87</v>
      </c>
      <c r="J2" s="1"/>
      <c r="K2" s="1"/>
    </row>
    <row r="3" spans="1:11" ht="10.5" customHeight="1">
      <c r="A3" s="3"/>
      <c r="B3" s="4"/>
      <c r="C3" s="4"/>
      <c r="D3" s="4"/>
      <c r="E3" s="4"/>
      <c r="F3" s="4"/>
      <c r="G3" s="4"/>
      <c r="H3" s="4"/>
      <c r="I3" s="5" t="s">
        <v>117</v>
      </c>
      <c r="J3" s="1"/>
      <c r="K3" s="1"/>
    </row>
    <row r="4" spans="1:11" ht="10.5" customHeight="1">
      <c r="A4" s="3"/>
      <c r="B4" s="4"/>
      <c r="C4" s="4"/>
      <c r="D4" s="4"/>
      <c r="E4" s="4"/>
      <c r="F4" s="4"/>
      <c r="G4" s="4"/>
      <c r="H4" s="4"/>
      <c r="I4" s="6" t="s">
        <v>109</v>
      </c>
      <c r="J4" s="1"/>
      <c r="K4" s="1"/>
    </row>
    <row r="5" spans="1:11" ht="1.5" customHeight="1" hidden="1">
      <c r="A5" s="4"/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5.75" customHeight="1">
      <c r="A6" s="4" t="s">
        <v>89</v>
      </c>
      <c r="B6" s="4"/>
      <c r="C6" s="4"/>
      <c r="D6" s="9"/>
      <c r="E6" s="121" t="s">
        <v>118</v>
      </c>
      <c r="F6" s="121"/>
      <c r="G6" s="121"/>
      <c r="H6" s="121"/>
      <c r="I6" s="121"/>
      <c r="J6" s="1"/>
      <c r="K6" s="1"/>
    </row>
    <row r="7" spans="1:11" ht="0.75" customHeight="1">
      <c r="A7" s="4"/>
      <c r="B7" s="4"/>
      <c r="C7" s="4"/>
      <c r="D7" s="9"/>
      <c r="E7" s="4"/>
      <c r="F7" s="4"/>
      <c r="G7" s="4"/>
      <c r="H7" s="4"/>
      <c r="I7" s="4"/>
      <c r="J7" s="1"/>
      <c r="K7" s="1"/>
    </row>
    <row r="8" spans="1:11" ht="15.75" customHeight="1">
      <c r="A8" s="96" t="s">
        <v>339</v>
      </c>
      <c r="B8" s="96"/>
      <c r="C8" s="96"/>
      <c r="D8" s="96"/>
      <c r="E8" s="96"/>
      <c r="F8" s="96"/>
      <c r="G8" s="96"/>
      <c r="H8" s="96"/>
      <c r="I8" s="96"/>
      <c r="J8" s="1"/>
      <c r="K8" s="1"/>
    </row>
    <row r="9" spans="1:11" ht="12.75">
      <c r="A9" s="96" t="s">
        <v>346</v>
      </c>
      <c r="B9" s="96"/>
      <c r="C9" s="96"/>
      <c r="D9" s="96"/>
      <c r="E9" s="96"/>
      <c r="F9" s="96"/>
      <c r="G9" s="96"/>
      <c r="H9" s="96"/>
      <c r="I9" s="96"/>
      <c r="J9" s="1"/>
      <c r="K9" s="1"/>
    </row>
    <row r="10" spans="1:11" ht="12.75">
      <c r="A10" s="96" t="s">
        <v>45</v>
      </c>
      <c r="B10" s="96"/>
      <c r="C10" s="96"/>
      <c r="D10" s="96"/>
      <c r="E10" s="96"/>
      <c r="F10" s="96"/>
      <c r="G10" s="96"/>
      <c r="H10" s="96"/>
      <c r="I10" s="96"/>
      <c r="J10" s="1"/>
      <c r="K10" s="1"/>
    </row>
    <row r="11" spans="1:11" ht="18" customHeight="1">
      <c r="A11" s="4"/>
      <c r="B11" s="4"/>
      <c r="C11" s="4"/>
      <c r="D11" s="4"/>
      <c r="E11" s="4"/>
      <c r="F11" s="4"/>
      <c r="G11" s="4"/>
      <c r="H11" s="4"/>
      <c r="I11" s="28" t="s">
        <v>341</v>
      </c>
      <c r="J11" s="1"/>
      <c r="K11" s="1"/>
    </row>
    <row r="12" spans="1:11" ht="43.5" customHeight="1">
      <c r="A12" s="111" t="s">
        <v>46</v>
      </c>
      <c r="B12" s="112"/>
      <c r="C12" s="112"/>
      <c r="D12" s="112"/>
      <c r="E12" s="112"/>
      <c r="F12" s="113"/>
      <c r="G12" s="12" t="s">
        <v>123</v>
      </c>
      <c r="H12" s="12" t="s">
        <v>342</v>
      </c>
      <c r="I12" s="12" t="s">
        <v>343</v>
      </c>
      <c r="J12" s="1"/>
      <c r="K12" s="1"/>
    </row>
    <row r="13" spans="1:11" ht="12.75">
      <c r="A13" s="118" t="s">
        <v>110</v>
      </c>
      <c r="B13" s="119"/>
      <c r="C13" s="119"/>
      <c r="D13" s="119"/>
      <c r="E13" s="119"/>
      <c r="F13" s="119"/>
      <c r="G13" s="119"/>
      <c r="H13" s="119"/>
      <c r="I13" s="120"/>
      <c r="J13" s="1"/>
      <c r="K13" s="1"/>
    </row>
    <row r="14" spans="1:11" ht="12.75" customHeight="1">
      <c r="A14" s="108" t="s">
        <v>243</v>
      </c>
      <c r="B14" s="109"/>
      <c r="C14" s="109"/>
      <c r="D14" s="109"/>
      <c r="E14" s="109"/>
      <c r="F14" s="110"/>
      <c r="G14" s="17" t="s">
        <v>1</v>
      </c>
      <c r="H14" s="36">
        <f>H16+H17+H18+H19+H20+H21</f>
        <v>11592028</v>
      </c>
      <c r="I14" s="36">
        <f>I16+I17+I18+I19+I20+I21</f>
        <v>9563669</v>
      </c>
      <c r="J14" s="1"/>
      <c r="K14" s="1"/>
    </row>
    <row r="15" spans="1:11" ht="12.75" customHeight="1">
      <c r="A15" s="84" t="s">
        <v>111</v>
      </c>
      <c r="B15" s="85"/>
      <c r="C15" s="85"/>
      <c r="D15" s="85"/>
      <c r="E15" s="85"/>
      <c r="F15" s="86"/>
      <c r="G15" s="17"/>
      <c r="H15" s="37"/>
      <c r="I15" s="37"/>
      <c r="J15" s="1"/>
      <c r="K15" s="1"/>
    </row>
    <row r="16" spans="1:11" ht="12.75" customHeight="1">
      <c r="A16" s="84" t="s">
        <v>244</v>
      </c>
      <c r="B16" s="85"/>
      <c r="C16" s="85"/>
      <c r="D16" s="85"/>
      <c r="E16" s="85"/>
      <c r="F16" s="86"/>
      <c r="G16" s="15" t="s">
        <v>2</v>
      </c>
      <c r="H16" s="16">
        <f>4771343+765239</f>
        <v>5536582</v>
      </c>
      <c r="I16" s="16">
        <v>5635959</v>
      </c>
      <c r="J16" s="1"/>
      <c r="K16" s="1"/>
    </row>
    <row r="17" spans="1:11" ht="12.75" customHeight="1">
      <c r="A17" s="84" t="s">
        <v>245</v>
      </c>
      <c r="B17" s="85"/>
      <c r="C17" s="85"/>
      <c r="D17" s="85"/>
      <c r="E17" s="85"/>
      <c r="F17" s="86"/>
      <c r="G17" s="15" t="s">
        <v>3</v>
      </c>
      <c r="H17" s="16"/>
      <c r="I17" s="16"/>
      <c r="J17" s="1"/>
      <c r="K17" s="1"/>
    </row>
    <row r="18" spans="1:11" ht="12.75" customHeight="1">
      <c r="A18" s="84" t="s">
        <v>246</v>
      </c>
      <c r="B18" s="85"/>
      <c r="C18" s="85"/>
      <c r="D18" s="85"/>
      <c r="E18" s="85"/>
      <c r="F18" s="86"/>
      <c r="G18" s="15" t="s">
        <v>5</v>
      </c>
      <c r="H18" s="16">
        <f>5377459</f>
        <v>5377459</v>
      </c>
      <c r="I18" s="16">
        <v>3903695</v>
      </c>
      <c r="J18" s="1"/>
      <c r="K18" s="1"/>
    </row>
    <row r="19" spans="1:11" ht="12.75" customHeight="1">
      <c r="A19" s="84" t="s">
        <v>247</v>
      </c>
      <c r="B19" s="85"/>
      <c r="C19" s="85"/>
      <c r="D19" s="85"/>
      <c r="E19" s="85"/>
      <c r="F19" s="86"/>
      <c r="G19" s="15" t="s">
        <v>6</v>
      </c>
      <c r="H19" s="16"/>
      <c r="I19" s="16"/>
      <c r="J19" s="1"/>
      <c r="K19" s="1"/>
    </row>
    <row r="20" spans="1:11" ht="12.75" customHeight="1">
      <c r="A20" s="84" t="s">
        <v>248</v>
      </c>
      <c r="B20" s="85"/>
      <c r="C20" s="85"/>
      <c r="D20" s="85"/>
      <c r="E20" s="85"/>
      <c r="F20" s="86"/>
      <c r="G20" s="15" t="s">
        <v>7</v>
      </c>
      <c r="H20" s="16"/>
      <c r="I20" s="16"/>
      <c r="J20" s="1"/>
      <c r="K20" s="1"/>
    </row>
    <row r="21" spans="1:11" ht="12.75" customHeight="1">
      <c r="A21" s="84" t="s">
        <v>48</v>
      </c>
      <c r="B21" s="85"/>
      <c r="C21" s="85"/>
      <c r="D21" s="85"/>
      <c r="E21" s="85"/>
      <c r="F21" s="86"/>
      <c r="G21" s="15" t="s">
        <v>9</v>
      </c>
      <c r="H21" s="16">
        <f>573598+104389</f>
        <v>677987</v>
      </c>
      <c r="I21" s="16">
        <v>24015</v>
      </c>
      <c r="J21" s="38"/>
      <c r="K21" s="38"/>
    </row>
    <row r="22" spans="1:11" ht="12.75" customHeight="1">
      <c r="A22" s="78" t="s">
        <v>249</v>
      </c>
      <c r="B22" s="79"/>
      <c r="C22" s="79"/>
      <c r="D22" s="79"/>
      <c r="E22" s="79"/>
      <c r="F22" s="80"/>
      <c r="G22" s="17" t="s">
        <v>11</v>
      </c>
      <c r="H22" s="18">
        <f>H24+H25+H26+H27+H28+H29+H30</f>
        <v>8032474</v>
      </c>
      <c r="I22" s="18">
        <f>I24+I25+I26+I27+I28+I29+I30</f>
        <v>8219745</v>
      </c>
      <c r="J22" s="1"/>
      <c r="K22" s="1"/>
    </row>
    <row r="23" spans="1:11" ht="12.75" customHeight="1">
      <c r="A23" s="75" t="s">
        <v>47</v>
      </c>
      <c r="B23" s="76"/>
      <c r="C23" s="76"/>
      <c r="D23" s="76"/>
      <c r="E23" s="76"/>
      <c r="F23" s="77"/>
      <c r="G23" s="17"/>
      <c r="H23" s="37"/>
      <c r="I23" s="37"/>
      <c r="J23" s="1"/>
      <c r="K23" s="1"/>
    </row>
    <row r="24" spans="1:11" ht="12.75" customHeight="1">
      <c r="A24" s="75" t="s">
        <v>49</v>
      </c>
      <c r="B24" s="76"/>
      <c r="C24" s="76"/>
      <c r="D24" s="76"/>
      <c r="E24" s="76"/>
      <c r="F24" s="77"/>
      <c r="G24" s="15" t="s">
        <v>12</v>
      </c>
      <c r="H24" s="16">
        <f>646465+430336</f>
        <v>1076801</v>
      </c>
      <c r="I24" s="16">
        <v>1975801</v>
      </c>
      <c r="J24" s="1"/>
      <c r="K24" s="1"/>
    </row>
    <row r="25" spans="1:11" ht="12.75" customHeight="1">
      <c r="A25" s="75" t="s">
        <v>250</v>
      </c>
      <c r="B25" s="76"/>
      <c r="C25" s="76"/>
      <c r="D25" s="76"/>
      <c r="E25" s="76"/>
      <c r="F25" s="77"/>
      <c r="G25" s="15" t="s">
        <v>14</v>
      </c>
      <c r="H25" s="16">
        <f>4843871+26712</f>
        <v>4870583</v>
      </c>
      <c r="I25" s="16">
        <v>4178201</v>
      </c>
      <c r="J25" s="1"/>
      <c r="K25" s="1"/>
    </row>
    <row r="26" spans="1:11" ht="12.75" customHeight="1">
      <c r="A26" s="75" t="s">
        <v>251</v>
      </c>
      <c r="B26" s="76"/>
      <c r="C26" s="76"/>
      <c r="D26" s="76"/>
      <c r="E26" s="76"/>
      <c r="F26" s="77"/>
      <c r="G26" s="15" t="s">
        <v>15</v>
      </c>
      <c r="H26" s="16">
        <f>868556+109566</f>
        <v>978122</v>
      </c>
      <c r="I26" s="16">
        <v>1064051</v>
      </c>
      <c r="J26" s="1"/>
      <c r="K26" s="1"/>
    </row>
    <row r="27" spans="1:11" ht="12.75" customHeight="1">
      <c r="A27" s="75" t="s">
        <v>252</v>
      </c>
      <c r="B27" s="76"/>
      <c r="C27" s="76"/>
      <c r="D27" s="76"/>
      <c r="E27" s="76"/>
      <c r="F27" s="77"/>
      <c r="G27" s="15" t="s">
        <v>17</v>
      </c>
      <c r="H27" s="16"/>
      <c r="I27" s="16"/>
      <c r="J27" s="1"/>
      <c r="K27" s="1"/>
    </row>
    <row r="28" spans="1:11" ht="12.75" customHeight="1">
      <c r="A28" s="75" t="s">
        <v>253</v>
      </c>
      <c r="B28" s="76"/>
      <c r="C28" s="76"/>
      <c r="D28" s="76"/>
      <c r="E28" s="76"/>
      <c r="F28" s="77"/>
      <c r="G28" s="15" t="s">
        <v>19</v>
      </c>
      <c r="H28" s="16"/>
      <c r="I28" s="16">
        <v>2447</v>
      </c>
      <c r="J28" s="1"/>
      <c r="K28" s="1"/>
    </row>
    <row r="29" spans="1:11" ht="12.75" customHeight="1">
      <c r="A29" s="75" t="s">
        <v>254</v>
      </c>
      <c r="B29" s="76"/>
      <c r="C29" s="76"/>
      <c r="D29" s="76"/>
      <c r="E29" s="76"/>
      <c r="F29" s="77"/>
      <c r="G29" s="15" t="s">
        <v>21</v>
      </c>
      <c r="H29" s="16">
        <f>886185+90674</f>
        <v>976859</v>
      </c>
      <c r="I29" s="16">
        <v>935030</v>
      </c>
      <c r="J29" s="1"/>
      <c r="K29" s="1"/>
    </row>
    <row r="30" spans="1:11" ht="12.75" customHeight="1">
      <c r="A30" s="75" t="s">
        <v>50</v>
      </c>
      <c r="B30" s="76"/>
      <c r="C30" s="76"/>
      <c r="D30" s="76"/>
      <c r="E30" s="76"/>
      <c r="F30" s="77"/>
      <c r="G30" s="15" t="s">
        <v>23</v>
      </c>
      <c r="H30" s="16">
        <f>93977+36132</f>
        <v>130109</v>
      </c>
      <c r="I30" s="16">
        <v>64215</v>
      </c>
      <c r="J30" s="1"/>
      <c r="K30" s="1"/>
    </row>
    <row r="31" spans="1:11" ht="24" customHeight="1">
      <c r="A31" s="78" t="s">
        <v>255</v>
      </c>
      <c r="B31" s="79"/>
      <c r="C31" s="79"/>
      <c r="D31" s="79"/>
      <c r="E31" s="79"/>
      <c r="F31" s="80"/>
      <c r="G31" s="31" t="s">
        <v>51</v>
      </c>
      <c r="H31" s="39">
        <f>H14-H22</f>
        <v>3559554</v>
      </c>
      <c r="I31" s="39">
        <f>I14-I22</f>
        <v>1343924</v>
      </c>
      <c r="J31" s="1"/>
      <c r="K31" s="1"/>
    </row>
    <row r="32" spans="1:11" ht="12.75">
      <c r="A32" s="118" t="s">
        <v>112</v>
      </c>
      <c r="B32" s="119"/>
      <c r="C32" s="119"/>
      <c r="D32" s="119"/>
      <c r="E32" s="119"/>
      <c r="F32" s="119"/>
      <c r="G32" s="119"/>
      <c r="H32" s="122"/>
      <c r="I32" s="123"/>
      <c r="J32" s="1"/>
      <c r="K32" s="1"/>
    </row>
    <row r="33" spans="1:11" ht="12.75" customHeight="1">
      <c r="A33" s="108" t="s">
        <v>256</v>
      </c>
      <c r="B33" s="109"/>
      <c r="C33" s="109"/>
      <c r="D33" s="109"/>
      <c r="E33" s="109"/>
      <c r="F33" s="110"/>
      <c r="G33" s="17" t="s">
        <v>29</v>
      </c>
      <c r="H33" s="40">
        <f>H35+H36+H37+H38+H39+H40+H41+H42+H43+H44+H45</f>
        <v>0</v>
      </c>
      <c r="I33" s="56">
        <f>I35+I36+I37+I38+I39+I40+I41+I42+I43+I44+I45</f>
        <v>1506850</v>
      </c>
      <c r="J33" s="1"/>
      <c r="K33" s="1"/>
    </row>
    <row r="34" spans="1:11" ht="12.75" customHeight="1">
      <c r="A34" s="84" t="s">
        <v>111</v>
      </c>
      <c r="B34" s="85"/>
      <c r="C34" s="85"/>
      <c r="D34" s="85"/>
      <c r="E34" s="85"/>
      <c r="F34" s="86"/>
      <c r="G34" s="17"/>
      <c r="H34" s="37"/>
      <c r="I34" s="37"/>
      <c r="J34" s="1"/>
      <c r="K34" s="1"/>
    </row>
    <row r="35" spans="1:11" ht="12.75" customHeight="1">
      <c r="A35" s="75" t="s">
        <v>52</v>
      </c>
      <c r="B35" s="76"/>
      <c r="C35" s="76"/>
      <c r="D35" s="76"/>
      <c r="E35" s="76"/>
      <c r="F35" s="77"/>
      <c r="G35" s="15" t="s">
        <v>30</v>
      </c>
      <c r="H35" s="30"/>
      <c r="I35" s="30">
        <v>1506850</v>
      </c>
      <c r="J35" s="1"/>
      <c r="K35" s="1"/>
    </row>
    <row r="36" spans="1:11" ht="12.75" customHeight="1">
      <c r="A36" s="75" t="s">
        <v>53</v>
      </c>
      <c r="B36" s="76"/>
      <c r="C36" s="76"/>
      <c r="D36" s="76"/>
      <c r="E36" s="76"/>
      <c r="F36" s="77"/>
      <c r="G36" s="15" t="s">
        <v>31</v>
      </c>
      <c r="H36" s="16"/>
      <c r="I36" s="16"/>
      <c r="J36" s="1"/>
      <c r="K36" s="1"/>
    </row>
    <row r="37" spans="1:11" ht="12.75" customHeight="1">
      <c r="A37" s="75" t="s">
        <v>54</v>
      </c>
      <c r="B37" s="76"/>
      <c r="C37" s="76"/>
      <c r="D37" s="76"/>
      <c r="E37" s="76"/>
      <c r="F37" s="77"/>
      <c r="G37" s="15" t="s">
        <v>33</v>
      </c>
      <c r="H37" s="16"/>
      <c r="I37" s="16"/>
      <c r="J37" s="1"/>
      <c r="K37" s="1"/>
    </row>
    <row r="38" spans="1:11" ht="26.25" customHeight="1">
      <c r="A38" s="75" t="s">
        <v>257</v>
      </c>
      <c r="B38" s="76"/>
      <c r="C38" s="76"/>
      <c r="D38" s="76"/>
      <c r="E38" s="76"/>
      <c r="F38" s="77"/>
      <c r="G38" s="15" t="s">
        <v>35</v>
      </c>
      <c r="H38" s="16"/>
      <c r="I38" s="16"/>
      <c r="J38" s="1"/>
      <c r="K38" s="1"/>
    </row>
    <row r="39" spans="1:11" ht="12.75" customHeight="1">
      <c r="A39" s="75" t="s">
        <v>258</v>
      </c>
      <c r="B39" s="76"/>
      <c r="C39" s="76"/>
      <c r="D39" s="76"/>
      <c r="E39" s="76"/>
      <c r="F39" s="77"/>
      <c r="G39" s="15" t="s">
        <v>55</v>
      </c>
      <c r="H39" s="16"/>
      <c r="I39" s="16"/>
      <c r="J39" s="1"/>
      <c r="K39" s="1"/>
    </row>
    <row r="40" spans="1:11" ht="12.75" customHeight="1">
      <c r="A40" s="75" t="s">
        <v>259</v>
      </c>
      <c r="B40" s="76"/>
      <c r="C40" s="76"/>
      <c r="D40" s="76"/>
      <c r="E40" s="76"/>
      <c r="F40" s="77"/>
      <c r="G40" s="15" t="s">
        <v>57</v>
      </c>
      <c r="H40" s="16"/>
      <c r="I40" s="16"/>
      <c r="J40" s="1"/>
      <c r="K40" s="1"/>
    </row>
    <row r="41" spans="1:11" ht="12.75">
      <c r="A41" s="75" t="s">
        <v>260</v>
      </c>
      <c r="B41" s="76"/>
      <c r="C41" s="76"/>
      <c r="D41" s="76"/>
      <c r="E41" s="76"/>
      <c r="F41" s="77"/>
      <c r="G41" s="15" t="s">
        <v>58</v>
      </c>
      <c r="H41" s="16"/>
      <c r="I41" s="16"/>
      <c r="J41" s="1"/>
      <c r="K41" s="1"/>
    </row>
    <row r="42" spans="1:11" ht="12.75">
      <c r="A42" s="99" t="s">
        <v>56</v>
      </c>
      <c r="B42" s="100"/>
      <c r="C42" s="100"/>
      <c r="D42" s="100"/>
      <c r="E42" s="100"/>
      <c r="F42" s="101"/>
      <c r="G42" s="15" t="s">
        <v>261</v>
      </c>
      <c r="H42" s="16"/>
      <c r="I42" s="16"/>
      <c r="J42" s="1"/>
      <c r="K42" s="1"/>
    </row>
    <row r="43" spans="1:11" ht="12.75">
      <c r="A43" s="99" t="s">
        <v>262</v>
      </c>
      <c r="B43" s="100"/>
      <c r="C43" s="100"/>
      <c r="D43" s="100"/>
      <c r="E43" s="100"/>
      <c r="F43" s="101"/>
      <c r="G43" s="15" t="s">
        <v>263</v>
      </c>
      <c r="H43" s="16"/>
      <c r="I43" s="16"/>
      <c r="J43" s="1"/>
      <c r="K43" s="1"/>
    </row>
    <row r="44" spans="1:11" ht="12.75">
      <c r="A44" s="99" t="s">
        <v>248</v>
      </c>
      <c r="B44" s="100"/>
      <c r="C44" s="100"/>
      <c r="D44" s="100"/>
      <c r="E44" s="100"/>
      <c r="F44" s="101"/>
      <c r="G44" s="15" t="s">
        <v>38</v>
      </c>
      <c r="H44" s="16"/>
      <c r="I44" s="16"/>
      <c r="J44" s="1"/>
      <c r="K44" s="1"/>
    </row>
    <row r="45" spans="1:11" ht="12.75">
      <c r="A45" s="99" t="s">
        <v>48</v>
      </c>
      <c r="B45" s="100"/>
      <c r="C45" s="100"/>
      <c r="D45" s="100"/>
      <c r="E45" s="100"/>
      <c r="F45" s="101"/>
      <c r="G45" s="15" t="s">
        <v>40</v>
      </c>
      <c r="H45" s="16"/>
      <c r="I45" s="16"/>
      <c r="J45" s="1"/>
      <c r="K45" s="1"/>
    </row>
    <row r="46" spans="1:11" ht="12.75" customHeight="1">
      <c r="A46" s="78" t="s">
        <v>264</v>
      </c>
      <c r="B46" s="79"/>
      <c r="C46" s="79"/>
      <c r="D46" s="79"/>
      <c r="E46" s="79"/>
      <c r="F46" s="80"/>
      <c r="G46" s="17" t="s">
        <v>62</v>
      </c>
      <c r="H46" s="18">
        <f>H48+H49+H50+H51+H52+H53+H54+H55+H56+H57+H58</f>
        <v>282401</v>
      </c>
      <c r="I46" s="18">
        <f>I48+I49+I50+I51+I52+I53+I54+I55+I56+I57+I58</f>
        <v>36019</v>
      </c>
      <c r="J46" s="1"/>
      <c r="K46" s="1"/>
    </row>
    <row r="47" spans="1:11" ht="12.75" customHeight="1">
      <c r="A47" s="84" t="s">
        <v>111</v>
      </c>
      <c r="B47" s="85"/>
      <c r="C47" s="85"/>
      <c r="D47" s="85"/>
      <c r="E47" s="85"/>
      <c r="F47" s="86"/>
      <c r="G47" s="15"/>
      <c r="H47" s="37"/>
      <c r="I47" s="37"/>
      <c r="J47" s="1"/>
      <c r="K47" s="38"/>
    </row>
    <row r="48" spans="1:11" ht="12.75">
      <c r="A48" s="99" t="s">
        <v>59</v>
      </c>
      <c r="B48" s="100"/>
      <c r="C48" s="100"/>
      <c r="D48" s="100"/>
      <c r="E48" s="100"/>
      <c r="F48" s="101"/>
      <c r="G48" s="15" t="s">
        <v>265</v>
      </c>
      <c r="H48" s="30">
        <f>275403</f>
        <v>275403</v>
      </c>
      <c r="I48" s="30">
        <v>29404</v>
      </c>
      <c r="J48" s="1"/>
      <c r="K48" s="38"/>
    </row>
    <row r="49" spans="1:11" ht="12.75">
      <c r="A49" s="99" t="s">
        <v>60</v>
      </c>
      <c r="B49" s="100"/>
      <c r="C49" s="100"/>
      <c r="D49" s="100"/>
      <c r="E49" s="100"/>
      <c r="F49" s="101"/>
      <c r="G49" s="15" t="s">
        <v>266</v>
      </c>
      <c r="H49" s="16">
        <f>6998</f>
        <v>6998</v>
      </c>
      <c r="I49" s="16">
        <v>312</v>
      </c>
      <c r="J49" s="1"/>
      <c r="K49" s="38"/>
    </row>
    <row r="50" spans="1:11" ht="12.75">
      <c r="A50" s="99" t="s">
        <v>61</v>
      </c>
      <c r="B50" s="100"/>
      <c r="C50" s="100"/>
      <c r="D50" s="100"/>
      <c r="E50" s="100"/>
      <c r="F50" s="101"/>
      <c r="G50" s="15" t="s">
        <v>267</v>
      </c>
      <c r="H50" s="16"/>
      <c r="I50" s="16">
        <v>6303</v>
      </c>
      <c r="J50" s="1"/>
      <c r="K50" s="1"/>
    </row>
    <row r="51" spans="1:11" ht="27.75" customHeight="1">
      <c r="A51" s="75" t="s">
        <v>274</v>
      </c>
      <c r="B51" s="76"/>
      <c r="C51" s="76"/>
      <c r="D51" s="76"/>
      <c r="E51" s="76"/>
      <c r="F51" s="77"/>
      <c r="G51" s="15" t="s">
        <v>268</v>
      </c>
      <c r="H51" s="16"/>
      <c r="I51" s="16"/>
      <c r="J51" s="1"/>
      <c r="K51" s="1"/>
    </row>
    <row r="52" spans="1:11" ht="12.75" customHeight="1">
      <c r="A52" s="75" t="s">
        <v>275</v>
      </c>
      <c r="B52" s="76"/>
      <c r="C52" s="76"/>
      <c r="D52" s="76"/>
      <c r="E52" s="76"/>
      <c r="F52" s="77"/>
      <c r="G52" s="15" t="s">
        <v>269</v>
      </c>
      <c r="H52" s="16"/>
      <c r="I52" s="16"/>
      <c r="J52" s="1"/>
      <c r="K52" s="1"/>
    </row>
    <row r="53" spans="1:11" ht="12.75">
      <c r="A53" s="75" t="s">
        <v>276</v>
      </c>
      <c r="B53" s="76"/>
      <c r="C53" s="76"/>
      <c r="D53" s="76"/>
      <c r="E53" s="76"/>
      <c r="F53" s="77"/>
      <c r="G53" s="15" t="s">
        <v>270</v>
      </c>
      <c r="H53" s="16"/>
      <c r="I53" s="16"/>
      <c r="J53" s="1"/>
      <c r="K53" s="1"/>
    </row>
    <row r="54" spans="1:11" ht="12.75">
      <c r="A54" s="75" t="s">
        <v>277</v>
      </c>
      <c r="B54" s="76"/>
      <c r="C54" s="76"/>
      <c r="D54" s="76"/>
      <c r="E54" s="76"/>
      <c r="F54" s="77"/>
      <c r="G54" s="15" t="s">
        <v>271</v>
      </c>
      <c r="H54" s="16"/>
      <c r="I54" s="16"/>
      <c r="J54" s="1"/>
      <c r="K54" s="1"/>
    </row>
    <row r="55" spans="1:11" ht="12.75">
      <c r="A55" s="99" t="s">
        <v>278</v>
      </c>
      <c r="B55" s="100"/>
      <c r="C55" s="100"/>
      <c r="D55" s="100"/>
      <c r="E55" s="100"/>
      <c r="F55" s="101"/>
      <c r="G55" s="15" t="s">
        <v>272</v>
      </c>
      <c r="H55" s="16"/>
      <c r="I55" s="16"/>
      <c r="J55" s="1"/>
      <c r="K55" s="1"/>
    </row>
    <row r="56" spans="1:11" ht="12.75">
      <c r="A56" s="99" t="s">
        <v>56</v>
      </c>
      <c r="B56" s="100"/>
      <c r="C56" s="100"/>
      <c r="D56" s="100"/>
      <c r="E56" s="100"/>
      <c r="F56" s="101"/>
      <c r="G56" s="15" t="s">
        <v>273</v>
      </c>
      <c r="H56" s="16"/>
      <c r="I56" s="16"/>
      <c r="J56" s="1"/>
      <c r="K56" s="1"/>
    </row>
    <row r="57" spans="1:11" ht="12.75">
      <c r="A57" s="99" t="s">
        <v>279</v>
      </c>
      <c r="B57" s="100"/>
      <c r="C57" s="100"/>
      <c r="D57" s="100"/>
      <c r="E57" s="100"/>
      <c r="F57" s="101"/>
      <c r="G57" s="15" t="s">
        <v>63</v>
      </c>
      <c r="H57" s="16"/>
      <c r="I57" s="16"/>
      <c r="J57" s="1"/>
      <c r="K57" s="1"/>
    </row>
    <row r="58" spans="1:11" ht="12.75">
      <c r="A58" s="99" t="s">
        <v>50</v>
      </c>
      <c r="B58" s="100"/>
      <c r="C58" s="100"/>
      <c r="D58" s="100"/>
      <c r="E58" s="100"/>
      <c r="F58" s="101"/>
      <c r="G58" s="15" t="s">
        <v>65</v>
      </c>
      <c r="H58" s="16"/>
      <c r="I58" s="16"/>
      <c r="J58" s="1"/>
      <c r="K58" s="1"/>
    </row>
    <row r="59" spans="1:11" ht="25.5" customHeight="1">
      <c r="A59" s="78" t="s">
        <v>280</v>
      </c>
      <c r="B59" s="79"/>
      <c r="C59" s="79"/>
      <c r="D59" s="79"/>
      <c r="E59" s="79"/>
      <c r="F59" s="80"/>
      <c r="G59" s="31" t="s">
        <v>67</v>
      </c>
      <c r="H59" s="41">
        <f>H33-H46</f>
        <v>-282401</v>
      </c>
      <c r="I59" s="41">
        <f>I33-I46</f>
        <v>1470831</v>
      </c>
      <c r="J59" s="1"/>
      <c r="K59" s="1"/>
    </row>
    <row r="60" spans="1:11" ht="12.75">
      <c r="A60" s="118" t="s">
        <v>113</v>
      </c>
      <c r="B60" s="119"/>
      <c r="C60" s="119"/>
      <c r="D60" s="119"/>
      <c r="E60" s="119"/>
      <c r="F60" s="119"/>
      <c r="G60" s="119"/>
      <c r="H60" s="122"/>
      <c r="I60" s="123"/>
      <c r="J60" s="1"/>
      <c r="K60" s="1"/>
    </row>
    <row r="61" spans="1:11" ht="12.75" customHeight="1">
      <c r="A61" s="78" t="s">
        <v>281</v>
      </c>
      <c r="B61" s="79"/>
      <c r="C61" s="79"/>
      <c r="D61" s="79"/>
      <c r="E61" s="79"/>
      <c r="F61" s="80"/>
      <c r="G61" s="17" t="s">
        <v>70</v>
      </c>
      <c r="H61" s="18">
        <f>H63+H64+H65+H66</f>
        <v>170</v>
      </c>
      <c r="I61" s="18">
        <f>I63+I64+I65+I66</f>
        <v>76</v>
      </c>
      <c r="J61" s="1"/>
      <c r="K61" s="1"/>
    </row>
    <row r="62" spans="1:11" ht="12.75" customHeight="1">
      <c r="A62" s="84" t="s">
        <v>111</v>
      </c>
      <c r="B62" s="85"/>
      <c r="C62" s="85"/>
      <c r="D62" s="85"/>
      <c r="E62" s="85"/>
      <c r="F62" s="86"/>
      <c r="G62" s="15"/>
      <c r="H62" s="37"/>
      <c r="I62" s="37"/>
      <c r="J62" s="1"/>
      <c r="K62" s="1"/>
    </row>
    <row r="63" spans="1:11" ht="12.75">
      <c r="A63" s="99" t="s">
        <v>64</v>
      </c>
      <c r="B63" s="100"/>
      <c r="C63" s="100"/>
      <c r="D63" s="100"/>
      <c r="E63" s="100"/>
      <c r="F63" s="101"/>
      <c r="G63" s="15" t="s">
        <v>282</v>
      </c>
      <c r="H63" s="16"/>
      <c r="I63" s="16"/>
      <c r="J63" s="1"/>
      <c r="K63" s="1"/>
    </row>
    <row r="64" spans="1:11" ht="12.75">
      <c r="A64" s="99" t="s">
        <v>66</v>
      </c>
      <c r="B64" s="100"/>
      <c r="C64" s="100"/>
      <c r="D64" s="100"/>
      <c r="E64" s="100"/>
      <c r="F64" s="101"/>
      <c r="G64" s="15" t="s">
        <v>283</v>
      </c>
      <c r="H64" s="16"/>
      <c r="I64" s="16"/>
      <c r="J64" s="1"/>
      <c r="K64" s="1"/>
    </row>
    <row r="65" spans="1:11" ht="12.75">
      <c r="A65" s="99" t="s">
        <v>284</v>
      </c>
      <c r="B65" s="100"/>
      <c r="C65" s="100"/>
      <c r="D65" s="100"/>
      <c r="E65" s="100"/>
      <c r="F65" s="101"/>
      <c r="G65" s="15" t="s">
        <v>285</v>
      </c>
      <c r="H65" s="16"/>
      <c r="I65" s="16"/>
      <c r="J65" s="1"/>
      <c r="K65" s="1"/>
    </row>
    <row r="66" spans="1:11" ht="12.75">
      <c r="A66" s="99" t="s">
        <v>48</v>
      </c>
      <c r="B66" s="100"/>
      <c r="C66" s="100"/>
      <c r="D66" s="100"/>
      <c r="E66" s="100"/>
      <c r="F66" s="101"/>
      <c r="G66" s="15" t="s">
        <v>286</v>
      </c>
      <c r="H66" s="16">
        <f>170</f>
        <v>170</v>
      </c>
      <c r="I66" s="16">
        <v>76</v>
      </c>
      <c r="J66" s="1"/>
      <c r="K66" s="1"/>
    </row>
    <row r="67" spans="1:11" ht="12.75" customHeight="1">
      <c r="A67" s="78" t="s">
        <v>287</v>
      </c>
      <c r="B67" s="79"/>
      <c r="C67" s="79"/>
      <c r="D67" s="79"/>
      <c r="E67" s="79"/>
      <c r="F67" s="80"/>
      <c r="G67" s="17" t="s">
        <v>10</v>
      </c>
      <c r="H67" s="18">
        <f>H69+H70+H71+H72+H73</f>
        <v>900167</v>
      </c>
      <c r="I67" s="18">
        <f>I69+I70+I71+I72+I73</f>
        <v>2616448</v>
      </c>
      <c r="J67" s="1"/>
      <c r="K67" s="1"/>
    </row>
    <row r="68" spans="1:11" ht="12.75" customHeight="1">
      <c r="A68" s="75" t="s">
        <v>47</v>
      </c>
      <c r="B68" s="76"/>
      <c r="C68" s="76"/>
      <c r="D68" s="76"/>
      <c r="E68" s="76"/>
      <c r="F68" s="77"/>
      <c r="G68" s="17"/>
      <c r="H68" s="37"/>
      <c r="I68" s="37"/>
      <c r="J68" s="1"/>
      <c r="K68" s="1"/>
    </row>
    <row r="69" spans="1:11" ht="12.75" customHeight="1">
      <c r="A69" s="75" t="s">
        <v>68</v>
      </c>
      <c r="B69" s="76"/>
      <c r="C69" s="76"/>
      <c r="D69" s="76"/>
      <c r="E69" s="76"/>
      <c r="F69" s="77"/>
      <c r="G69" s="15" t="s">
        <v>136</v>
      </c>
      <c r="H69" s="16">
        <f>746551</f>
        <v>746551</v>
      </c>
      <c r="I69" s="16">
        <v>2415163</v>
      </c>
      <c r="J69" s="1"/>
      <c r="K69" s="1"/>
    </row>
    <row r="70" spans="1:11" ht="12.75" customHeight="1">
      <c r="A70" s="75" t="s">
        <v>252</v>
      </c>
      <c r="B70" s="76"/>
      <c r="C70" s="76"/>
      <c r="D70" s="76"/>
      <c r="E70" s="76"/>
      <c r="F70" s="77"/>
      <c r="G70" s="15" t="s">
        <v>288</v>
      </c>
      <c r="H70" s="16">
        <f>153616</f>
        <v>153616</v>
      </c>
      <c r="I70" s="16">
        <v>201285</v>
      </c>
      <c r="J70" s="1"/>
      <c r="K70" s="1"/>
    </row>
    <row r="71" spans="1:11" ht="12.75" customHeight="1">
      <c r="A71" s="75" t="s">
        <v>69</v>
      </c>
      <c r="B71" s="76"/>
      <c r="C71" s="76"/>
      <c r="D71" s="76"/>
      <c r="E71" s="76"/>
      <c r="F71" s="77"/>
      <c r="G71" s="15" t="s">
        <v>289</v>
      </c>
      <c r="H71" s="16"/>
      <c r="I71" s="16"/>
      <c r="J71" s="1"/>
      <c r="K71" s="1"/>
    </row>
    <row r="72" spans="1:11" ht="12.75" customHeight="1">
      <c r="A72" s="75" t="s">
        <v>290</v>
      </c>
      <c r="B72" s="76"/>
      <c r="C72" s="76"/>
      <c r="D72" s="76"/>
      <c r="E72" s="76"/>
      <c r="F72" s="77"/>
      <c r="G72" s="15" t="s">
        <v>291</v>
      </c>
      <c r="H72" s="16"/>
      <c r="I72" s="16"/>
      <c r="J72" s="1"/>
      <c r="K72" s="1"/>
    </row>
    <row r="73" spans="1:11" ht="12.75" customHeight="1">
      <c r="A73" s="75" t="s">
        <v>292</v>
      </c>
      <c r="B73" s="76"/>
      <c r="C73" s="76"/>
      <c r="D73" s="76"/>
      <c r="E73" s="76"/>
      <c r="F73" s="77"/>
      <c r="G73" s="15" t="s">
        <v>293</v>
      </c>
      <c r="H73" s="16"/>
      <c r="I73" s="16"/>
      <c r="J73" s="1"/>
      <c r="K73" s="1"/>
    </row>
    <row r="74" spans="1:11" ht="27.75" customHeight="1">
      <c r="A74" s="78" t="s">
        <v>294</v>
      </c>
      <c r="B74" s="79"/>
      <c r="C74" s="79"/>
      <c r="D74" s="79"/>
      <c r="E74" s="79"/>
      <c r="F74" s="80"/>
      <c r="G74" s="31" t="s">
        <v>74</v>
      </c>
      <c r="H74" s="18">
        <f>H61-H67</f>
        <v>-899997</v>
      </c>
      <c r="I74" s="18">
        <f>I61-I67</f>
        <v>-2616372</v>
      </c>
      <c r="J74" s="1"/>
      <c r="K74" s="1"/>
    </row>
    <row r="75" spans="1:11" ht="15.75" customHeight="1">
      <c r="A75" s="78" t="s">
        <v>295</v>
      </c>
      <c r="B75" s="79"/>
      <c r="C75" s="79"/>
      <c r="D75" s="79"/>
      <c r="E75" s="79"/>
      <c r="F75" s="80"/>
      <c r="G75" s="31" t="s">
        <v>75</v>
      </c>
      <c r="H75" s="18"/>
      <c r="I75" s="18"/>
      <c r="J75" s="1"/>
      <c r="K75" s="1"/>
    </row>
    <row r="76" spans="1:11" ht="27.75" customHeight="1">
      <c r="A76" s="78" t="s">
        <v>296</v>
      </c>
      <c r="B76" s="79"/>
      <c r="C76" s="79"/>
      <c r="D76" s="79"/>
      <c r="E76" s="79"/>
      <c r="F76" s="80"/>
      <c r="G76" s="31" t="s">
        <v>298</v>
      </c>
      <c r="H76" s="36">
        <f>H31+H59+H74</f>
        <v>2377156</v>
      </c>
      <c r="I76" s="36">
        <f>I31+I59+I74</f>
        <v>198383</v>
      </c>
      <c r="J76" s="1"/>
      <c r="K76" s="1"/>
    </row>
    <row r="77" spans="1:11" ht="12.75">
      <c r="A77" s="78" t="s">
        <v>297</v>
      </c>
      <c r="B77" s="79"/>
      <c r="C77" s="79"/>
      <c r="D77" s="79"/>
      <c r="E77" s="79"/>
      <c r="F77" s="80"/>
      <c r="G77" s="31" t="s">
        <v>76</v>
      </c>
      <c r="H77" s="72">
        <f>2243285+827097</f>
        <v>3070382</v>
      </c>
      <c r="I77" s="72">
        <v>1708364</v>
      </c>
      <c r="J77" s="1"/>
      <c r="K77" s="1"/>
    </row>
    <row r="78" spans="1:11" ht="12.75">
      <c r="A78" s="78" t="s">
        <v>299</v>
      </c>
      <c r="B78" s="79"/>
      <c r="C78" s="79"/>
      <c r="D78" s="79"/>
      <c r="E78" s="79"/>
      <c r="F78" s="80"/>
      <c r="G78" s="31" t="s">
        <v>77</v>
      </c>
      <c r="H78" s="72">
        <f>4444063+1003475</f>
        <v>5447538</v>
      </c>
      <c r="I78" s="72">
        <v>1906747</v>
      </c>
      <c r="J78" s="42">
        <v>0</v>
      </c>
      <c r="K78" s="1"/>
    </row>
    <row r="79" spans="1:11" ht="12.75">
      <c r="A79" s="52"/>
      <c r="B79" s="52"/>
      <c r="C79" s="52"/>
      <c r="D79" s="52"/>
      <c r="E79" s="52"/>
      <c r="F79" s="52"/>
      <c r="G79" s="53"/>
      <c r="H79" s="54"/>
      <c r="I79" s="54"/>
      <c r="J79" s="42"/>
      <c r="K79" s="1"/>
    </row>
    <row r="80" spans="1:11" ht="12.75">
      <c r="A80" s="43"/>
      <c r="B80" s="43"/>
      <c r="C80" s="43"/>
      <c r="D80" s="43"/>
      <c r="E80" s="43"/>
      <c r="F80" s="43"/>
      <c r="G80" s="44"/>
      <c r="H80" s="45"/>
      <c r="I80" s="45"/>
      <c r="J80" s="1"/>
      <c r="K80" s="1"/>
    </row>
    <row r="81" spans="1:11" ht="12" customHeight="1">
      <c r="A81" s="7" t="s">
        <v>99</v>
      </c>
      <c r="B81" s="7"/>
      <c r="C81" s="7" t="s">
        <v>100</v>
      </c>
      <c r="D81" s="7"/>
      <c r="E81" s="7"/>
      <c r="F81" s="7"/>
      <c r="G81" s="7" t="s">
        <v>101</v>
      </c>
      <c r="H81" s="7"/>
      <c r="I81" s="4"/>
      <c r="J81" s="1"/>
      <c r="K81" s="1"/>
    </row>
    <row r="82" spans="1:11" ht="12.75">
      <c r="A82" s="9"/>
      <c r="B82" s="9" t="s">
        <v>102</v>
      </c>
      <c r="C82" s="9"/>
      <c r="D82" s="9"/>
      <c r="E82" s="9"/>
      <c r="F82" s="9"/>
      <c r="G82" s="107" t="s">
        <v>83</v>
      </c>
      <c r="H82" s="107"/>
      <c r="I82" s="4"/>
      <c r="J82" s="1"/>
      <c r="K82" s="1"/>
    </row>
    <row r="83" spans="1:11" ht="12.75">
      <c r="A83" s="9"/>
      <c r="B83" s="9"/>
      <c r="C83" s="9"/>
      <c r="D83" s="9"/>
      <c r="E83" s="9"/>
      <c r="F83" s="9"/>
      <c r="G83" s="55"/>
      <c r="H83" s="55"/>
      <c r="I83" s="4"/>
      <c r="J83" s="1"/>
      <c r="K83" s="1"/>
    </row>
    <row r="84" spans="1:11" ht="10.5" customHeight="1">
      <c r="A84" s="7" t="s">
        <v>103</v>
      </c>
      <c r="B84" s="7"/>
      <c r="C84" s="7" t="s">
        <v>114</v>
      </c>
      <c r="D84" s="7"/>
      <c r="E84" s="7"/>
      <c r="F84" s="7"/>
      <c r="G84" s="7" t="s">
        <v>101</v>
      </c>
      <c r="H84" s="7"/>
      <c r="I84" s="4"/>
      <c r="J84" s="1"/>
      <c r="K84" s="1"/>
    </row>
    <row r="85" spans="1:11" ht="12.75">
      <c r="A85" s="4"/>
      <c r="B85" s="4" t="s">
        <v>102</v>
      </c>
      <c r="C85" s="4"/>
      <c r="D85" s="4"/>
      <c r="E85" s="4"/>
      <c r="F85" s="4"/>
      <c r="G85" s="107" t="s">
        <v>83</v>
      </c>
      <c r="H85" s="107"/>
      <c r="I85" s="4"/>
      <c r="J85" s="1"/>
      <c r="K85" s="1"/>
    </row>
    <row r="86" spans="1:11" ht="12.75">
      <c r="A86" s="4"/>
      <c r="B86" s="4"/>
      <c r="C86" s="4"/>
      <c r="D86" s="4"/>
      <c r="E86" s="4"/>
      <c r="F86" s="4"/>
      <c r="G86" s="55"/>
      <c r="H86" s="55"/>
      <c r="I86" s="4"/>
      <c r="J86" s="1"/>
      <c r="K86" s="1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  <c r="K88" s="1"/>
    </row>
  </sheetData>
  <sheetProtection/>
  <mergeCells count="73">
    <mergeCell ref="A71:F71"/>
    <mergeCell ref="A73:F73"/>
    <mergeCell ref="A74:F74"/>
    <mergeCell ref="A66:F66"/>
    <mergeCell ref="A29:F29"/>
    <mergeCell ref="A30:F30"/>
    <mergeCell ref="A31:F31"/>
    <mergeCell ref="A32:I32"/>
    <mergeCell ref="A63:F63"/>
    <mergeCell ref="A64:F64"/>
    <mergeCell ref="A75:F75"/>
    <mergeCell ref="A44:F44"/>
    <mergeCell ref="A51:F51"/>
    <mergeCell ref="A52:F52"/>
    <mergeCell ref="A72:F72"/>
    <mergeCell ref="A67:F67"/>
    <mergeCell ref="A68:F68"/>
    <mergeCell ref="A69:F69"/>
    <mergeCell ref="A60:I60"/>
    <mergeCell ref="A70:F70"/>
    <mergeCell ref="G85:H85"/>
    <mergeCell ref="A76:F76"/>
    <mergeCell ref="A77:F77"/>
    <mergeCell ref="A78:F78"/>
    <mergeCell ref="G82:H82"/>
    <mergeCell ref="A19:F19"/>
    <mergeCell ref="A38:F38"/>
    <mergeCell ref="A39:F39"/>
    <mergeCell ref="A40:F40"/>
    <mergeCell ref="A37:F37"/>
    <mergeCell ref="A65:F65"/>
    <mergeCell ref="E6:I6"/>
    <mergeCell ref="A8:I8"/>
    <mergeCell ref="A9:I9"/>
    <mergeCell ref="A61:F61"/>
    <mergeCell ref="A57:F57"/>
    <mergeCell ref="A58:F58"/>
    <mergeCell ref="A59:F59"/>
    <mergeCell ref="A49:F49"/>
    <mergeCell ref="A50:F50"/>
    <mergeCell ref="A55:F55"/>
    <mergeCell ref="A56:F56"/>
    <mergeCell ref="A45:F45"/>
    <mergeCell ref="A46:F46"/>
    <mergeCell ref="A47:F47"/>
    <mergeCell ref="A48:F48"/>
    <mergeCell ref="A53:F53"/>
    <mergeCell ref="A54:F54"/>
    <mergeCell ref="A42:F42"/>
    <mergeCell ref="A41:F41"/>
    <mergeCell ref="A43:F43"/>
    <mergeCell ref="A33:F33"/>
    <mergeCell ref="A34:F34"/>
    <mergeCell ref="A35:F35"/>
    <mergeCell ref="A36:F36"/>
    <mergeCell ref="A26:F26"/>
    <mergeCell ref="A27:F27"/>
    <mergeCell ref="A28:F28"/>
    <mergeCell ref="A21:F21"/>
    <mergeCell ref="A22:F22"/>
    <mergeCell ref="A23:F23"/>
    <mergeCell ref="A24:F24"/>
    <mergeCell ref="A25:F25"/>
    <mergeCell ref="A10:I10"/>
    <mergeCell ref="A62:F62"/>
    <mergeCell ref="A12:F12"/>
    <mergeCell ref="A14:F14"/>
    <mergeCell ref="A15:F15"/>
    <mergeCell ref="A13:I13"/>
    <mergeCell ref="A18:F18"/>
    <mergeCell ref="A16:F16"/>
    <mergeCell ref="A20:F20"/>
    <mergeCell ref="A17:F17"/>
  </mergeCells>
  <printOptions/>
  <pageMargins left="0.1968503937007874" right="0" top="1.3779527559055118" bottom="1.1811023622047245" header="0.1968503937007874" footer="0.1968503937007874"/>
  <pageSetup horizontalDpi="600" verticalDpi="600" orientation="portrait" paperSize="9" scale="95" r:id="rId4"/>
  <headerFooter alignWithMargins="0">
    <oddHeader>&amp;RФорма 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">
      <pane ySplit="13" topLeftCell="A78" activePane="bottomLeft" state="frozen"/>
      <selection pane="topLeft" activeCell="A2" sqref="A2"/>
      <selection pane="bottomLeft" activeCell="L83" sqref="L83"/>
    </sheetView>
  </sheetViews>
  <sheetFormatPr defaultColWidth="9.00390625" defaultRowHeight="12.75"/>
  <cols>
    <col min="1" max="1" width="49.125" style="47" customWidth="1"/>
    <col min="2" max="2" width="7.25390625" style="47" customWidth="1"/>
    <col min="3" max="3" width="9.625" style="47" bestFit="1" customWidth="1"/>
    <col min="4" max="4" width="9.25390625" style="47" customWidth="1"/>
    <col min="5" max="5" width="10.75390625" style="47" customWidth="1"/>
    <col min="6" max="6" width="14.125" style="47" customWidth="1"/>
    <col min="7" max="7" width="12.25390625" style="47" customWidth="1"/>
    <col min="8" max="8" width="10.75390625" style="47" customWidth="1"/>
    <col min="9" max="9" width="15.625" style="47" customWidth="1"/>
    <col min="10" max="16384" width="9.125" style="47" customWidth="1"/>
  </cols>
  <sheetData>
    <row r="1" spans="1:9" ht="12.75" hidden="1">
      <c r="A1" s="46"/>
      <c r="B1" s="46"/>
      <c r="C1" s="46"/>
      <c r="D1" s="46"/>
      <c r="E1" s="46"/>
      <c r="F1" s="46"/>
      <c r="G1" s="46"/>
      <c r="H1" s="46"/>
      <c r="I1" s="46"/>
    </row>
    <row r="2" spans="1:9" ht="12.75">
      <c r="A2" s="22"/>
      <c r="B2" s="23"/>
      <c r="C2" s="24"/>
      <c r="D2" s="23"/>
      <c r="E2" s="23"/>
      <c r="F2" s="23"/>
      <c r="G2" s="23"/>
      <c r="H2" s="24"/>
      <c r="I2" s="25" t="s">
        <v>327</v>
      </c>
    </row>
    <row r="3" spans="1:9" ht="12.75">
      <c r="A3" s="22"/>
      <c r="B3" s="23"/>
      <c r="C3" s="24"/>
      <c r="D3" s="23"/>
      <c r="E3" s="23"/>
      <c r="F3" s="23"/>
      <c r="G3" s="23"/>
      <c r="H3" s="24"/>
      <c r="I3" s="25" t="s">
        <v>87</v>
      </c>
    </row>
    <row r="4" spans="1:9" ht="12.75">
      <c r="A4" s="22"/>
      <c r="B4" s="23"/>
      <c r="C4" s="24"/>
      <c r="D4" s="23"/>
      <c r="E4" s="23"/>
      <c r="F4" s="23"/>
      <c r="G4" s="23"/>
      <c r="H4" s="24"/>
      <c r="I4" s="25" t="s">
        <v>117</v>
      </c>
    </row>
    <row r="5" spans="1:9" ht="12.75">
      <c r="A5" s="4"/>
      <c r="B5" s="4"/>
      <c r="C5" s="4"/>
      <c r="D5" s="4"/>
      <c r="E5" s="4"/>
      <c r="F5" s="4"/>
      <c r="G5" s="4"/>
      <c r="H5" s="28"/>
      <c r="I5" s="6" t="s">
        <v>115</v>
      </c>
    </row>
    <row r="6" spans="1:9" ht="3" customHeight="1" hidden="1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</row>
    <row r="7" spans="1:9" ht="12.75" customHeight="1">
      <c r="A7" s="4"/>
      <c r="B7" s="4"/>
      <c r="C7" s="4"/>
      <c r="D7" s="4"/>
      <c r="E7" s="4"/>
      <c r="F7" s="4"/>
      <c r="G7" s="4"/>
      <c r="H7" s="28"/>
      <c r="I7" s="11"/>
    </row>
    <row r="8" spans="1:9" ht="15.75" customHeight="1">
      <c r="A8" s="95" t="s">
        <v>340</v>
      </c>
      <c r="B8" s="95"/>
      <c r="C8" s="95"/>
      <c r="D8" s="95"/>
      <c r="E8" s="95"/>
      <c r="F8" s="95"/>
      <c r="G8" s="95"/>
      <c r="H8" s="95"/>
      <c r="I8" s="95"/>
    </row>
    <row r="9" spans="1:9" ht="15.75" customHeight="1">
      <c r="A9" s="96" t="s">
        <v>346</v>
      </c>
      <c r="B9" s="96"/>
      <c r="C9" s="96"/>
      <c r="D9" s="96"/>
      <c r="E9" s="96"/>
      <c r="F9" s="96"/>
      <c r="G9" s="96"/>
      <c r="H9" s="96"/>
      <c r="I9" s="96"/>
    </row>
    <row r="10" spans="1:9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3.5" customHeight="1" thickBot="1">
      <c r="A11" s="48"/>
      <c r="B11" s="48"/>
      <c r="C11" s="48"/>
      <c r="D11" s="48"/>
      <c r="E11" s="48"/>
      <c r="F11" s="48"/>
      <c r="G11" s="48"/>
      <c r="H11" s="48"/>
      <c r="I11" s="48" t="s">
        <v>341</v>
      </c>
    </row>
    <row r="12" spans="1:9" ht="12.75" customHeight="1" thickBot="1">
      <c r="A12" s="130" t="s">
        <v>300</v>
      </c>
      <c r="B12" s="132" t="s">
        <v>0</v>
      </c>
      <c r="C12" s="124" t="s">
        <v>78</v>
      </c>
      <c r="D12" s="125"/>
      <c r="E12" s="125"/>
      <c r="F12" s="125"/>
      <c r="G12" s="126"/>
      <c r="H12" s="127" t="s">
        <v>195</v>
      </c>
      <c r="I12" s="127" t="s">
        <v>43</v>
      </c>
    </row>
    <row r="13" spans="1:9" ht="64.5" customHeight="1" thickBot="1">
      <c r="A13" s="131"/>
      <c r="B13" s="133"/>
      <c r="C13" s="66" t="s">
        <v>187</v>
      </c>
      <c r="D13" s="66" t="s">
        <v>39</v>
      </c>
      <c r="E13" s="67" t="s">
        <v>41</v>
      </c>
      <c r="F13" s="66" t="s">
        <v>42</v>
      </c>
      <c r="G13" s="66" t="s">
        <v>79</v>
      </c>
      <c r="H13" s="128"/>
      <c r="I13" s="128"/>
    </row>
    <row r="14" spans="1:9" ht="16.5" customHeight="1" thickBot="1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</row>
    <row r="15" spans="1:9" ht="12.75" customHeight="1">
      <c r="A15" s="68" t="s">
        <v>116</v>
      </c>
      <c r="B15" s="49">
        <v>10</v>
      </c>
      <c r="C15" s="69">
        <v>78414</v>
      </c>
      <c r="D15" s="69"/>
      <c r="E15" s="69"/>
      <c r="F15" s="69">
        <v>14191229</v>
      </c>
      <c r="G15" s="69">
        <v>25250907</v>
      </c>
      <c r="H15" s="69"/>
      <c r="I15" s="69">
        <f>C15+D15+E15+F15+G15+H15</f>
        <v>39520550</v>
      </c>
    </row>
    <row r="16" spans="1:9" ht="12.75" customHeight="1">
      <c r="A16" s="64" t="s">
        <v>301</v>
      </c>
      <c r="B16" s="49">
        <v>11</v>
      </c>
      <c r="C16" s="50"/>
      <c r="D16" s="50"/>
      <c r="E16" s="50"/>
      <c r="F16" s="50"/>
      <c r="G16" s="50"/>
      <c r="H16" s="50"/>
      <c r="I16" s="50"/>
    </row>
    <row r="17" spans="1:9" ht="12.75" customHeight="1">
      <c r="A17" s="64" t="s">
        <v>302</v>
      </c>
      <c r="B17" s="63">
        <v>100</v>
      </c>
      <c r="C17" s="65">
        <f aca="true" t="shared" si="0" ref="C17:H17">SUM(C15:C16)</f>
        <v>78414</v>
      </c>
      <c r="D17" s="65">
        <f t="shared" si="0"/>
        <v>0</v>
      </c>
      <c r="E17" s="65">
        <f t="shared" si="0"/>
        <v>0</v>
      </c>
      <c r="F17" s="65">
        <f t="shared" si="0"/>
        <v>14191229</v>
      </c>
      <c r="G17" s="65">
        <f t="shared" si="0"/>
        <v>25250907</v>
      </c>
      <c r="H17" s="65">
        <f t="shared" si="0"/>
        <v>0</v>
      </c>
      <c r="I17" s="65">
        <f>I15</f>
        <v>39520550</v>
      </c>
    </row>
    <row r="18" spans="1:9" ht="12.75" customHeight="1">
      <c r="A18" s="64" t="s">
        <v>303</v>
      </c>
      <c r="B18" s="63">
        <v>200</v>
      </c>
      <c r="C18" s="65">
        <f aca="true" t="shared" si="1" ref="C18:H18">C19+C20</f>
        <v>0</v>
      </c>
      <c r="D18" s="65">
        <f t="shared" si="1"/>
        <v>0</v>
      </c>
      <c r="E18" s="65">
        <f t="shared" si="1"/>
        <v>0</v>
      </c>
      <c r="F18" s="65">
        <f t="shared" si="1"/>
        <v>-322640</v>
      </c>
      <c r="G18" s="65">
        <f t="shared" si="1"/>
        <v>7471096</v>
      </c>
      <c r="H18" s="65">
        <f t="shared" si="1"/>
        <v>0</v>
      </c>
      <c r="I18" s="65">
        <f>C18+D18+E18+F18+G18+H18</f>
        <v>7148456</v>
      </c>
    </row>
    <row r="19" spans="1:9" ht="12.75" customHeight="1">
      <c r="A19" s="64" t="s">
        <v>304</v>
      </c>
      <c r="B19" s="63">
        <v>210</v>
      </c>
      <c r="C19" s="65"/>
      <c r="D19" s="65"/>
      <c r="E19" s="65"/>
      <c r="F19" s="65"/>
      <c r="G19" s="65">
        <v>7148456</v>
      </c>
      <c r="H19" s="65"/>
      <c r="I19" s="65">
        <f>C19+D19+E19+F19+G19+H19</f>
        <v>7148456</v>
      </c>
    </row>
    <row r="20" spans="1:9" ht="12.75" customHeight="1">
      <c r="A20" s="64" t="s">
        <v>332</v>
      </c>
      <c r="B20" s="63">
        <v>220</v>
      </c>
      <c r="C20" s="65">
        <f aca="true" t="shared" si="2" ref="C20:H20">C22+C23+C24+C25+C26+C27+C28+C29+C30+C31</f>
        <v>0</v>
      </c>
      <c r="D20" s="65">
        <f t="shared" si="2"/>
        <v>0</v>
      </c>
      <c r="E20" s="65">
        <f t="shared" si="2"/>
        <v>0</v>
      </c>
      <c r="F20" s="65">
        <f t="shared" si="2"/>
        <v>-322640</v>
      </c>
      <c r="G20" s="65">
        <f t="shared" si="2"/>
        <v>322640</v>
      </c>
      <c r="H20" s="65">
        <f t="shared" si="2"/>
        <v>0</v>
      </c>
      <c r="I20" s="65">
        <f>C20+D20+E20+F20+G20+H20</f>
        <v>0</v>
      </c>
    </row>
    <row r="21" spans="1:9" ht="15.75" customHeight="1">
      <c r="A21" s="64" t="s">
        <v>219</v>
      </c>
      <c r="B21" s="63"/>
      <c r="C21" s="65"/>
      <c r="D21" s="65"/>
      <c r="E21" s="65"/>
      <c r="F21" s="65"/>
      <c r="G21" s="65"/>
      <c r="H21" s="65"/>
      <c r="I21" s="65"/>
    </row>
    <row r="22" spans="1:9" ht="27" customHeight="1">
      <c r="A22" s="64" t="s">
        <v>305</v>
      </c>
      <c r="B22" s="63">
        <v>221</v>
      </c>
      <c r="C22" s="65"/>
      <c r="D22" s="65"/>
      <c r="E22" s="65"/>
      <c r="F22" s="65"/>
      <c r="G22" s="65"/>
      <c r="H22" s="65"/>
      <c r="I22" s="65">
        <f aca="true" t="shared" si="3" ref="I22:I32">C22+D22+E22+F22+G22+H22</f>
        <v>0</v>
      </c>
    </row>
    <row r="23" spans="1:9" ht="24" customHeight="1">
      <c r="A23" s="64" t="s">
        <v>306</v>
      </c>
      <c r="B23" s="63">
        <v>222</v>
      </c>
      <c r="C23" s="65"/>
      <c r="D23" s="65"/>
      <c r="E23" s="65"/>
      <c r="F23" s="65">
        <v>-322640</v>
      </c>
      <c r="G23" s="65">
        <v>322640</v>
      </c>
      <c r="H23" s="65"/>
      <c r="I23" s="65">
        <f t="shared" si="3"/>
        <v>0</v>
      </c>
    </row>
    <row r="24" spans="1:9" ht="25.5" customHeight="1">
      <c r="A24" s="64" t="s">
        <v>307</v>
      </c>
      <c r="B24" s="63">
        <v>223</v>
      </c>
      <c r="C24" s="65"/>
      <c r="D24" s="65"/>
      <c r="E24" s="65"/>
      <c r="F24" s="65"/>
      <c r="G24" s="65"/>
      <c r="H24" s="65"/>
      <c r="I24" s="65">
        <f t="shared" si="3"/>
        <v>0</v>
      </c>
    </row>
    <row r="25" spans="1:9" ht="37.5" customHeight="1">
      <c r="A25" s="64" t="s">
        <v>222</v>
      </c>
      <c r="B25" s="63">
        <v>224</v>
      </c>
      <c r="C25" s="65"/>
      <c r="D25" s="65"/>
      <c r="E25" s="65"/>
      <c r="F25" s="65"/>
      <c r="G25" s="65"/>
      <c r="H25" s="65"/>
      <c r="I25" s="65">
        <f t="shared" si="3"/>
        <v>0</v>
      </c>
    </row>
    <row r="26" spans="1:9" ht="15" customHeight="1">
      <c r="A26" s="64" t="s">
        <v>223</v>
      </c>
      <c r="B26" s="63">
        <v>225</v>
      </c>
      <c r="C26" s="65"/>
      <c r="D26" s="65"/>
      <c r="E26" s="65"/>
      <c r="F26" s="65"/>
      <c r="G26" s="65"/>
      <c r="H26" s="65"/>
      <c r="I26" s="65">
        <f t="shared" si="3"/>
        <v>0</v>
      </c>
    </row>
    <row r="27" spans="1:9" ht="24.75" customHeight="1">
      <c r="A27" s="64" t="s">
        <v>224</v>
      </c>
      <c r="B27" s="63">
        <v>226</v>
      </c>
      <c r="C27" s="65"/>
      <c r="D27" s="65"/>
      <c r="E27" s="65"/>
      <c r="F27" s="65"/>
      <c r="G27" s="65"/>
      <c r="H27" s="65"/>
      <c r="I27" s="65">
        <f t="shared" si="3"/>
        <v>0</v>
      </c>
    </row>
    <row r="28" spans="1:9" ht="25.5" customHeight="1">
      <c r="A28" s="64" t="s">
        <v>308</v>
      </c>
      <c r="B28" s="63">
        <v>227</v>
      </c>
      <c r="C28" s="65"/>
      <c r="D28" s="65"/>
      <c r="E28" s="65"/>
      <c r="F28" s="65"/>
      <c r="G28" s="65"/>
      <c r="H28" s="65"/>
      <c r="I28" s="65">
        <f t="shared" si="3"/>
        <v>0</v>
      </c>
    </row>
    <row r="29" spans="1:9" ht="12.75" customHeight="1">
      <c r="A29" s="64" t="s">
        <v>226</v>
      </c>
      <c r="B29" s="63">
        <v>228</v>
      </c>
      <c r="C29" s="65"/>
      <c r="D29" s="65"/>
      <c r="E29" s="65"/>
      <c r="F29" s="65"/>
      <c r="G29" s="65"/>
      <c r="H29" s="65"/>
      <c r="I29" s="65">
        <f t="shared" si="3"/>
        <v>0</v>
      </c>
    </row>
    <row r="30" spans="1:9" ht="12.75" customHeight="1">
      <c r="A30" s="64" t="s">
        <v>228</v>
      </c>
      <c r="B30" s="63">
        <v>229</v>
      </c>
      <c r="C30" s="65"/>
      <c r="D30" s="65"/>
      <c r="E30" s="65"/>
      <c r="F30" s="65"/>
      <c r="G30" s="65"/>
      <c r="H30" s="65"/>
      <c r="I30" s="65">
        <f t="shared" si="3"/>
        <v>0</v>
      </c>
    </row>
    <row r="31" spans="1:9" ht="12.75" customHeight="1">
      <c r="A31" s="64" t="s">
        <v>333</v>
      </c>
      <c r="B31" s="63">
        <v>230</v>
      </c>
      <c r="C31" s="65"/>
      <c r="D31" s="65"/>
      <c r="E31" s="65"/>
      <c r="F31" s="65"/>
      <c r="G31" s="65"/>
      <c r="H31" s="65"/>
      <c r="I31" s="65">
        <f t="shared" si="3"/>
        <v>0</v>
      </c>
    </row>
    <row r="32" spans="1:9" ht="12.75" customHeight="1">
      <c r="A32" s="64" t="s">
        <v>328</v>
      </c>
      <c r="B32" s="63">
        <v>300</v>
      </c>
      <c r="C32" s="65">
        <f aca="true" t="shared" si="4" ref="C32:H32">C34+C39+C40+C41+C42+C43+C44+C45+C46</f>
        <v>0</v>
      </c>
      <c r="D32" s="65">
        <f t="shared" si="4"/>
        <v>0</v>
      </c>
      <c r="E32" s="65">
        <f t="shared" si="4"/>
        <v>0</v>
      </c>
      <c r="F32" s="65">
        <f t="shared" si="4"/>
        <v>0</v>
      </c>
      <c r="G32" s="65">
        <f t="shared" si="4"/>
        <v>-3000000</v>
      </c>
      <c r="H32" s="65">
        <f t="shared" si="4"/>
        <v>0</v>
      </c>
      <c r="I32" s="65">
        <f t="shared" si="3"/>
        <v>-3000000</v>
      </c>
    </row>
    <row r="33" spans="1:9" ht="12.75" customHeight="1">
      <c r="A33" s="64" t="s">
        <v>219</v>
      </c>
      <c r="B33" s="63"/>
      <c r="C33" s="65"/>
      <c r="D33" s="65"/>
      <c r="E33" s="65"/>
      <c r="F33" s="65"/>
      <c r="G33" s="65"/>
      <c r="H33" s="65"/>
      <c r="I33" s="65"/>
    </row>
    <row r="34" spans="1:9" ht="12.75" customHeight="1">
      <c r="A34" s="64" t="s">
        <v>325</v>
      </c>
      <c r="B34" s="63">
        <v>310</v>
      </c>
      <c r="C34" s="65"/>
      <c r="D34" s="65"/>
      <c r="E34" s="65"/>
      <c r="F34" s="65"/>
      <c r="G34" s="65"/>
      <c r="H34" s="65"/>
      <c r="I34" s="65">
        <f>C34+D34+E34+F34+G34+H34</f>
        <v>0</v>
      </c>
    </row>
    <row r="35" spans="1:9" ht="12.75" customHeight="1">
      <c r="A35" s="64" t="s">
        <v>219</v>
      </c>
      <c r="B35" s="63"/>
      <c r="C35" s="65"/>
      <c r="D35" s="65"/>
      <c r="E35" s="65"/>
      <c r="F35" s="65"/>
      <c r="G35" s="65"/>
      <c r="H35" s="65"/>
      <c r="I35" s="65"/>
    </row>
    <row r="36" spans="1:9" ht="12.75" customHeight="1">
      <c r="A36" s="64" t="s">
        <v>309</v>
      </c>
      <c r="B36" s="63"/>
      <c r="C36" s="65"/>
      <c r="D36" s="65"/>
      <c r="E36" s="65"/>
      <c r="F36" s="65"/>
      <c r="G36" s="65"/>
      <c r="H36" s="65"/>
      <c r="I36" s="65"/>
    </row>
    <row r="37" spans="1:9" ht="24" customHeight="1">
      <c r="A37" s="64" t="s">
        <v>310</v>
      </c>
      <c r="B37" s="63"/>
      <c r="C37" s="65"/>
      <c r="D37" s="65"/>
      <c r="E37" s="65"/>
      <c r="F37" s="65"/>
      <c r="G37" s="65"/>
      <c r="H37" s="65"/>
      <c r="I37" s="65"/>
    </row>
    <row r="38" spans="1:9" ht="24" customHeight="1">
      <c r="A38" s="64" t="s">
        <v>311</v>
      </c>
      <c r="B38" s="63"/>
      <c r="C38" s="65"/>
      <c r="D38" s="65"/>
      <c r="E38" s="65"/>
      <c r="F38" s="65"/>
      <c r="G38" s="65"/>
      <c r="H38" s="65"/>
      <c r="I38" s="65"/>
    </row>
    <row r="39" spans="1:9" ht="12.75" customHeight="1">
      <c r="A39" s="64" t="s">
        <v>312</v>
      </c>
      <c r="B39" s="63">
        <v>311</v>
      </c>
      <c r="C39" s="65"/>
      <c r="D39" s="65"/>
      <c r="E39" s="65"/>
      <c r="F39" s="65"/>
      <c r="G39" s="65"/>
      <c r="H39" s="65"/>
      <c r="I39" s="65">
        <f>C39+D39+E39+F39+G39+H39</f>
        <v>0</v>
      </c>
    </row>
    <row r="40" spans="1:9" ht="12.75">
      <c r="A40" s="64" t="s">
        <v>313</v>
      </c>
      <c r="B40" s="63">
        <v>312</v>
      </c>
      <c r="C40" s="65"/>
      <c r="D40" s="65"/>
      <c r="E40" s="65"/>
      <c r="F40" s="65"/>
      <c r="G40" s="65"/>
      <c r="H40" s="65"/>
      <c r="I40" s="65">
        <f aca="true" t="shared" si="5" ref="I40:I46">C40+D40+E40+F40+G40+H40</f>
        <v>0</v>
      </c>
    </row>
    <row r="41" spans="1:9" ht="24">
      <c r="A41" s="64" t="s">
        <v>314</v>
      </c>
      <c r="B41" s="63">
        <v>313</v>
      </c>
      <c r="C41" s="65"/>
      <c r="D41" s="65"/>
      <c r="E41" s="65"/>
      <c r="F41" s="65"/>
      <c r="G41" s="65"/>
      <c r="H41" s="65"/>
      <c r="I41" s="65">
        <f t="shared" si="5"/>
        <v>0</v>
      </c>
    </row>
    <row r="42" spans="1:9" ht="26.25" customHeight="1">
      <c r="A42" s="64" t="s">
        <v>315</v>
      </c>
      <c r="B42" s="63">
        <v>314</v>
      </c>
      <c r="C42" s="65"/>
      <c r="D42" s="65"/>
      <c r="E42" s="65"/>
      <c r="F42" s="65"/>
      <c r="G42" s="65"/>
      <c r="H42" s="65"/>
      <c r="I42" s="65">
        <f t="shared" si="5"/>
        <v>0</v>
      </c>
    </row>
    <row r="43" spans="1:9" ht="12.75" customHeight="1">
      <c r="A43" s="64" t="s">
        <v>316</v>
      </c>
      <c r="B43" s="63">
        <v>315</v>
      </c>
      <c r="C43" s="65"/>
      <c r="D43" s="65"/>
      <c r="E43" s="65"/>
      <c r="F43" s="65"/>
      <c r="G43" s="65">
        <f>-3000000</f>
        <v>-3000000</v>
      </c>
      <c r="H43" s="65"/>
      <c r="I43" s="65">
        <f t="shared" si="5"/>
        <v>-3000000</v>
      </c>
    </row>
    <row r="44" spans="1:9" ht="12.75">
      <c r="A44" s="64" t="s">
        <v>317</v>
      </c>
      <c r="B44" s="63">
        <v>316</v>
      </c>
      <c r="C44" s="65"/>
      <c r="D44" s="65"/>
      <c r="E44" s="65"/>
      <c r="F44" s="65"/>
      <c r="G44" s="65"/>
      <c r="H44" s="65"/>
      <c r="I44" s="65">
        <f t="shared" si="5"/>
        <v>0</v>
      </c>
    </row>
    <row r="45" spans="1:9" ht="12.75">
      <c r="A45" s="64" t="s">
        <v>318</v>
      </c>
      <c r="B45" s="63">
        <v>317</v>
      </c>
      <c r="C45" s="65"/>
      <c r="D45" s="65"/>
      <c r="E45" s="65"/>
      <c r="F45" s="65"/>
      <c r="G45" s="65"/>
      <c r="H45" s="65"/>
      <c r="I45" s="65">
        <f t="shared" si="5"/>
        <v>0</v>
      </c>
    </row>
    <row r="46" spans="1:9" ht="24">
      <c r="A46" s="64" t="s">
        <v>319</v>
      </c>
      <c r="B46" s="63">
        <v>318</v>
      </c>
      <c r="C46" s="65"/>
      <c r="D46" s="65"/>
      <c r="E46" s="65"/>
      <c r="F46" s="65"/>
      <c r="G46" s="65"/>
      <c r="H46" s="65"/>
      <c r="I46" s="65">
        <f t="shared" si="5"/>
        <v>0</v>
      </c>
    </row>
    <row r="47" spans="1:9" ht="24">
      <c r="A47" s="64" t="s">
        <v>320</v>
      </c>
      <c r="B47" s="63">
        <v>400</v>
      </c>
      <c r="C47" s="65">
        <f aca="true" t="shared" si="6" ref="C47:H47">C17+C18+C32</f>
        <v>78414</v>
      </c>
      <c r="D47" s="65">
        <f t="shared" si="6"/>
        <v>0</v>
      </c>
      <c r="E47" s="65">
        <f t="shared" si="6"/>
        <v>0</v>
      </c>
      <c r="F47" s="65">
        <f t="shared" si="6"/>
        <v>13868589</v>
      </c>
      <c r="G47" s="65">
        <f t="shared" si="6"/>
        <v>29722003</v>
      </c>
      <c r="H47" s="65">
        <f t="shared" si="6"/>
        <v>0</v>
      </c>
      <c r="I47" s="65">
        <f aca="true" t="shared" si="7" ref="I47:I52">C47+D47+E47+F47+G47+H47</f>
        <v>43669006</v>
      </c>
    </row>
    <row r="48" spans="1:9" ht="12.75">
      <c r="A48" s="64" t="s">
        <v>301</v>
      </c>
      <c r="B48" s="63">
        <v>401</v>
      </c>
      <c r="C48" s="65"/>
      <c r="D48" s="65"/>
      <c r="E48" s="65"/>
      <c r="F48" s="65"/>
      <c r="G48" s="65"/>
      <c r="H48" s="65"/>
      <c r="I48" s="65">
        <f t="shared" si="7"/>
        <v>0</v>
      </c>
    </row>
    <row r="49" spans="1:9" ht="12.75">
      <c r="A49" s="64" t="s">
        <v>321</v>
      </c>
      <c r="B49" s="63">
        <v>500</v>
      </c>
      <c r="C49" s="65">
        <f aca="true" t="shared" si="8" ref="C49:H49">SUM(C47:C48)</f>
        <v>78414</v>
      </c>
      <c r="D49" s="65">
        <f t="shared" si="8"/>
        <v>0</v>
      </c>
      <c r="E49" s="65">
        <f t="shared" si="8"/>
        <v>0</v>
      </c>
      <c r="F49" s="65">
        <f t="shared" si="8"/>
        <v>13868589</v>
      </c>
      <c r="G49" s="65">
        <f t="shared" si="8"/>
        <v>29722003</v>
      </c>
      <c r="H49" s="65">
        <f t="shared" si="8"/>
        <v>0</v>
      </c>
      <c r="I49" s="65">
        <f t="shared" si="7"/>
        <v>43669006</v>
      </c>
    </row>
    <row r="50" spans="1:9" ht="12.75">
      <c r="A50" s="64" t="s">
        <v>322</v>
      </c>
      <c r="B50" s="63">
        <v>600</v>
      </c>
      <c r="C50" s="65">
        <f aca="true" t="shared" si="9" ref="C50:H50">C51+C52</f>
        <v>0</v>
      </c>
      <c r="D50" s="65">
        <f t="shared" si="9"/>
        <v>0</v>
      </c>
      <c r="E50" s="65">
        <f t="shared" si="9"/>
        <v>0</v>
      </c>
      <c r="F50" s="65">
        <f t="shared" si="9"/>
        <v>-180565</v>
      </c>
      <c r="G50" s="65">
        <f>G51+G52</f>
        <v>1390288</v>
      </c>
      <c r="H50" s="65">
        <f t="shared" si="9"/>
        <v>0</v>
      </c>
      <c r="I50" s="65">
        <f t="shared" si="7"/>
        <v>1209723</v>
      </c>
    </row>
    <row r="51" spans="1:9" ht="12.75">
      <c r="A51" s="64" t="s">
        <v>304</v>
      </c>
      <c r="B51" s="63">
        <v>610</v>
      </c>
      <c r="C51" s="65"/>
      <c r="D51" s="65"/>
      <c r="E51" s="65"/>
      <c r="F51" s="73"/>
      <c r="G51" s="73">
        <f>1089945+119778</f>
        <v>1209723</v>
      </c>
      <c r="H51" s="65"/>
      <c r="I51" s="65">
        <f t="shared" si="7"/>
        <v>1209723</v>
      </c>
    </row>
    <row r="52" spans="1:9" ht="17.25" customHeight="1">
      <c r="A52" s="64" t="s">
        <v>329</v>
      </c>
      <c r="B52" s="63">
        <v>620</v>
      </c>
      <c r="C52" s="65">
        <f aca="true" t="shared" si="10" ref="C52:H52">C54+C55+C56+C57+C58+C59+C60+C61+C62+C63</f>
        <v>0</v>
      </c>
      <c r="D52" s="65">
        <f t="shared" si="10"/>
        <v>0</v>
      </c>
      <c r="E52" s="65">
        <f t="shared" si="10"/>
        <v>0</v>
      </c>
      <c r="F52" s="73">
        <f t="shared" si="10"/>
        <v>-180565</v>
      </c>
      <c r="G52" s="73">
        <f t="shared" si="10"/>
        <v>180565</v>
      </c>
      <c r="H52" s="65">
        <f t="shared" si="10"/>
        <v>0</v>
      </c>
      <c r="I52" s="65">
        <f t="shared" si="7"/>
        <v>0</v>
      </c>
    </row>
    <row r="53" spans="1:9" ht="12.75">
      <c r="A53" s="64" t="s">
        <v>219</v>
      </c>
      <c r="B53" s="63"/>
      <c r="C53" s="65"/>
      <c r="D53" s="65"/>
      <c r="E53" s="65"/>
      <c r="F53" s="73"/>
      <c r="G53" s="73"/>
      <c r="H53" s="65"/>
      <c r="I53" s="65"/>
    </row>
    <row r="54" spans="1:9" ht="24">
      <c r="A54" s="64" t="s">
        <v>305</v>
      </c>
      <c r="B54" s="63">
        <v>621</v>
      </c>
      <c r="C54" s="65"/>
      <c r="D54" s="65"/>
      <c r="E54" s="65"/>
      <c r="F54" s="73"/>
      <c r="G54" s="73"/>
      <c r="H54" s="65"/>
      <c r="I54" s="65">
        <f>F54</f>
        <v>0</v>
      </c>
    </row>
    <row r="55" spans="1:9" ht="27.75" customHeight="1">
      <c r="A55" s="64" t="s">
        <v>306</v>
      </c>
      <c r="B55" s="63">
        <v>622</v>
      </c>
      <c r="C55" s="65"/>
      <c r="D55" s="65"/>
      <c r="E55" s="65"/>
      <c r="F55" s="73">
        <f>-180565</f>
        <v>-180565</v>
      </c>
      <c r="G55" s="73">
        <v>180565</v>
      </c>
      <c r="H55" s="65"/>
      <c r="I55" s="65">
        <f>C55+D55+E55+F55+G55+H55</f>
        <v>0</v>
      </c>
    </row>
    <row r="56" spans="1:9" ht="29.25" customHeight="1">
      <c r="A56" s="64" t="s">
        <v>307</v>
      </c>
      <c r="B56" s="63">
        <v>623</v>
      </c>
      <c r="C56" s="65"/>
      <c r="D56" s="65"/>
      <c r="E56" s="65"/>
      <c r="F56" s="65"/>
      <c r="G56" s="65"/>
      <c r="H56" s="65"/>
      <c r="I56" s="65">
        <f aca="true" t="shared" si="11" ref="I56:I64">C56+D56+E56+F56+G56+H56</f>
        <v>0</v>
      </c>
    </row>
    <row r="57" spans="1:9" ht="39.75" customHeight="1">
      <c r="A57" s="64" t="s">
        <v>222</v>
      </c>
      <c r="B57" s="63">
        <v>624</v>
      </c>
      <c r="C57" s="65"/>
      <c r="D57" s="65"/>
      <c r="E57" s="65"/>
      <c r="F57" s="65"/>
      <c r="G57" s="65"/>
      <c r="H57" s="65"/>
      <c r="I57" s="65">
        <f t="shared" si="11"/>
        <v>0</v>
      </c>
    </row>
    <row r="58" spans="1:9" ht="12.75">
      <c r="A58" s="64" t="s">
        <v>223</v>
      </c>
      <c r="B58" s="63">
        <v>625</v>
      </c>
      <c r="C58" s="65"/>
      <c r="D58" s="65"/>
      <c r="E58" s="65"/>
      <c r="F58" s="65"/>
      <c r="G58" s="65"/>
      <c r="H58" s="65"/>
      <c r="I58" s="65">
        <f t="shared" si="11"/>
        <v>0</v>
      </c>
    </row>
    <row r="59" spans="1:9" ht="24">
      <c r="A59" s="64" t="s">
        <v>323</v>
      </c>
      <c r="B59" s="63">
        <v>626</v>
      </c>
      <c r="C59" s="65"/>
      <c r="D59" s="65"/>
      <c r="E59" s="65"/>
      <c r="F59" s="65"/>
      <c r="G59" s="65"/>
      <c r="H59" s="65"/>
      <c r="I59" s="65">
        <f t="shared" si="11"/>
        <v>0</v>
      </c>
    </row>
    <row r="60" spans="1:9" ht="24">
      <c r="A60" s="64" t="s">
        <v>308</v>
      </c>
      <c r="B60" s="63">
        <v>627</v>
      </c>
      <c r="C60" s="65"/>
      <c r="D60" s="65"/>
      <c r="E60" s="65"/>
      <c r="F60" s="65"/>
      <c r="G60" s="65"/>
      <c r="H60" s="65"/>
      <c r="I60" s="65">
        <f t="shared" si="11"/>
        <v>0</v>
      </c>
    </row>
    <row r="61" spans="1:9" ht="12.75">
      <c r="A61" s="64" t="s">
        <v>226</v>
      </c>
      <c r="B61" s="63">
        <v>628</v>
      </c>
      <c r="C61" s="65"/>
      <c r="D61" s="65"/>
      <c r="E61" s="65"/>
      <c r="F61" s="65"/>
      <c r="G61" s="65"/>
      <c r="H61" s="65"/>
      <c r="I61" s="65">
        <f t="shared" si="11"/>
        <v>0</v>
      </c>
    </row>
    <row r="62" spans="1:9" ht="12.75">
      <c r="A62" s="64" t="s">
        <v>228</v>
      </c>
      <c r="B62" s="63">
        <v>629</v>
      </c>
      <c r="C62" s="65"/>
      <c r="D62" s="65"/>
      <c r="E62" s="65"/>
      <c r="F62" s="65"/>
      <c r="G62" s="65"/>
      <c r="H62" s="65"/>
      <c r="I62" s="65">
        <f t="shared" si="11"/>
        <v>0</v>
      </c>
    </row>
    <row r="63" spans="1:9" ht="12.75">
      <c r="A63" s="64" t="s">
        <v>333</v>
      </c>
      <c r="B63" s="63">
        <v>630</v>
      </c>
      <c r="C63" s="65"/>
      <c r="D63" s="65"/>
      <c r="E63" s="65"/>
      <c r="F63" s="65"/>
      <c r="G63" s="65"/>
      <c r="H63" s="65"/>
      <c r="I63" s="65">
        <f t="shared" si="11"/>
        <v>0</v>
      </c>
    </row>
    <row r="64" spans="1:9" ht="12.75">
      <c r="A64" s="64" t="s">
        <v>324</v>
      </c>
      <c r="B64" s="63">
        <v>700</v>
      </c>
      <c r="C64" s="65">
        <f aca="true" t="shared" si="12" ref="C64:H64">C66+C71+C72+C73+C74+C75+C76+C77+C78</f>
        <v>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0</v>
      </c>
      <c r="H64" s="65">
        <f t="shared" si="12"/>
        <v>0</v>
      </c>
      <c r="I64" s="65">
        <f t="shared" si="11"/>
        <v>0</v>
      </c>
    </row>
    <row r="65" spans="1:9" ht="12.75">
      <c r="A65" s="64" t="s">
        <v>219</v>
      </c>
      <c r="B65" s="63"/>
      <c r="C65" s="65"/>
      <c r="D65" s="65"/>
      <c r="E65" s="65"/>
      <c r="F65" s="65"/>
      <c r="G65" s="65"/>
      <c r="H65" s="65"/>
      <c r="I65" s="65"/>
    </row>
    <row r="66" spans="1:9" ht="12.75">
      <c r="A66" s="64" t="s">
        <v>325</v>
      </c>
      <c r="B66" s="63">
        <v>710</v>
      </c>
      <c r="C66" s="65"/>
      <c r="D66" s="65"/>
      <c r="E66" s="65"/>
      <c r="F66" s="65"/>
      <c r="G66" s="65"/>
      <c r="H66" s="65"/>
      <c r="I66" s="65">
        <f>C66+D66+E66+F66+G66+H66</f>
        <v>0</v>
      </c>
    </row>
    <row r="67" spans="1:9" ht="12.75">
      <c r="A67" s="64" t="s">
        <v>219</v>
      </c>
      <c r="B67" s="63"/>
      <c r="C67" s="65"/>
      <c r="D67" s="65"/>
      <c r="E67" s="65"/>
      <c r="F67" s="65"/>
      <c r="G67" s="65"/>
      <c r="H67" s="65"/>
      <c r="I67" s="65"/>
    </row>
    <row r="68" spans="1:9" ht="12.75">
      <c r="A68" s="64" t="s">
        <v>309</v>
      </c>
      <c r="B68" s="63"/>
      <c r="C68" s="65"/>
      <c r="D68" s="65"/>
      <c r="E68" s="65"/>
      <c r="F68" s="65"/>
      <c r="G68" s="65"/>
      <c r="H68" s="65"/>
      <c r="I68" s="65"/>
    </row>
    <row r="69" spans="1:9" ht="12.75">
      <c r="A69" s="64" t="s">
        <v>310</v>
      </c>
      <c r="B69" s="63"/>
      <c r="C69" s="65"/>
      <c r="D69" s="65"/>
      <c r="E69" s="65"/>
      <c r="F69" s="65"/>
      <c r="G69" s="65"/>
      <c r="H69" s="65"/>
      <c r="I69" s="65"/>
    </row>
    <row r="70" spans="1:9" ht="24">
      <c r="A70" s="64" t="s">
        <v>311</v>
      </c>
      <c r="B70" s="63"/>
      <c r="C70" s="65"/>
      <c r="D70" s="65"/>
      <c r="E70" s="65"/>
      <c r="F70" s="65"/>
      <c r="G70" s="65"/>
      <c r="H70" s="65"/>
      <c r="I70" s="65"/>
    </row>
    <row r="71" spans="1:9" ht="12.75">
      <c r="A71" s="64" t="s">
        <v>312</v>
      </c>
      <c r="B71" s="63">
        <v>711</v>
      </c>
      <c r="C71" s="65"/>
      <c r="D71" s="65"/>
      <c r="E71" s="65"/>
      <c r="F71" s="65"/>
      <c r="G71" s="65"/>
      <c r="H71" s="65"/>
      <c r="I71" s="65">
        <f>C71+D71+E71+F71+G71+H71</f>
        <v>0</v>
      </c>
    </row>
    <row r="72" spans="1:9" ht="12.75">
      <c r="A72" s="64" t="s">
        <v>313</v>
      </c>
      <c r="B72" s="63">
        <v>712</v>
      </c>
      <c r="C72" s="65"/>
      <c r="D72" s="65"/>
      <c r="E72" s="65"/>
      <c r="F72" s="65"/>
      <c r="G72" s="65"/>
      <c r="H72" s="65"/>
      <c r="I72" s="65">
        <f aca="true" t="shared" si="13" ref="I72:I78">C72+D72+E72+F72+G72+H72</f>
        <v>0</v>
      </c>
    </row>
    <row r="73" spans="1:9" ht="24">
      <c r="A73" s="64" t="s">
        <v>326</v>
      </c>
      <c r="B73" s="63">
        <v>713</v>
      </c>
      <c r="C73" s="65"/>
      <c r="D73" s="65"/>
      <c r="E73" s="65"/>
      <c r="F73" s="65"/>
      <c r="G73" s="65"/>
      <c r="H73" s="65"/>
      <c r="I73" s="65">
        <f t="shared" si="13"/>
        <v>0</v>
      </c>
    </row>
    <row r="74" spans="1:9" ht="24">
      <c r="A74" s="64" t="s">
        <v>315</v>
      </c>
      <c r="B74" s="63">
        <v>714</v>
      </c>
      <c r="C74" s="65"/>
      <c r="D74" s="65"/>
      <c r="E74" s="65"/>
      <c r="F74" s="65"/>
      <c r="G74" s="65"/>
      <c r="H74" s="65"/>
      <c r="I74" s="65">
        <f t="shared" si="13"/>
        <v>0</v>
      </c>
    </row>
    <row r="75" spans="1:9" ht="12.75">
      <c r="A75" s="64" t="s">
        <v>316</v>
      </c>
      <c r="B75" s="63">
        <v>715</v>
      </c>
      <c r="C75" s="65"/>
      <c r="D75" s="65"/>
      <c r="E75" s="65"/>
      <c r="F75" s="65"/>
      <c r="G75" s="65"/>
      <c r="H75" s="65"/>
      <c r="I75" s="65">
        <f t="shared" si="13"/>
        <v>0</v>
      </c>
    </row>
    <row r="76" spans="1:9" ht="12.75">
      <c r="A76" s="64" t="s">
        <v>317</v>
      </c>
      <c r="B76" s="63">
        <v>716</v>
      </c>
      <c r="C76" s="65"/>
      <c r="D76" s="65"/>
      <c r="E76" s="65"/>
      <c r="F76" s="65"/>
      <c r="G76" s="65"/>
      <c r="H76" s="65"/>
      <c r="I76" s="65">
        <f t="shared" si="13"/>
        <v>0</v>
      </c>
    </row>
    <row r="77" spans="1:9" ht="12.75">
      <c r="A77" s="64" t="s">
        <v>318</v>
      </c>
      <c r="B77" s="63">
        <v>717</v>
      </c>
      <c r="C77" s="65"/>
      <c r="D77" s="65"/>
      <c r="E77" s="65"/>
      <c r="F77" s="65"/>
      <c r="G77" s="65"/>
      <c r="H77" s="65"/>
      <c r="I77" s="65">
        <f t="shared" si="13"/>
        <v>0</v>
      </c>
    </row>
    <row r="78" spans="1:9" ht="24">
      <c r="A78" s="64" t="s">
        <v>319</v>
      </c>
      <c r="B78" s="63">
        <v>718</v>
      </c>
      <c r="C78" s="65"/>
      <c r="D78" s="65"/>
      <c r="E78" s="65"/>
      <c r="F78" s="65"/>
      <c r="G78" s="65"/>
      <c r="H78" s="65"/>
      <c r="I78" s="65">
        <f t="shared" si="13"/>
        <v>0</v>
      </c>
    </row>
    <row r="79" spans="1:9" ht="24">
      <c r="A79" s="64" t="s">
        <v>344</v>
      </c>
      <c r="B79" s="63">
        <v>800</v>
      </c>
      <c r="C79" s="65">
        <f>C49+C50+C64</f>
        <v>78414</v>
      </c>
      <c r="D79" s="65"/>
      <c r="E79" s="65"/>
      <c r="F79" s="65">
        <f>F49+F50+F64</f>
        <v>13688024</v>
      </c>
      <c r="G79" s="65">
        <f>G49+G50+G64</f>
        <v>31112291</v>
      </c>
      <c r="H79" s="65"/>
      <c r="I79" s="65">
        <f>I49+I50+I64</f>
        <v>44878729</v>
      </c>
    </row>
    <row r="82" spans="1:9" ht="12.75">
      <c r="A82" s="9"/>
      <c r="B82" s="9"/>
      <c r="C82" s="9"/>
      <c r="D82" s="9"/>
      <c r="E82" s="9"/>
      <c r="F82" s="9"/>
      <c r="G82" s="9"/>
      <c r="H82" s="9"/>
      <c r="I82" s="4"/>
    </row>
    <row r="83" spans="1:9" ht="12.75">
      <c r="A83" s="7" t="s">
        <v>330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</row>
    <row r="84" spans="1:9" ht="10.5" customHeight="1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</row>
    <row r="85" spans="1:9" ht="22.5" customHeight="1">
      <c r="A85" s="7" t="s">
        <v>331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</row>
    <row r="86" spans="1:9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105</v>
      </c>
      <c r="B88" s="4"/>
      <c r="C88" s="4"/>
      <c r="D88" s="4"/>
      <c r="E88" s="4"/>
      <c r="F88" s="4"/>
      <c r="G88" s="4"/>
      <c r="H88" s="4"/>
      <c r="I88" s="4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10">
    <mergeCell ref="G84:H84"/>
    <mergeCell ref="G86:H86"/>
    <mergeCell ref="C12:G12"/>
    <mergeCell ref="H12:H13"/>
    <mergeCell ref="I12:I13"/>
    <mergeCell ref="A8:I8"/>
    <mergeCell ref="A9:I9"/>
    <mergeCell ref="A10:I10"/>
    <mergeCell ref="A12:A13"/>
    <mergeCell ref="B12:B13"/>
  </mergeCells>
  <printOptions/>
  <pageMargins left="0.35433070866141736" right="0.1968503937007874" top="0.7874015748031497" bottom="0.7874015748031497" header="0.1968503937007874" footer="0.1968503937007874"/>
  <pageSetup horizontalDpi="600" verticalDpi="600" orientation="landscape" paperSize="9" scale="95" r:id="rId2"/>
  <headerFooter alignWithMargins="0">
    <oddHeader>&amp;RФорма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MSolokhitdinova</cp:lastModifiedBy>
  <cp:lastPrinted>2014-05-14T09:35:06Z</cp:lastPrinted>
  <dcterms:created xsi:type="dcterms:W3CDTF">2008-06-27T12:07:19Z</dcterms:created>
  <dcterms:modified xsi:type="dcterms:W3CDTF">2014-05-15T10:05:15Z</dcterms:modified>
  <cp:category/>
  <cp:version/>
  <cp:contentType/>
  <cp:contentStatus/>
</cp:coreProperties>
</file>