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4\2 кв.2024\"/>
    </mc:Choice>
  </mc:AlternateContent>
  <xr:revisionPtr revIDLastSave="0" documentId="13_ncr:1_{FF5471FB-4DC0-4208-801D-4FB9B33B450E}" xr6:coauthVersionLast="47" xr6:coauthVersionMax="47" xr10:uidLastSave="{00000000-0000-0000-0000-000000000000}"/>
  <bookViews>
    <workbookView xWindow="18615" yWindow="345" windowWidth="10125" windowHeight="15060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E18" i="3" l="1"/>
  <c r="D18" i="3" l="1"/>
  <c r="E24" i="3"/>
  <c r="E19" i="3"/>
  <c r="E20" i="3"/>
  <c r="E23" i="3"/>
  <c r="E48" i="3"/>
  <c r="E69" i="3"/>
  <c r="E12" i="3"/>
  <c r="D24" i="3" l="1"/>
  <c r="D19" i="3"/>
  <c r="D12" i="3"/>
  <c r="D20" i="3"/>
  <c r="D23" i="3"/>
  <c r="D69" i="3" l="1"/>
  <c r="D15" i="3" l="1"/>
  <c r="D48" i="3"/>
  <c r="D22" i="1"/>
  <c r="D23" i="1"/>
  <c r="D35" i="1" l="1"/>
  <c r="D41" i="1"/>
  <c r="E23" i="1"/>
  <c r="D61" i="3" l="1"/>
  <c r="D55" i="3"/>
  <c r="E32" i="1" l="1"/>
  <c r="E39" i="3" l="1"/>
  <c r="E53" i="3" s="1"/>
  <c r="E55" i="3"/>
  <c r="E68" i="3" s="1"/>
  <c r="E8" i="3"/>
  <c r="E17" i="3" l="1"/>
  <c r="E25" i="3" s="1"/>
  <c r="E70" i="3" s="1"/>
  <c r="E72" i="3" s="1"/>
  <c r="D8" i="3"/>
  <c r="D39" i="3"/>
  <c r="D53" i="3" s="1"/>
  <c r="D68" i="3"/>
  <c r="D17" i="3" l="1"/>
  <c r="D25" i="3" s="1"/>
  <c r="D70" i="3" s="1"/>
  <c r="D72" i="3" s="1"/>
  <c r="E45" i="1" l="1"/>
  <c r="D45" i="1"/>
  <c r="E22" i="4"/>
  <c r="D24" i="1"/>
  <c r="F17" i="4"/>
  <c r="E11" i="2"/>
  <c r="E17" i="2" s="1"/>
  <c r="E19" i="2" s="1"/>
  <c r="E21" i="2" s="1"/>
  <c r="E23" i="2" s="1"/>
  <c r="F15" i="4"/>
  <c r="E37" i="1"/>
  <c r="E24" i="1"/>
  <c r="E16" i="1"/>
  <c r="D37" i="1"/>
  <c r="D32" i="1"/>
  <c r="D16" i="1"/>
  <c r="D11" i="2"/>
  <c r="D17" i="2" s="1"/>
  <c r="D19" i="2" s="1"/>
  <c r="D21" i="2" s="1"/>
  <c r="D23" i="2" s="1"/>
  <c r="F22" i="4" l="1"/>
  <c r="E46" i="1"/>
  <c r="E47" i="1" s="1"/>
  <c r="E25" i="1"/>
  <c r="D47" i="1"/>
  <c r="D46" i="1"/>
  <c r="D25" i="1"/>
  <c r="H34" i="1" l="1"/>
</calcChain>
</file>

<file path=xl/sharedStrings.xml><?xml version="1.0" encoding="utf-8"?>
<sst xmlns="http://schemas.openxmlformats.org/spreadsheetml/2006/main" count="177" uniqueCount="136">
  <si>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</si>
  <si>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</si>
  <si>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</si>
  <si>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</si>
  <si>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</si>
  <si>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</si>
  <si>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</si>
  <si>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</si>
  <si>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</si>
  <si>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</si>
  <si>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</si>
  <si>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</si>
  <si>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</si>
  <si>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</si>
  <si>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</si>
  <si>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</si>
  <si>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</si>
  <si>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</si>
  <si>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</si>
  <si>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</si>
  <si>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</si>
  <si>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</si>
  <si>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</si>
  <si>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</si>
  <si>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</si>
  <si>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</si>
  <si>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</si>
  <si>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</si>
  <si>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</si>
  <si>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</si>
  <si>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</si>
  <si>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</si>
  <si>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</si>
  <si>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</si>
  <si>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</si>
  <si>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</si>
  <si>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</si>
  <si>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</si>
  <si>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</si>
  <si>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</si>
  <si>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</si>
  <si>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</si>
  <si>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</si>
  <si>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</si>
  <si>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</si>
  <si>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</si>
  <si>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</si>
  <si>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</si>
  <si>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</si>
  <si>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</si>
  <si>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</si>
  <si>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</si>
  <si>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</si>
  <si>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</si>
  <si>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</si>
  <si>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</si>
  <si>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</si>
  <si>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</si>
  <si>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</si>
  <si>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НДС к возмещению</t>
  </si>
  <si>
    <t>На 31 декабря 2015 года</t>
  </si>
  <si>
    <t>Непокрытый убыток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</si>
  <si>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</si>
  <si>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</si>
  <si>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</si>
  <si>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</si>
  <si>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</si>
  <si>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</si>
  <si>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</si>
  <si>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</si>
  <si>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</si>
  <si>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</si>
  <si>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</si>
  <si>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</si>
  <si>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</si>
  <si>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</si>
  <si>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</si>
  <si>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</si>
  <si>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</si>
  <si>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</si>
  <si>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</si>
  <si>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</si>
  <si>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</si>
  <si>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</si>
  <si>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</si>
  <si>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</si>
  <si>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</si>
  <si>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</si>
  <si>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</si>
  <si>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</si>
  <si>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</si>
  <si>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</si>
  <si>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</si>
  <si>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</si>
  <si>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</si>
  <si>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</si>
  <si>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</si>
  <si>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</si>
  <si>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</si>
  <si>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</si>
  <si>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</si>
  <si>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</si>
  <si>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</si>
  <si>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</si>
  <si>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</si>
  <si>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</si>
  <si>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</si>
  <si>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</si>
  <si>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</si>
  <si>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</si>
  <si>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</si>
  <si>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</si>
  <si>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</si>
  <si>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</si>
  <si>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</si>
  <si>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</si>
  <si>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</si>
  <si>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</si>
  <si>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</si>
  <si>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</si>
  <si>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</si>
  <si>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</si>
  <si>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</si>
  <si>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Генеральный директор</t>
  </si>
  <si>
    <t>Главный бухгалтер</t>
  </si>
  <si>
    <t>Кенчимова А.Б.</t>
  </si>
  <si>
    <t>31 декабря 2023 года</t>
  </si>
  <si>
    <t>На 31 декабря 2023 года</t>
  </si>
  <si>
    <t>30 июня 2024 года</t>
  </si>
  <si>
    <t>30 июня 2023 года</t>
  </si>
  <si>
    <t>По состоянию на 30 июня 2024 года</t>
  </si>
  <si>
    <t xml:space="preserve">Акционерный капитал </t>
  </si>
  <si>
    <t>За шесть месяцев, закончившиеся 30 июня 2024 года</t>
  </si>
  <si>
    <t>На 30 июня 2024 года</t>
  </si>
  <si>
    <t>За шесть месяцяв, закончившиеся 30 июня 2024года</t>
  </si>
  <si>
    <t>Нугманов Р.Я.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</si>
</sst>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4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4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174" fontId="257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tabSelected="1" zoomScaleNormal="100" workbookViewId="0">
      <selection activeCell="B8" sqref="B8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62</v>
      </c>
      <c r="C1" s="2"/>
      <c r="D1" s="2"/>
      <c r="E1" s="2"/>
    </row>
    <row r="2" spans="2:6" ht="15" customHeight="1">
      <c r="B2" s="1" t="s">
        <v>30</v>
      </c>
      <c r="C2" s="2"/>
      <c r="D2" s="2"/>
      <c r="E2" s="2"/>
    </row>
    <row r="3" spans="2:6" ht="15" customHeight="1">
      <c r="B3" s="3" t="s">
        <v>132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67</v>
      </c>
      <c r="D6" s="10" t="s">
        <v>128</v>
      </c>
      <c r="E6" s="10" t="s">
        <v>129</v>
      </c>
    </row>
    <row r="7" spans="2:6" ht="15" customHeight="1">
      <c r="B7" s="11" t="s">
        <v>47</v>
      </c>
      <c r="C7" s="12"/>
      <c r="D7" s="13">
        <v>2710374</v>
      </c>
      <c r="E7" s="13"/>
      <c r="F7" s="60"/>
    </row>
    <row r="8" spans="2:6" ht="15" customHeight="1">
      <c r="B8" s="11" t="s">
        <v>54</v>
      </c>
      <c r="C8" s="12"/>
      <c r="D8" s="13"/>
      <c r="E8" s="13"/>
      <c r="F8" s="60"/>
    </row>
    <row r="9" spans="2:6" ht="15" customHeight="1">
      <c r="B9" s="11" t="s">
        <v>31</v>
      </c>
      <c r="C9" s="12">
        <v>12</v>
      </c>
      <c r="D9" s="13">
        <v>-371009</v>
      </c>
      <c r="E9" s="13">
        <v>-263666</v>
      </c>
      <c r="F9" s="60"/>
    </row>
    <row r="10" spans="2:6" ht="15" customHeight="1">
      <c r="B10" s="8" t="s">
        <v>58</v>
      </c>
      <c r="C10" s="14"/>
      <c r="D10" s="15">
        <v>19966</v>
      </c>
      <c r="E10" s="15"/>
      <c r="F10" s="60"/>
    </row>
    <row r="11" spans="2:6" s="58" customFormat="1" ht="15" customHeight="1">
      <c r="B11" s="16" t="s">
        <v>32</v>
      </c>
      <c r="C11" s="17"/>
      <c r="D11" s="18">
        <f>D7+D9+D10</f>
        <v>2359331</v>
      </c>
      <c r="E11" s="18">
        <f>E7+E9+E10</f>
        <v>-263666</v>
      </c>
      <c r="F11" s="61"/>
    </row>
    <row r="12" spans="2:6" ht="15" customHeight="1">
      <c r="B12" s="11" t="s">
        <v>44</v>
      </c>
      <c r="C12" s="17"/>
      <c r="D12" s="13">
        <v>1524628</v>
      </c>
      <c r="E12" s="13">
        <v>367721</v>
      </c>
      <c r="F12" s="60"/>
    </row>
    <row r="13" spans="2:6" ht="15" customHeight="1">
      <c r="B13" s="11" t="s">
        <v>45</v>
      </c>
      <c r="C13" s="17"/>
      <c r="D13" s="13">
        <v>-495340</v>
      </c>
      <c r="E13" s="13">
        <v>-1526824</v>
      </c>
      <c r="F13" s="60"/>
    </row>
    <row r="14" spans="2:6" ht="15" customHeight="1">
      <c r="B14" s="11" t="s">
        <v>55</v>
      </c>
      <c r="C14" s="12"/>
      <c r="D14" s="13"/>
      <c r="E14" s="13"/>
      <c r="F14" s="60"/>
    </row>
    <row r="15" spans="2:6" ht="15" customHeight="1">
      <c r="B15" s="11" t="s">
        <v>34</v>
      </c>
      <c r="C15" s="12"/>
      <c r="D15" s="13">
        <v>-314904</v>
      </c>
      <c r="E15" s="13">
        <v>-2721</v>
      </c>
      <c r="F15" s="60"/>
    </row>
    <row r="16" spans="2:6" ht="15" customHeight="1">
      <c r="B16" s="8" t="s">
        <v>33</v>
      </c>
      <c r="C16" s="14"/>
      <c r="D16" s="15">
        <v>872540</v>
      </c>
      <c r="E16" s="15">
        <v>72969</v>
      </c>
      <c r="F16" s="60"/>
    </row>
    <row r="17" spans="2:6" s="58" customFormat="1" ht="15" customHeight="1">
      <c r="B17" s="16" t="s">
        <v>48</v>
      </c>
      <c r="C17" s="17"/>
      <c r="D17" s="18">
        <f>SUM(D11:D16)</f>
        <v>3946255</v>
      </c>
      <c r="E17" s="18">
        <f>SUM(E11:E16)</f>
        <v>-1352521</v>
      </c>
      <c r="F17" s="61"/>
    </row>
    <row r="18" spans="2:6" ht="15" customHeight="1">
      <c r="B18" s="11" t="s">
        <v>43</v>
      </c>
      <c r="C18" s="12"/>
      <c r="D18" s="13">
        <v>-486429</v>
      </c>
      <c r="E18" s="13">
        <v>1273837</v>
      </c>
      <c r="F18" s="60"/>
    </row>
    <row r="19" spans="2:6" s="58" customFormat="1" ht="15" customHeight="1">
      <c r="B19" s="19" t="s">
        <v>49</v>
      </c>
      <c r="C19" s="20"/>
      <c r="D19" s="21">
        <f>D17+D18</f>
        <v>3459826</v>
      </c>
      <c r="E19" s="21">
        <f>E17+E18</f>
        <v>-78684</v>
      </c>
      <c r="F19" s="61"/>
    </row>
    <row r="20" spans="2:6" ht="15" customHeight="1">
      <c r="B20" s="22" t="s">
        <v>50</v>
      </c>
      <c r="C20" s="12"/>
      <c r="D20" s="13">
        <v>0</v>
      </c>
      <c r="E20" s="13">
        <v>0</v>
      </c>
      <c r="F20" s="60"/>
    </row>
    <row r="21" spans="2:6" s="58" customFormat="1" ht="30" customHeight="1">
      <c r="B21" s="19" t="s">
        <v>51</v>
      </c>
      <c r="C21" s="20"/>
      <c r="D21" s="23">
        <f>D19</f>
        <v>3459826</v>
      </c>
      <c r="E21" s="23">
        <f>E19</f>
        <v>-78684</v>
      </c>
      <c r="F21" s="61"/>
    </row>
    <row r="22" spans="2:6" ht="15" customHeight="1">
      <c r="B22" s="2"/>
      <c r="C22" s="2"/>
      <c r="D22" s="24"/>
      <c r="E22" s="24"/>
      <c r="F22" s="60"/>
    </row>
    <row r="23" spans="2:6" ht="15" customHeight="1">
      <c r="B23" s="25" t="s">
        <v>52</v>
      </c>
      <c r="C23" s="62" t="s">
        <v>65</v>
      </c>
      <c r="D23" s="26">
        <f>D21/26220170*1000</f>
        <v>131.95284393655723</v>
      </c>
      <c r="E23" s="26">
        <f>E21/26220170*1000</f>
        <v>-3.0008958751983683</v>
      </c>
      <c r="F23" s="60"/>
    </row>
    <row r="24" spans="2:6" ht="15" customHeight="1">
      <c r="B24" s="2"/>
      <c r="C24" s="2"/>
      <c r="D24" s="2"/>
      <c r="E24" s="2"/>
    </row>
    <row r="25" spans="2:6" ht="30.75" customHeight="1">
      <c r="B25" s="2"/>
      <c r="C25" s="2"/>
      <c r="D25" s="2"/>
      <c r="E25" s="2"/>
    </row>
    <row r="26" spans="2:6" ht="15" customHeight="1">
      <c r="B26" s="2" t="s">
        <v>123</v>
      </c>
      <c r="C26" s="2"/>
      <c r="D26" s="2" t="s">
        <v>135</v>
      </c>
      <c r="E26" s="2"/>
    </row>
    <row r="29" spans="2:6" ht="15" customHeight="1">
      <c r="B29" s="2" t="s">
        <v>124</v>
      </c>
      <c r="C29" s="2"/>
      <c r="D29" s="2" t="s">
        <v>125</v>
      </c>
      <c r="E29" s="2"/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9"/>
  <sheetViews>
    <sheetView topLeftCell="A22" zoomScaleNormal="100" workbookViewId="0">
      <selection activeCell="B1" sqref="B1:E57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2.42578125" style="59" customWidth="1"/>
    <col min="5" max="5" width="18.8554687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7" ht="15" customHeight="1">
      <c r="B1" s="1" t="s">
        <v>62</v>
      </c>
      <c r="C1" s="2"/>
      <c r="D1" s="2"/>
      <c r="E1" s="2"/>
    </row>
    <row r="2" spans="2:7" ht="15" customHeight="1">
      <c r="B2" s="1" t="s">
        <v>1</v>
      </c>
      <c r="C2" s="2"/>
      <c r="D2" s="2"/>
      <c r="E2" s="2"/>
    </row>
    <row r="3" spans="2:7" ht="15" customHeight="1">
      <c r="B3" s="3" t="s">
        <v>130</v>
      </c>
      <c r="C3" s="4"/>
      <c r="D3" s="4"/>
      <c r="E3" s="4"/>
    </row>
    <row r="4" spans="2:7" ht="4.9000000000000004" customHeight="1" thickBot="1">
      <c r="B4" s="28"/>
      <c r="C4" s="29"/>
      <c r="D4" s="29"/>
      <c r="E4" s="29"/>
    </row>
    <row r="5" spans="2:7" ht="15" customHeight="1">
      <c r="B5" s="27"/>
      <c r="C5" s="2"/>
      <c r="D5" s="2"/>
      <c r="E5" s="2"/>
    </row>
    <row r="6" spans="2:7" ht="25.15" customHeight="1">
      <c r="B6" s="8" t="s">
        <v>2</v>
      </c>
      <c r="C6" s="9" t="s">
        <v>40</v>
      </c>
      <c r="D6" s="30" t="s">
        <v>128</v>
      </c>
      <c r="E6" s="30" t="s">
        <v>126</v>
      </c>
    </row>
    <row r="7" spans="2:7" ht="15" customHeight="1">
      <c r="B7" s="16" t="s">
        <v>3</v>
      </c>
      <c r="C7" s="12"/>
      <c r="D7" s="31"/>
      <c r="E7" s="31"/>
    </row>
    <row r="8" spans="2:7" ht="15" customHeight="1">
      <c r="B8" s="16" t="s">
        <v>4</v>
      </c>
      <c r="C8" s="12"/>
      <c r="D8" s="31"/>
      <c r="E8" s="31"/>
    </row>
    <row r="9" spans="2:7" ht="15" customHeight="1">
      <c r="B9" s="11" t="s">
        <v>5</v>
      </c>
      <c r="C9" s="12"/>
      <c r="D9" s="32"/>
      <c r="E9" s="32"/>
    </row>
    <row r="10" spans="2:7" ht="15" customHeight="1">
      <c r="B10" s="11" t="s">
        <v>6</v>
      </c>
      <c r="C10" s="12">
        <v>3</v>
      </c>
      <c r="D10" s="32">
        <v>1041425</v>
      </c>
      <c r="E10" s="32">
        <v>716243</v>
      </c>
    </row>
    <row r="11" spans="2:7" ht="15" customHeight="1">
      <c r="B11" s="11" t="s">
        <v>7</v>
      </c>
      <c r="C11" s="12"/>
      <c r="D11" s="32"/>
      <c r="E11" s="32"/>
    </row>
    <row r="12" spans="2:7" ht="15" customHeight="1">
      <c r="B12" s="11" t="s">
        <v>8</v>
      </c>
      <c r="C12" s="12">
        <v>4</v>
      </c>
      <c r="D12" s="32">
        <v>15231456</v>
      </c>
      <c r="E12" s="32">
        <v>13877404</v>
      </c>
    </row>
    <row r="13" spans="2:7" ht="15" customHeight="1">
      <c r="B13" s="11" t="s">
        <v>9</v>
      </c>
      <c r="C13" s="12"/>
      <c r="D13" s="32">
        <v>5701783</v>
      </c>
      <c r="E13" s="32">
        <v>5685595</v>
      </c>
    </row>
    <row r="14" spans="2:7" ht="14.25" customHeight="1">
      <c r="B14" s="11" t="s">
        <v>59</v>
      </c>
      <c r="C14" s="12"/>
      <c r="D14" s="32"/>
      <c r="E14" s="32"/>
    </row>
    <row r="15" spans="2:7" ht="11.25" customHeight="1">
      <c r="B15" s="8"/>
      <c r="C15" s="14"/>
      <c r="D15" s="33"/>
      <c r="E15" s="33"/>
      <c r="G15" s="60"/>
    </row>
    <row r="16" spans="2:7" ht="15" customHeight="1">
      <c r="B16" s="34"/>
      <c r="C16" s="35"/>
      <c r="D16" s="36">
        <f>D9+D10+D12+D13+D15</f>
        <v>21974664</v>
      </c>
      <c r="E16" s="36">
        <f>E9+E10+E12+E13+E15</f>
        <v>20279242</v>
      </c>
      <c r="G16" s="60"/>
    </row>
    <row r="17" spans="2:12" ht="15" customHeight="1">
      <c r="B17" s="37" t="s">
        <v>10</v>
      </c>
      <c r="C17" s="12"/>
      <c r="D17" s="32"/>
      <c r="E17" s="32"/>
      <c r="J17" s="110"/>
      <c r="K17" s="110"/>
      <c r="L17" s="110"/>
    </row>
    <row r="18" spans="2:12" ht="15" customHeight="1">
      <c r="B18" s="11" t="s">
        <v>11</v>
      </c>
      <c r="C18" s="12">
        <v>7</v>
      </c>
      <c r="D18" s="32">
        <v>297902</v>
      </c>
      <c r="E18" s="32">
        <v>181779</v>
      </c>
      <c r="J18" s="110"/>
      <c r="K18" s="110"/>
      <c r="L18" s="110"/>
    </row>
    <row r="19" spans="2:12" ht="15" customHeight="1">
      <c r="B19" s="11" t="s">
        <v>12</v>
      </c>
      <c r="C19" s="12"/>
      <c r="D19" s="32">
        <v>51581</v>
      </c>
      <c r="E19" s="32">
        <v>13107</v>
      </c>
      <c r="J19" s="110"/>
      <c r="K19" s="110"/>
      <c r="L19" s="110"/>
    </row>
    <row r="20" spans="2:12" ht="15" customHeight="1">
      <c r="B20" s="11" t="s">
        <v>8</v>
      </c>
      <c r="C20" s="12"/>
      <c r="D20" s="32"/>
      <c r="E20" s="32"/>
      <c r="J20" s="110"/>
      <c r="K20" s="110"/>
      <c r="L20" s="110"/>
    </row>
    <row r="21" spans="2:12" ht="15" customHeight="1">
      <c r="B21" s="11" t="s">
        <v>13</v>
      </c>
      <c r="C21" s="12">
        <v>6</v>
      </c>
      <c r="D21" s="32">
        <v>364910</v>
      </c>
      <c r="E21" s="32">
        <v>363370</v>
      </c>
      <c r="J21" s="110"/>
      <c r="K21" s="110"/>
      <c r="L21" s="110"/>
    </row>
    <row r="22" spans="2:12" ht="15" customHeight="1">
      <c r="B22" s="11" t="s">
        <v>56</v>
      </c>
      <c r="C22" s="12"/>
      <c r="D22" s="32">
        <f>48295+74248</f>
        <v>122543</v>
      </c>
      <c r="E22" s="32">
        <v>26</v>
      </c>
      <c r="J22" s="110"/>
      <c r="K22" s="110"/>
      <c r="L22" s="110"/>
    </row>
    <row r="23" spans="2:12" ht="15" customHeight="1">
      <c r="B23" s="8" t="s">
        <v>14</v>
      </c>
      <c r="C23" s="14">
        <v>5</v>
      </c>
      <c r="D23" s="33">
        <f>696837+78777</f>
        <v>775614</v>
      </c>
      <c r="E23" s="33">
        <f>191286+363820</f>
        <v>555106</v>
      </c>
      <c r="F23" s="60"/>
      <c r="J23" s="110"/>
      <c r="K23" s="110"/>
      <c r="L23" s="110"/>
    </row>
    <row r="24" spans="2:12" ht="15" customHeight="1">
      <c r="B24" s="37"/>
      <c r="C24" s="12"/>
      <c r="D24" s="32">
        <f>SUM(D18:D23)</f>
        <v>1612550</v>
      </c>
      <c r="E24" s="32">
        <f>E18+E19+E21+E22+E23</f>
        <v>1113388</v>
      </c>
      <c r="J24" s="110"/>
      <c r="K24" s="110"/>
      <c r="L24" s="110"/>
    </row>
    <row r="25" spans="2:12" ht="15" customHeight="1">
      <c r="B25" s="34" t="s">
        <v>15</v>
      </c>
      <c r="C25" s="20"/>
      <c r="D25" s="38">
        <f>D16+D24</f>
        <v>23587214</v>
      </c>
      <c r="E25" s="38">
        <f>E16+E24</f>
        <v>21392630</v>
      </c>
      <c r="G25" s="60"/>
      <c r="J25" s="110"/>
      <c r="K25" s="110"/>
      <c r="L25" s="110"/>
    </row>
    <row r="26" spans="2:12" ht="4.9000000000000004" customHeight="1">
      <c r="B26" s="16"/>
      <c r="C26" s="11"/>
      <c r="D26" s="32"/>
      <c r="E26" s="32"/>
      <c r="J26" s="110"/>
      <c r="K26" s="110"/>
      <c r="L26" s="110"/>
    </row>
    <row r="27" spans="2:12" ht="15" customHeight="1">
      <c r="B27" s="16" t="s">
        <v>16</v>
      </c>
      <c r="C27" s="11"/>
      <c r="D27" s="32"/>
      <c r="E27" s="32"/>
      <c r="J27" s="110"/>
      <c r="K27" s="110"/>
      <c r="L27" s="110"/>
    </row>
    <row r="28" spans="2:12" ht="15" customHeight="1">
      <c r="B28" s="11" t="s">
        <v>131</v>
      </c>
      <c r="C28" s="12" t="s">
        <v>64</v>
      </c>
      <c r="D28" s="32">
        <v>26220170</v>
      </c>
      <c r="E28" s="32">
        <v>26220170</v>
      </c>
      <c r="J28" s="110"/>
      <c r="K28" s="110"/>
      <c r="L28" s="110"/>
    </row>
    <row r="29" spans="2:12" ht="15" customHeight="1">
      <c r="B29" s="11" t="s">
        <v>0</v>
      </c>
      <c r="C29" s="12"/>
      <c r="D29" s="32"/>
      <c r="E29" s="32"/>
    </row>
    <row r="30" spans="2:12" ht="15" customHeight="1">
      <c r="B30" s="11" t="s">
        <v>46</v>
      </c>
      <c r="C30" s="12"/>
      <c r="D30" s="32"/>
      <c r="E30" s="32"/>
      <c r="G30" s="60"/>
    </row>
    <row r="31" spans="2:12" ht="15" customHeight="1">
      <c r="B31" s="11" t="s">
        <v>17</v>
      </c>
      <c r="C31" s="12"/>
      <c r="D31" s="32">
        <v>-13939050</v>
      </c>
      <c r="E31" s="32">
        <v>-16096612</v>
      </c>
      <c r="F31" s="60"/>
      <c r="G31" s="60"/>
      <c r="K31" s="110"/>
    </row>
    <row r="32" spans="2:12" ht="15" customHeight="1">
      <c r="B32" s="19" t="s">
        <v>18</v>
      </c>
      <c r="C32" s="20"/>
      <c r="D32" s="38">
        <f>D28+D30+D31</f>
        <v>12281120</v>
      </c>
      <c r="E32" s="38">
        <f>E28+E30+E31</f>
        <v>10123558</v>
      </c>
    </row>
    <row r="33" spans="2:8" ht="4.9000000000000004" customHeight="1">
      <c r="B33" s="16"/>
      <c r="C33" s="17"/>
      <c r="D33" s="39"/>
      <c r="E33" s="39"/>
    </row>
    <row r="34" spans="2:8" ht="15" customHeight="1">
      <c r="B34" s="16" t="s">
        <v>19</v>
      </c>
      <c r="C34" s="12"/>
      <c r="D34" s="32"/>
      <c r="E34" s="32"/>
      <c r="H34" s="60">
        <f>E25-E47</f>
        <v>0</v>
      </c>
    </row>
    <row r="35" spans="2:8" ht="23.25" customHeight="1">
      <c r="B35" s="11" t="s">
        <v>20</v>
      </c>
      <c r="C35" s="12"/>
      <c r="D35" s="32">
        <f>9451882-403391</f>
        <v>9048491</v>
      </c>
      <c r="E35" s="32">
        <v>8919205</v>
      </c>
    </row>
    <row r="36" spans="2:8" ht="15" customHeight="1">
      <c r="B36" s="8" t="s">
        <v>41</v>
      </c>
      <c r="C36" s="14"/>
      <c r="D36" s="33">
        <v>1123718</v>
      </c>
      <c r="E36" s="33">
        <v>1123718</v>
      </c>
    </row>
    <row r="37" spans="2:8" ht="15" customHeight="1">
      <c r="B37" s="19"/>
      <c r="C37" s="35"/>
      <c r="D37" s="36">
        <f>D35+D36</f>
        <v>10172209</v>
      </c>
      <c r="E37" s="36">
        <f>E35+E36</f>
        <v>10042923</v>
      </c>
    </row>
    <row r="38" spans="2:8" ht="15" customHeight="1">
      <c r="B38" s="16" t="s">
        <v>21</v>
      </c>
      <c r="C38" s="12"/>
      <c r="D38" s="32"/>
      <c r="E38" s="32"/>
    </row>
    <row r="39" spans="2:8" ht="25.5">
      <c r="B39" s="11" t="s">
        <v>20</v>
      </c>
      <c r="C39" s="12"/>
      <c r="D39" s="32"/>
      <c r="E39" s="32">
        <v>129448</v>
      </c>
    </row>
    <row r="40" spans="2:8">
      <c r="B40" s="11" t="s">
        <v>63</v>
      </c>
      <c r="C40" s="12"/>
      <c r="D40" s="32"/>
      <c r="E40" s="32"/>
    </row>
    <row r="41" spans="2:8">
      <c r="B41" s="11" t="s">
        <v>22</v>
      </c>
      <c r="C41" s="12"/>
      <c r="D41" s="32">
        <f>373380</f>
        <v>373380</v>
      </c>
      <c r="E41" s="32">
        <v>609253</v>
      </c>
    </row>
    <row r="42" spans="2:8">
      <c r="B42" s="11" t="s">
        <v>23</v>
      </c>
      <c r="C42" s="12"/>
      <c r="D42" s="32"/>
      <c r="E42" s="32">
        <v>15176</v>
      </c>
    </row>
    <row r="43" spans="2:8">
      <c r="B43" s="11" t="s">
        <v>24</v>
      </c>
      <c r="C43" s="12">
        <v>11</v>
      </c>
      <c r="D43" s="32">
        <v>760505</v>
      </c>
      <c r="E43" s="32">
        <v>472272</v>
      </c>
    </row>
    <row r="44" spans="2:8">
      <c r="B44" s="8" t="s">
        <v>25</v>
      </c>
      <c r="C44" s="14"/>
      <c r="D44" s="33"/>
      <c r="E44" s="33"/>
    </row>
    <row r="45" spans="2:8">
      <c r="B45" s="19"/>
      <c r="C45" s="35"/>
      <c r="D45" s="36">
        <f>D40+D41+D42+D43+D39</f>
        <v>1133885</v>
      </c>
      <c r="E45" s="36">
        <f>E40+E41+E42+E43+E39</f>
        <v>1226149</v>
      </c>
    </row>
    <row r="46" spans="2:8" s="58" customFormat="1">
      <c r="B46" s="19" t="s">
        <v>26</v>
      </c>
      <c r="C46" s="20"/>
      <c r="D46" s="38">
        <f>D37+D45</f>
        <v>11306094</v>
      </c>
      <c r="E46" s="38">
        <f>E45+E37</f>
        <v>11269072</v>
      </c>
    </row>
    <row r="47" spans="2:8" s="58" customFormat="1">
      <c r="B47" s="19" t="s">
        <v>27</v>
      </c>
      <c r="C47" s="20"/>
      <c r="D47" s="38">
        <f>D32+D37+D45</f>
        <v>23587214</v>
      </c>
      <c r="E47" s="38">
        <f>E46+E32</f>
        <v>21392630</v>
      </c>
    </row>
    <row r="48" spans="2:8">
      <c r="B48" s="2"/>
      <c r="C48" s="2"/>
      <c r="D48" s="24">
        <v>0</v>
      </c>
      <c r="E48" s="24">
        <v>0</v>
      </c>
    </row>
    <row r="49" spans="2:7" ht="1.5" customHeight="1">
      <c r="B49" s="2"/>
      <c r="C49" s="2"/>
      <c r="D49" s="24"/>
      <c r="E49" s="24"/>
    </row>
    <row r="50" spans="2:7">
      <c r="B50" s="40" t="s">
        <v>28</v>
      </c>
      <c r="C50" s="41"/>
      <c r="D50" s="42">
        <v>26220170</v>
      </c>
      <c r="E50" s="42">
        <v>26220170</v>
      </c>
    </row>
    <row r="51" spans="2:7" s="58" customFormat="1">
      <c r="B51" s="43" t="s">
        <v>29</v>
      </c>
      <c r="C51" s="44" t="s">
        <v>66</v>
      </c>
      <c r="D51" s="45">
        <v>468</v>
      </c>
      <c r="E51" s="45">
        <v>386</v>
      </c>
      <c r="G51" s="61"/>
    </row>
    <row r="52" spans="2:7">
      <c r="B52" s="2"/>
      <c r="C52" s="2"/>
      <c r="D52" s="2"/>
      <c r="E52" s="2"/>
    </row>
    <row r="53" spans="2:7">
      <c r="B53" s="2"/>
      <c r="C53" s="2"/>
      <c r="D53" s="24"/>
      <c r="E53" s="24"/>
    </row>
    <row r="54" spans="2:7" ht="15" customHeight="1">
      <c r="B54" s="2" t="s">
        <v>123</v>
      </c>
      <c r="C54" s="2"/>
      <c r="D54" s="2" t="s">
        <v>135</v>
      </c>
      <c r="E54" s="2"/>
    </row>
    <row r="57" spans="2:7" ht="15" customHeight="1">
      <c r="B57" s="2" t="s">
        <v>124</v>
      </c>
      <c r="C57" s="2"/>
      <c r="D57" s="2" t="s">
        <v>125</v>
      </c>
      <c r="E57" s="2"/>
    </row>
    <row r="59" spans="2:7">
      <c r="B59" s="2"/>
      <c r="C59" s="2"/>
      <c r="D59" s="2"/>
      <c r="E59" s="2"/>
    </row>
  </sheetData>
  <pageMargins left="0.74803149606299213" right="0.74803149606299213" top="0.62992125984251968" bottom="0.51181102362204722" header="0.51181102362204722" footer="0.31496062992125984"/>
  <pageSetup paperSize="9" scale="5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H78"/>
  <sheetViews>
    <sheetView topLeftCell="A38" zoomScale="88" zoomScaleNormal="88" workbookViewId="0">
      <selection activeCell="B1" sqref="B1:E77"/>
    </sheetView>
  </sheetViews>
  <sheetFormatPr defaultColWidth="8.85546875" defaultRowHeight="12.75"/>
  <cols>
    <col min="1" max="1" width="5" style="59" customWidth="1"/>
    <col min="2" max="2" width="60" style="108" customWidth="1"/>
    <col min="3" max="3" width="7.7109375" style="108" hidden="1" customWidth="1"/>
    <col min="4" max="4" width="12.5703125" style="108" customWidth="1"/>
    <col min="5" max="5" width="13.85546875" style="108" customWidth="1"/>
    <col min="6" max="6" width="4.42578125" style="59" customWidth="1"/>
    <col min="7" max="16384" width="8.85546875" style="59"/>
  </cols>
  <sheetData>
    <row r="1" spans="2:5" ht="15" customHeight="1">
      <c r="B1" s="72" t="s">
        <v>62</v>
      </c>
      <c r="C1" s="73"/>
      <c r="D1" s="74"/>
      <c r="E1" s="74"/>
    </row>
    <row r="2" spans="2:5" ht="15" customHeight="1">
      <c r="B2" s="72" t="s">
        <v>35</v>
      </c>
      <c r="C2" s="73"/>
      <c r="D2" s="74"/>
      <c r="E2" s="74"/>
    </row>
    <row r="3" spans="2:5" ht="15" customHeight="1">
      <c r="B3" s="75" t="s">
        <v>134</v>
      </c>
      <c r="C3" s="76"/>
      <c r="D3" s="76"/>
      <c r="E3" s="76"/>
    </row>
    <row r="4" spans="2:5" ht="4.9000000000000004" customHeight="1" thickBot="1">
      <c r="B4" s="77"/>
      <c r="C4" s="78"/>
      <c r="D4" s="78"/>
      <c r="E4" s="78"/>
    </row>
    <row r="5" spans="2:5" ht="9" customHeight="1">
      <c r="B5" s="74"/>
      <c r="C5" s="74"/>
      <c r="D5" s="74"/>
      <c r="E5" s="74"/>
    </row>
    <row r="6" spans="2:5" ht="20.25" customHeight="1">
      <c r="B6" s="79" t="s">
        <v>2</v>
      </c>
      <c r="C6" s="80" t="s">
        <v>40</v>
      </c>
      <c r="D6" s="81" t="s">
        <v>128</v>
      </c>
      <c r="E6" s="81" t="s">
        <v>129</v>
      </c>
    </row>
    <row r="7" spans="2:5" s="58" customFormat="1" ht="13.15" customHeight="1">
      <c r="B7" s="112" t="s">
        <v>68</v>
      </c>
      <c r="C7" s="113"/>
      <c r="D7" s="113"/>
      <c r="E7" s="113"/>
    </row>
    <row r="8" spans="2:5" ht="13.15" customHeight="1">
      <c r="B8" s="82" t="s">
        <v>69</v>
      </c>
      <c r="C8" s="83"/>
      <c r="D8" s="84">
        <f>SUM(D10:D16)</f>
        <v>2490205</v>
      </c>
      <c r="E8" s="84">
        <f>SUM(E10:E16)</f>
        <v>1384164</v>
      </c>
    </row>
    <row r="9" spans="2:5" ht="13.5" customHeight="1">
      <c r="B9" s="85" t="s">
        <v>70</v>
      </c>
      <c r="C9" s="83"/>
      <c r="D9" s="86"/>
      <c r="E9" s="86"/>
    </row>
    <row r="10" spans="2:5" ht="13.5" customHeight="1">
      <c r="B10" s="85" t="s">
        <v>92</v>
      </c>
      <c r="C10" s="83"/>
      <c r="D10" s="86">
        <v>14507</v>
      </c>
      <c r="E10" s="86">
        <v>394075</v>
      </c>
    </row>
    <row r="11" spans="2:5" ht="13.5" customHeight="1">
      <c r="B11" s="85" t="s">
        <v>71</v>
      </c>
      <c r="C11" s="83"/>
      <c r="D11" s="86"/>
      <c r="E11" s="86"/>
    </row>
    <row r="12" spans="2:5" ht="13.5" customHeight="1">
      <c r="B12" s="85" t="s">
        <v>78</v>
      </c>
      <c r="C12" s="83"/>
      <c r="D12" s="86">
        <f>2462609-1418</f>
        <v>2461191</v>
      </c>
      <c r="E12" s="86">
        <f>1579573-595130</f>
        <v>984443</v>
      </c>
    </row>
    <row r="13" spans="2:5" ht="13.5" customHeight="1">
      <c r="B13" s="85" t="s">
        <v>72</v>
      </c>
      <c r="C13" s="83"/>
      <c r="D13" s="86"/>
      <c r="E13" s="86"/>
    </row>
    <row r="14" spans="2:5" ht="13.5" customHeight="1">
      <c r="B14" s="85" t="s">
        <v>72</v>
      </c>
      <c r="C14" s="83"/>
      <c r="D14" s="86"/>
      <c r="E14" s="86"/>
    </row>
    <row r="15" spans="2:5" ht="13.5" customHeight="1">
      <c r="B15" s="85" t="s">
        <v>73</v>
      </c>
      <c r="C15" s="83"/>
      <c r="D15" s="86">
        <f>14507</f>
        <v>14507</v>
      </c>
      <c r="E15" s="86"/>
    </row>
    <row r="16" spans="2:5" ht="13.5" customHeight="1">
      <c r="B16" s="85" t="s">
        <v>74</v>
      </c>
      <c r="C16" s="83"/>
      <c r="D16" s="86"/>
      <c r="E16" s="86">
        <v>5646</v>
      </c>
    </row>
    <row r="17" spans="2:8" ht="13.15" customHeight="1">
      <c r="B17" s="87" t="s">
        <v>75</v>
      </c>
      <c r="C17" s="88"/>
      <c r="D17" s="89">
        <f>SUM(D18:D24)</f>
        <v>1130177</v>
      </c>
      <c r="E17" s="89">
        <f>SUM(E18:E24)</f>
        <v>928855</v>
      </c>
      <c r="H17" s="60"/>
    </row>
    <row r="18" spans="2:8" ht="13.15" customHeight="1">
      <c r="B18" s="64" t="s">
        <v>79</v>
      </c>
      <c r="C18" s="83"/>
      <c r="D18" s="86">
        <f>333712-30486</f>
        <v>303226</v>
      </c>
      <c r="E18" s="86">
        <f>175152-992+6700-10025</f>
        <v>170835</v>
      </c>
    </row>
    <row r="19" spans="2:8" ht="13.15" customHeight="1">
      <c r="B19" s="64" t="s">
        <v>80</v>
      </c>
      <c r="C19" s="83"/>
      <c r="D19" s="86">
        <f>60685-55+1388+6699</f>
        <v>68717</v>
      </c>
      <c r="E19" s="86">
        <f>34268-5646+2103+5733</f>
        <v>36458</v>
      </c>
    </row>
    <row r="20" spans="2:8" ht="13.15" customHeight="1">
      <c r="B20" s="64" t="s">
        <v>81</v>
      </c>
      <c r="C20" s="83"/>
      <c r="D20" s="86">
        <f>265865+6578</f>
        <v>272443</v>
      </c>
      <c r="E20" s="86">
        <f>249494-2154+5734</f>
        <v>253074</v>
      </c>
    </row>
    <row r="21" spans="2:8">
      <c r="B21" s="64" t="s">
        <v>82</v>
      </c>
      <c r="C21" s="83"/>
      <c r="D21" s="86"/>
      <c r="E21" s="86"/>
    </row>
    <row r="22" spans="2:8">
      <c r="B22" s="64" t="s">
        <v>83</v>
      </c>
      <c r="C22" s="83"/>
      <c r="D22" s="86"/>
      <c r="E22" s="86"/>
    </row>
    <row r="23" spans="2:8">
      <c r="B23" s="64" t="s">
        <v>84</v>
      </c>
      <c r="C23" s="83"/>
      <c r="D23" s="86">
        <f>431083+50819-48+1100+1028</f>
        <v>483982</v>
      </c>
      <c r="E23" s="86">
        <f>408872+47023-55+1236+587</f>
        <v>457663</v>
      </c>
    </row>
    <row r="24" spans="2:8" ht="13.5" customHeight="1">
      <c r="B24" s="64" t="s">
        <v>85</v>
      </c>
      <c r="C24" s="83"/>
      <c r="D24" s="86">
        <f>350+794+881+6-222</f>
        <v>1809</v>
      </c>
      <c r="E24" s="86">
        <f>8438+1483+920-16</f>
        <v>10825</v>
      </c>
    </row>
    <row r="25" spans="2:8" ht="24.75" customHeight="1">
      <c r="B25" s="90" t="s">
        <v>86</v>
      </c>
      <c r="C25" s="91"/>
      <c r="D25" s="92">
        <f>D8-D17</f>
        <v>1360028</v>
      </c>
      <c r="E25" s="92">
        <f>E8-E17</f>
        <v>455309</v>
      </c>
    </row>
    <row r="26" spans="2:8" ht="15.75" customHeight="1">
      <c r="B26" s="112" t="s">
        <v>87</v>
      </c>
      <c r="C26" s="113"/>
      <c r="D26" s="113">
        <v>0</v>
      </c>
      <c r="E26" s="113">
        <v>0</v>
      </c>
    </row>
    <row r="27" spans="2:8" s="58" customFormat="1">
      <c r="B27" s="93" t="s">
        <v>69</v>
      </c>
      <c r="C27" s="94"/>
      <c r="D27" s="95"/>
      <c r="E27" s="95"/>
    </row>
    <row r="28" spans="2:8" ht="9" customHeight="1">
      <c r="B28" s="64" t="s">
        <v>76</v>
      </c>
      <c r="C28" s="83"/>
      <c r="D28" s="86"/>
      <c r="E28" s="86"/>
    </row>
    <row r="29" spans="2:8" ht="12.75" customHeight="1">
      <c r="B29" s="63" t="s">
        <v>94</v>
      </c>
      <c r="C29" s="96"/>
      <c r="D29" s="86"/>
      <c r="E29" s="86"/>
    </row>
    <row r="30" spans="2:8" ht="12.75" customHeight="1">
      <c r="B30" s="63" t="s">
        <v>95</v>
      </c>
      <c r="C30" s="96"/>
      <c r="D30" s="86"/>
      <c r="E30" s="86"/>
    </row>
    <row r="31" spans="2:8" ht="12.75" customHeight="1">
      <c r="B31" s="64" t="s">
        <v>96</v>
      </c>
      <c r="C31" s="96"/>
      <c r="D31" s="86"/>
      <c r="E31" s="86"/>
    </row>
    <row r="32" spans="2:8" ht="22.5" customHeight="1">
      <c r="B32" s="65" t="s">
        <v>93</v>
      </c>
      <c r="C32" s="96"/>
      <c r="D32" s="86"/>
      <c r="E32" s="86"/>
    </row>
    <row r="33" spans="2:7" ht="12.75" customHeight="1">
      <c r="B33" s="66" t="s">
        <v>88</v>
      </c>
      <c r="C33" s="83"/>
      <c r="D33" s="86"/>
      <c r="E33" s="86"/>
    </row>
    <row r="34" spans="2:7" ht="12.75" customHeight="1">
      <c r="B34" s="66" t="s">
        <v>89</v>
      </c>
      <c r="C34" s="83"/>
      <c r="D34" s="86"/>
      <c r="E34" s="86"/>
      <c r="G34" s="60"/>
    </row>
    <row r="35" spans="2:7" ht="12.75" hidden="1" customHeight="1">
      <c r="B35" s="66" t="s">
        <v>90</v>
      </c>
      <c r="C35" s="83"/>
      <c r="D35" s="97"/>
      <c r="E35" s="97"/>
    </row>
    <row r="36" spans="2:7" ht="12.75" customHeight="1">
      <c r="B36" s="66" t="s">
        <v>91</v>
      </c>
      <c r="C36" s="83"/>
      <c r="D36" s="86"/>
      <c r="E36" s="86"/>
    </row>
    <row r="37" spans="2:7" ht="12.75" customHeight="1">
      <c r="B37" s="66" t="s">
        <v>73</v>
      </c>
      <c r="C37" s="83"/>
      <c r="D37" s="86"/>
      <c r="E37" s="86"/>
    </row>
    <row r="38" spans="2:7" ht="12.75" customHeight="1">
      <c r="B38" s="63" t="s">
        <v>74</v>
      </c>
      <c r="C38" s="83"/>
      <c r="D38" s="86"/>
      <c r="E38" s="86"/>
    </row>
    <row r="39" spans="2:7" s="58" customFormat="1">
      <c r="B39" s="98" t="s">
        <v>75</v>
      </c>
      <c r="C39" s="99"/>
      <c r="D39" s="89">
        <f>SUM(D41:D52)</f>
        <v>555886</v>
      </c>
      <c r="E39" s="89">
        <f>SUM(E41:E52)</f>
        <v>1306724</v>
      </c>
    </row>
    <row r="40" spans="2:7" s="58" customFormat="1" ht="8.25" customHeight="1">
      <c r="B40" s="63" t="s">
        <v>76</v>
      </c>
      <c r="C40" s="100"/>
      <c r="D40" s="95"/>
      <c r="E40" s="95"/>
    </row>
    <row r="41" spans="2:7" s="58" customFormat="1">
      <c r="B41" s="66" t="s">
        <v>97</v>
      </c>
      <c r="C41" s="100"/>
      <c r="D41" s="97">
        <v>30486</v>
      </c>
      <c r="E41" s="97">
        <v>10025</v>
      </c>
    </row>
    <row r="42" spans="2:7" s="58" customFormat="1">
      <c r="B42" s="66" t="s">
        <v>98</v>
      </c>
      <c r="C42" s="100"/>
      <c r="D42" s="95"/>
      <c r="E42" s="95"/>
    </row>
    <row r="43" spans="2:7" s="58" customFormat="1">
      <c r="B43" s="66" t="s">
        <v>99</v>
      </c>
      <c r="C43" s="100"/>
      <c r="D43" s="95"/>
      <c r="E43" s="95"/>
    </row>
    <row r="44" spans="2:7" s="58" customFormat="1" ht="24">
      <c r="B44" s="66" t="s">
        <v>100</v>
      </c>
      <c r="C44" s="100"/>
      <c r="D44" s="95"/>
      <c r="E44" s="95"/>
    </row>
    <row r="45" spans="2:7" s="58" customFormat="1">
      <c r="B45" s="66" t="s">
        <v>101</v>
      </c>
      <c r="C45" s="100"/>
      <c r="D45" s="95"/>
      <c r="E45" s="95"/>
    </row>
    <row r="46" spans="2:7" s="58" customFormat="1">
      <c r="B46" s="66" t="s">
        <v>102</v>
      </c>
      <c r="C46" s="100"/>
      <c r="D46" s="95"/>
      <c r="E46" s="95"/>
    </row>
    <row r="47" spans="2:7" s="58" customFormat="1">
      <c r="B47" s="66" t="s">
        <v>103</v>
      </c>
      <c r="C47" s="100"/>
      <c r="D47" s="97"/>
      <c r="E47" s="95"/>
    </row>
    <row r="48" spans="2:7" s="58" customFormat="1">
      <c r="B48" s="66" t="s">
        <v>104</v>
      </c>
      <c r="C48" s="100"/>
      <c r="D48" s="97">
        <f>525700-300</f>
        <v>525400</v>
      </c>
      <c r="E48" s="97">
        <f>741600-20000+1195738-600039-20600</f>
        <v>1296699</v>
      </c>
    </row>
    <row r="49" spans="2:5" hidden="1">
      <c r="B49" s="66" t="s">
        <v>90</v>
      </c>
      <c r="C49" s="83"/>
      <c r="D49" s="86"/>
      <c r="E49" s="86"/>
    </row>
    <row r="50" spans="2:5" s="58" customFormat="1">
      <c r="B50" s="66" t="s">
        <v>105</v>
      </c>
      <c r="C50" s="101"/>
      <c r="D50" s="84"/>
      <c r="E50" s="84"/>
    </row>
    <row r="51" spans="2:5" hidden="1">
      <c r="B51" s="63" t="s">
        <v>77</v>
      </c>
      <c r="C51" s="83"/>
      <c r="D51" s="86">
        <v>0</v>
      </c>
      <c r="E51" s="86">
        <v>0</v>
      </c>
    </row>
    <row r="52" spans="2:5">
      <c r="B52" s="85" t="s">
        <v>106</v>
      </c>
      <c r="C52" s="83"/>
      <c r="D52" s="86"/>
      <c r="E52" s="86">
        <v>0</v>
      </c>
    </row>
    <row r="53" spans="2:5" s="58" customFormat="1" ht="25.5" customHeight="1">
      <c r="B53" s="102" t="s">
        <v>107</v>
      </c>
      <c r="C53" s="103"/>
      <c r="D53" s="104">
        <f>D27-D39</f>
        <v>-555886</v>
      </c>
      <c r="E53" s="104">
        <f>E27-E39</f>
        <v>-1306724</v>
      </c>
    </row>
    <row r="54" spans="2:5" s="58" customFormat="1" ht="18" customHeight="1">
      <c r="B54" s="114" t="s">
        <v>108</v>
      </c>
      <c r="C54" s="115"/>
      <c r="D54" s="115"/>
      <c r="E54" s="115"/>
    </row>
    <row r="55" spans="2:5">
      <c r="B55" s="68" t="s">
        <v>69</v>
      </c>
      <c r="C55" s="74"/>
      <c r="D55" s="84">
        <f>SUM(D57:D60)</f>
        <v>0</v>
      </c>
      <c r="E55" s="84">
        <f>SUM(E57:E67)</f>
        <v>937350</v>
      </c>
    </row>
    <row r="56" spans="2:5">
      <c r="B56" s="63" t="s">
        <v>76</v>
      </c>
      <c r="C56" s="74"/>
      <c r="D56" s="86"/>
      <c r="E56" s="86"/>
    </row>
    <row r="57" spans="2:5">
      <c r="B57" s="63" t="s">
        <v>116</v>
      </c>
      <c r="C57" s="74"/>
      <c r="D57" s="86"/>
      <c r="E57" s="86"/>
    </row>
    <row r="58" spans="2:5">
      <c r="B58" s="63" t="s">
        <v>113</v>
      </c>
      <c r="C58" s="74"/>
      <c r="D58" s="86"/>
      <c r="E58" s="86">
        <v>937350</v>
      </c>
    </row>
    <row r="59" spans="2:5">
      <c r="B59" s="63" t="s">
        <v>114</v>
      </c>
      <c r="C59" s="74"/>
      <c r="D59" s="86"/>
      <c r="E59" s="86"/>
    </row>
    <row r="60" spans="2:5">
      <c r="B60" s="63" t="s">
        <v>115</v>
      </c>
      <c r="C60" s="74"/>
      <c r="D60" s="86"/>
      <c r="E60" s="86"/>
    </row>
    <row r="61" spans="2:5">
      <c r="B61" s="70" t="s">
        <v>122</v>
      </c>
      <c r="C61" s="74"/>
      <c r="D61" s="84">
        <f>SUM(D63:D67)</f>
        <v>604328</v>
      </c>
      <c r="E61" s="86"/>
    </row>
    <row r="62" spans="2:5">
      <c r="B62" s="63" t="s">
        <v>76</v>
      </c>
      <c r="C62" s="74"/>
      <c r="D62" s="86"/>
      <c r="E62" s="86"/>
    </row>
    <row r="63" spans="2:5">
      <c r="B63" s="63" t="s">
        <v>117</v>
      </c>
      <c r="C63" s="74"/>
      <c r="D63" s="86">
        <v>544080</v>
      </c>
      <c r="E63" s="86"/>
    </row>
    <row r="64" spans="2:5">
      <c r="B64" s="63" t="s">
        <v>118</v>
      </c>
      <c r="C64" s="74"/>
      <c r="D64" s="86">
        <v>60248</v>
      </c>
      <c r="E64" s="86"/>
    </row>
    <row r="65" spans="2:7">
      <c r="B65" s="63" t="s">
        <v>119</v>
      </c>
      <c r="C65" s="74"/>
      <c r="D65" s="86"/>
      <c r="E65" s="86"/>
    </row>
    <row r="66" spans="2:7">
      <c r="B66" s="63" t="s">
        <v>109</v>
      </c>
      <c r="C66" s="74"/>
      <c r="D66" s="86"/>
      <c r="E66" s="86"/>
    </row>
    <row r="67" spans="2:7">
      <c r="B67" s="63" t="s">
        <v>77</v>
      </c>
      <c r="C67" s="74"/>
      <c r="D67" s="86"/>
      <c r="E67" s="86"/>
    </row>
    <row r="68" spans="2:7">
      <c r="B68" s="102" t="s">
        <v>120</v>
      </c>
      <c r="C68" s="105"/>
      <c r="D68" s="106">
        <f>D55-D61</f>
        <v>-604328</v>
      </c>
      <c r="E68" s="106">
        <f>E55-E61</f>
        <v>937350</v>
      </c>
    </row>
    <row r="69" spans="2:7">
      <c r="B69" s="69" t="s">
        <v>110</v>
      </c>
      <c r="C69" s="74"/>
      <c r="D69" s="86">
        <f>32281-11587</f>
        <v>20694</v>
      </c>
      <c r="E69" s="86">
        <f>5911-13896</f>
        <v>-7985</v>
      </c>
    </row>
    <row r="70" spans="2:7" ht="23.25" customHeight="1">
      <c r="B70" s="71" t="s">
        <v>121</v>
      </c>
      <c r="C70" s="105"/>
      <c r="D70" s="106">
        <f>D25+D53+D68</f>
        <v>199814</v>
      </c>
      <c r="E70" s="106">
        <f>E25+E53+E68</f>
        <v>85935</v>
      </c>
      <c r="G70" s="60"/>
    </row>
    <row r="71" spans="2:7" ht="24">
      <c r="B71" s="67" t="s">
        <v>111</v>
      </c>
      <c r="C71" s="73"/>
      <c r="D71" s="109">
        <v>555106</v>
      </c>
      <c r="E71" s="109">
        <v>433208</v>
      </c>
    </row>
    <row r="72" spans="2:7" ht="24">
      <c r="B72" s="67" t="s">
        <v>112</v>
      </c>
      <c r="C72" s="73"/>
      <c r="D72" s="107">
        <f>D70+D71+D69</f>
        <v>775614</v>
      </c>
      <c r="E72" s="107">
        <f>E70+E71+E69</f>
        <v>511158</v>
      </c>
    </row>
    <row r="73" spans="2:7" ht="27" customHeight="1">
      <c r="B73" s="67"/>
      <c r="C73" s="73"/>
      <c r="D73" s="73"/>
      <c r="E73" s="111"/>
      <c r="G73" s="60"/>
    </row>
    <row r="74" spans="2:7" ht="15" customHeight="1">
      <c r="B74" s="2" t="s">
        <v>123</v>
      </c>
      <c r="C74" s="2"/>
      <c r="D74" s="2" t="s">
        <v>135</v>
      </c>
      <c r="E74" s="24"/>
    </row>
    <row r="75" spans="2:7">
      <c r="B75" s="59"/>
      <c r="C75" s="59"/>
      <c r="D75" s="59"/>
      <c r="E75" s="59"/>
    </row>
    <row r="76" spans="2:7">
      <c r="B76" s="59"/>
      <c r="C76" s="59"/>
      <c r="D76" s="59"/>
      <c r="E76" s="59"/>
    </row>
    <row r="77" spans="2:7" ht="15" customHeight="1">
      <c r="B77" s="2" t="s">
        <v>124</v>
      </c>
      <c r="C77" s="2"/>
      <c r="D77" s="2" t="s">
        <v>125</v>
      </c>
      <c r="E77" s="2"/>
    </row>
    <row r="78" spans="2:7">
      <c r="B78" s="73"/>
      <c r="C78" s="73"/>
      <c r="D78" s="73"/>
      <c r="E78" s="73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0"/>
  <sheetViews>
    <sheetView workbookViewId="0">
      <selection activeCell="B1" sqref="B1:F30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62</v>
      </c>
      <c r="C1" s="49"/>
      <c r="D1" s="49"/>
      <c r="E1" s="49"/>
      <c r="F1" s="49"/>
    </row>
    <row r="2" spans="1:6" ht="15" customHeight="1">
      <c r="B2" s="1" t="s">
        <v>39</v>
      </c>
      <c r="C2" s="49"/>
      <c r="D2" s="49"/>
      <c r="E2" s="49"/>
      <c r="F2" s="49"/>
    </row>
    <row r="3" spans="1:6" ht="15" customHeight="1">
      <c r="B3" s="3" t="s">
        <v>132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2</v>
      </c>
      <c r="C6" s="51" t="s">
        <v>40</v>
      </c>
      <c r="D6" s="51" t="s">
        <v>16</v>
      </c>
      <c r="E6" s="51" t="s">
        <v>61</v>
      </c>
      <c r="F6" s="51" t="s">
        <v>53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60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42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37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36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38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127</v>
      </c>
      <c r="C15" s="19"/>
      <c r="D15" s="26">
        <v>26220170</v>
      </c>
      <c r="E15" s="26">
        <v>-16096612</v>
      </c>
      <c r="F15" s="26">
        <f>D15+E15</f>
        <v>10123558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42</v>
      </c>
      <c r="C17" s="11"/>
      <c r="D17" s="24">
        <v>0</v>
      </c>
      <c r="E17" s="24">
        <v>3459826</v>
      </c>
      <c r="F17" s="24">
        <f>E17</f>
        <v>3459826</v>
      </c>
    </row>
    <row r="18" spans="1:6" s="60" customFormat="1">
      <c r="A18" s="59"/>
      <c r="B18" s="11" t="s">
        <v>57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37</v>
      </c>
      <c r="C19" s="11"/>
      <c r="D19" s="56">
        <v>0</v>
      </c>
      <c r="E19" s="56">
        <v>355666</v>
      </c>
      <c r="F19" s="56">
        <v>355666</v>
      </c>
    </row>
    <row r="20" spans="1:6" s="60" customFormat="1">
      <c r="A20" s="59"/>
      <c r="B20" s="8" t="s">
        <v>36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133</v>
      </c>
      <c r="C22" s="19"/>
      <c r="D22" s="26">
        <v>26220170</v>
      </c>
      <c r="E22" s="26">
        <f>E15+E17+E20+E19</f>
        <v>-12281120</v>
      </c>
      <c r="F22" s="26">
        <f>D22+E22</f>
        <v>13939050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123</v>
      </c>
      <c r="C25" s="2"/>
      <c r="D25" s="2" t="s">
        <v>135</v>
      </c>
      <c r="E25" s="2"/>
    </row>
    <row r="28" spans="1:6" ht="15" customHeight="1">
      <c r="B28" s="2" t="s">
        <v>124</v>
      </c>
      <c r="C28" s="2"/>
      <c r="D28" s="2" t="s">
        <v>125</v>
      </c>
      <c r="E28" s="2"/>
    </row>
    <row r="29" spans="1:6">
      <c r="B29" s="73"/>
      <c r="C29" s="73"/>
      <c r="D29" s="73"/>
      <c r="E29" s="73"/>
    </row>
    <row r="30" spans="1:6" s="58" customFormat="1">
      <c r="B30" s="2"/>
      <c r="C30" s="2"/>
      <c r="D30" s="48"/>
      <c r="E30" s="55"/>
      <c r="F30" s="2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2024-08-14T05:33:36Z</cp:lastPrinted>
  <dcterms:created xsi:type="dcterms:W3CDTF">2014-05-15T07:31:14Z</dcterms:created>
  <dcterms:modified xsi:type="dcterms:W3CDTF">2024-08-14T09:02:22Z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