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Almaty\Отдел отчетности\5. Bank and KASE\2018Y\3Q 2018\Send files to Kase\"/>
    </mc:Choice>
  </mc:AlternateContent>
  <bookViews>
    <workbookView xWindow="0" yWindow="0" windowWidth="20490" windowHeight="6465" activeTab="2"/>
  </bookViews>
  <sheets>
    <sheet name="ОПУ" sheetId="15" r:id="rId1"/>
    <sheet name="Бухгалтерский баланс" sheetId="16" r:id="rId2"/>
    <sheet name="ОДК" sheetId="17" r:id="rId3"/>
    <sheet name="ОДДС" sheetId="18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_1__123Graph_ACHART_3" hidden="1">'[1]Prelim Cost'!$B$31:$L$31</definedName>
    <definedName name="__2__123Graph_BCHART_3" hidden="1">'[1]Prelim Cost'!$B$33:$L$33</definedName>
    <definedName name="__3__123Graph_CCHART_3" hidden="1">'[1]Prelim Cost'!$B$36:$L$36</definedName>
    <definedName name="__abc1" hidden="1">'[2]Prelim Cost'!$B$33:$L$33</definedName>
    <definedName name="__abc3" hidden="1">'[2]Prelim Cost'!$B$36:$L$36</definedName>
    <definedName name="__abc4" hidden="1">'[2]Prelim Cost'!$B$31:$L$31</definedName>
    <definedName name="__abc5" hidden="1">'[2]Prelim Cost'!$B$33:$L$33</definedName>
    <definedName name="_1__123Graph_ACHART_3" hidden="1">'[1]Prelim Cost'!$B$31:$L$31</definedName>
    <definedName name="_2__123Graph_BCHART_3" hidden="1">'[1]Prelim Cost'!$B$33:$L$33</definedName>
    <definedName name="_3__123Graph_CCHART_3" hidden="1">'[1]Prelim Cost'!$B$36:$L$36</definedName>
    <definedName name="_abc1" hidden="1">'[2]Prelim Cost'!$B$33:$L$33</definedName>
    <definedName name="_abc3" hidden="1">'[2]Prelim Cost'!$B$36:$L$36</definedName>
    <definedName name="_abc4" hidden="1">'[2]Prelim Cost'!$B$31:$L$31</definedName>
    <definedName name="_abc5" hidden="1">'[2]Prelim Cost'!$B$33:$L$33</definedName>
    <definedName name="AS2DocOpenMode" hidden="1">"AS2DocumentEdit"</definedName>
    <definedName name="AS2HasNoAutoHeaderFooter" hidden="1">" "</definedName>
    <definedName name="AS2ReportLS" hidden="1">1</definedName>
    <definedName name="AS2SyncStepLS" hidden="1">0</definedName>
    <definedName name="AS2VersionLS" hidden="1">300</definedName>
    <definedName name="BG_Del" hidden="1">15</definedName>
    <definedName name="BG_Ins" hidden="1">4</definedName>
    <definedName name="BG_Mod" hidden="1">6</definedName>
    <definedName name="XREF_COLUMN_1" hidden="1">[3]rollforward!$Q$1:$Q$65536</definedName>
    <definedName name="XREF_COLUMN_2" hidden="1">[4]rollforward!$AT$1:$AT$65536</definedName>
    <definedName name="XRefActiveRow" hidden="1">[3]XREF!$A$10</definedName>
    <definedName name="XRefColumnsCount" hidden="1">5</definedName>
    <definedName name="XRefCopy1" hidden="1">[3]rollforward!$P$25</definedName>
    <definedName name="XrefCopy10Row2" hidden="1">[5]XREF!#REF!</definedName>
    <definedName name="XRefCopy1Row" hidden="1">[3]XREF!$A$2:$IV$2</definedName>
    <definedName name="XRefCopy2" hidden="1">[3]rollforward!$P$26</definedName>
    <definedName name="XRefCopy2Row" hidden="1">[3]XREF!$A$3:$IV$3</definedName>
    <definedName name="XRefCopy3" hidden="1">[3]rollforward!$P$27</definedName>
    <definedName name="XRefCopy3Row" hidden="1">[3]XREF!$A$4:$IV$4</definedName>
    <definedName name="XRefCopy4" hidden="1">[3]rollforward!$P$28</definedName>
    <definedName name="XRefCopy4Row" hidden="1">[3]XREF!$A$5:$IV$5</definedName>
    <definedName name="XRefCopy5" hidden="1">[3]rollforward!$P$29</definedName>
    <definedName name="XRefCopy5Row" hidden="1">[3]XREF!$A$6:$IV$6</definedName>
    <definedName name="XRefCopy6" hidden="1">[3]rollforward!$P$32</definedName>
    <definedName name="XRefCopy6Row" hidden="1">[3]XREF!$A$7:$IV$7</definedName>
    <definedName name="XRefCopy7" hidden="1">[3]rollforward!$P$33</definedName>
    <definedName name="XRefCopy8" hidden="1">[3]rollforward!$P$35</definedName>
    <definedName name="XRefCopy8Row" hidden="1">[3]XREF!$A$9:$IV$9</definedName>
    <definedName name="XRefCopyRangeCount" hidden="1">1</definedName>
    <definedName name="XRefPasteRangeCount" hidden="1">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9" i="18" l="1"/>
  <c r="F75" i="18"/>
  <c r="D75" i="18"/>
  <c r="F63" i="18"/>
  <c r="D63" i="18"/>
  <c r="F14" i="17"/>
  <c r="F13" i="17"/>
  <c r="E13" i="17"/>
  <c r="E15" i="17" s="1"/>
  <c r="I10" i="17"/>
  <c r="I11" i="17" s="1"/>
  <c r="G10" i="17"/>
  <c r="G11" i="17" s="1"/>
  <c r="H11" i="17" s="1"/>
  <c r="F9" i="17"/>
  <c r="F15" i="17" s="1"/>
  <c r="E9" i="17"/>
  <c r="E14" i="17" s="1"/>
  <c r="D9" i="17"/>
  <c r="D13" i="17" s="1"/>
  <c r="D15" i="17" s="1"/>
  <c r="H8" i="17"/>
  <c r="J8" i="17" s="1"/>
  <c r="I7" i="17"/>
  <c r="I9" i="17" s="1"/>
  <c r="G7" i="17"/>
  <c r="G9" i="17" s="1"/>
  <c r="H6" i="17"/>
  <c r="J6" i="17" s="1"/>
  <c r="F67" i="16"/>
  <c r="D67" i="16"/>
  <c r="F54" i="16"/>
  <c r="D54" i="16"/>
  <c r="F39" i="16"/>
  <c r="F42" i="16" s="1"/>
  <c r="D39" i="16"/>
  <c r="D42" i="16" s="1"/>
  <c r="F26" i="16"/>
  <c r="D26" i="16"/>
  <c r="D28" i="16" s="1"/>
  <c r="F16" i="16"/>
  <c r="F28" i="16" s="1"/>
  <c r="D16" i="16"/>
  <c r="F31" i="15"/>
  <c r="F32" i="15" s="1"/>
  <c r="D31" i="15"/>
  <c r="D32" i="15" s="1"/>
  <c r="F5" i="15"/>
  <c r="F10" i="15" s="1"/>
  <c r="F16" i="15" s="1"/>
  <c r="F19" i="15" s="1"/>
  <c r="F22" i="15" s="1"/>
  <c r="F27" i="15" s="1"/>
  <c r="D5" i="15"/>
  <c r="D10" i="15" s="1"/>
  <c r="D16" i="15" s="1"/>
  <c r="D19" i="15" s="1"/>
  <c r="D22" i="15" s="1"/>
  <c r="D27" i="15" s="1"/>
  <c r="F5" i="18" l="1"/>
  <c r="F27" i="18" s="1"/>
  <c r="F42" i="18" s="1"/>
  <c r="F45" i="18" s="1"/>
  <c r="H10" i="17"/>
  <c r="J10" i="17" s="1"/>
  <c r="D5" i="18"/>
  <c r="D27" i="18" s="1"/>
  <c r="D42" i="18" s="1"/>
  <c r="D45" i="18" s="1"/>
  <c r="D77" i="18"/>
  <c r="D80" i="18" s="1"/>
  <c r="D81" i="18" s="1"/>
  <c r="F77" i="18"/>
  <c r="F80" i="18" s="1"/>
  <c r="G13" i="17"/>
  <c r="G15" i="17" s="1"/>
  <c r="G14" i="17"/>
  <c r="I14" i="17"/>
  <c r="I13" i="17"/>
  <c r="I15" i="17" s="1"/>
  <c r="J11" i="17"/>
  <c r="D14" i="17"/>
  <c r="H7" i="17"/>
  <c r="D68" i="16"/>
  <c r="F68" i="16"/>
  <c r="D69" i="16"/>
  <c r="D70" i="16" s="1"/>
  <c r="F69" i="16"/>
  <c r="F70" i="16" s="1"/>
  <c r="J7" i="17" l="1"/>
  <c r="J9" i="17" s="1"/>
  <c r="H9" i="17"/>
  <c r="H13" i="17" l="1"/>
  <c r="H15" i="17" s="1"/>
  <c r="H14" i="17"/>
  <c r="J13" i="17"/>
  <c r="J15" i="17" s="1"/>
  <c r="J14" i="17"/>
</calcChain>
</file>

<file path=xl/sharedStrings.xml><?xml version="1.0" encoding="utf-8"?>
<sst xmlns="http://schemas.openxmlformats.org/spreadsheetml/2006/main" count="190" uniqueCount="170">
  <si>
    <t>(в тысячах тенге)</t>
  </si>
  <si>
    <t>Итого</t>
  </si>
  <si>
    <t>Начисление резерва по сомнительным долгам</t>
  </si>
  <si>
    <t>Прочие доходы</t>
  </si>
  <si>
    <t>Доход от списания торговой кредиторской задолженности</t>
  </si>
  <si>
    <t>Прочие расходы</t>
  </si>
  <si>
    <t>Обесценение нематериальных активов</t>
  </si>
  <si>
    <t>На 31 декабря 2017 года</t>
  </si>
  <si>
    <t>Приобретение дочерней организации</t>
  </si>
  <si>
    <t>Авансы, выданные за долгосрочные активы</t>
  </si>
  <si>
    <t>Итого активы</t>
  </si>
  <si>
    <t>Нематериальные активы</t>
  </si>
  <si>
    <t>Итого обязательства</t>
  </si>
  <si>
    <t>Количество простых акций</t>
  </si>
  <si>
    <t>Прим.</t>
  </si>
  <si>
    <t>Выручка</t>
  </si>
  <si>
    <t>Себестоимость реализации</t>
  </si>
  <si>
    <t>Валовый доход / (убыток)</t>
  </si>
  <si>
    <t>Общие и административные расходы</t>
  </si>
  <si>
    <t>Операционная прибыль / (убыток)</t>
  </si>
  <si>
    <t>Финансовые доходы</t>
  </si>
  <si>
    <t>Финансовые расходы</t>
  </si>
  <si>
    <t>Доход от выбытия дочерней организации</t>
  </si>
  <si>
    <t>Прибыль / (Убыток) за период, до налогообложения</t>
  </si>
  <si>
    <t>(Расходы)/Экономия по подоходному налогу</t>
  </si>
  <si>
    <t>Прибыль / (Убыток) за период, после налогообложения</t>
  </si>
  <si>
    <t>Прочий совокупный доход</t>
  </si>
  <si>
    <t>Итого совокупная прибыль / (убыток) за период</t>
  </si>
  <si>
    <t>Приходящийся на:</t>
  </si>
  <si>
    <t>Акционеров материнской компании</t>
  </si>
  <si>
    <t>Неконтрольные доли участия</t>
  </si>
  <si>
    <t>Объявленные дивиденды по привилегированным акциям в тыс.тг</t>
  </si>
  <si>
    <t>Базовая прибыль / (убыток) на акцию в тенге</t>
  </si>
  <si>
    <t>Разводненная прибыль / (убыток) на акцию в тенге</t>
  </si>
  <si>
    <t>31 декабря 2017</t>
  </si>
  <si>
    <t>Активы</t>
  </si>
  <si>
    <t>Долгосрочные активы</t>
  </si>
  <si>
    <t>Основные средства</t>
  </si>
  <si>
    <t>Активы по разведке и оценке</t>
  </si>
  <si>
    <t>Займы, выданные связанным сторонам</t>
  </si>
  <si>
    <t>Активы по отложенному налогу</t>
  </si>
  <si>
    <t>Долгосрочные налоговые активы</t>
  </si>
  <si>
    <t>Денежные средства, ограниченные в использовании</t>
  </si>
  <si>
    <t>Прочие долгосрочные активы</t>
  </si>
  <si>
    <t>Итого долгосрочные активы</t>
  </si>
  <si>
    <t>Товарно-материальные запасы</t>
  </si>
  <si>
    <t>Торговая и прочая дебиторская задолженность</t>
  </si>
  <si>
    <t>Дебиторская задолженность связанных сторон</t>
  </si>
  <si>
    <t>Авансы выданные</t>
  </si>
  <si>
    <t>Предоплата по корпоративному подоходному налогу</t>
  </si>
  <si>
    <t>Текущие активы по налогам и платежам в бюджет</t>
  </si>
  <si>
    <t>Прочие краткосрочные активы</t>
  </si>
  <si>
    <t>Денежные средства и их эквиваленты</t>
  </si>
  <si>
    <t>Итого краткосрочные активы</t>
  </si>
  <si>
    <t>Капитал и обязательства</t>
  </si>
  <si>
    <t>Капитал</t>
  </si>
  <si>
    <t>Уставный капитал</t>
  </si>
  <si>
    <t>Дополнительно оплаченный капитал</t>
  </si>
  <si>
    <t>Выкупленные акции</t>
  </si>
  <si>
    <t>Непокрытый убыток</t>
  </si>
  <si>
    <t>Капитал, приходящийся на акционеров материнской компании</t>
  </si>
  <si>
    <t>Итого капитал</t>
  </si>
  <si>
    <t>Долгосрочные обязательства</t>
  </si>
  <si>
    <t>Банковские займы, долгосрочные</t>
  </si>
  <si>
    <t>Займы, полученные от связанных сторон</t>
  </si>
  <si>
    <t>Обязательства по финансовой аренде, долгосрочные</t>
  </si>
  <si>
    <t>Прочие долгосрочные займы</t>
  </si>
  <si>
    <t>Обязательства по привилегированным акциям</t>
  </si>
  <si>
    <t>Обязательства по отложенному налогу</t>
  </si>
  <si>
    <t>Резервы по контрактам на недропользование</t>
  </si>
  <si>
    <t>Обязательства по контрактам на недропользование, долгосрочные</t>
  </si>
  <si>
    <t>Прочие долгосрочные обязательства</t>
  </si>
  <si>
    <t>Итого долгосрочные обязательства</t>
  </si>
  <si>
    <t>Краткосрочные обязательства</t>
  </si>
  <si>
    <t>Банковские займы, краткосрочные</t>
  </si>
  <si>
    <t>Обязательства по финансовой аренде, краткосрочные</t>
  </si>
  <si>
    <t>Прочие краткосрочные займы</t>
  </si>
  <si>
    <t>Торговая и прочая кредиторская задолженность</t>
  </si>
  <si>
    <t>Кредиторская задолженность связанным сторонам</t>
  </si>
  <si>
    <t>Корпоративный подоходный налог к уплате</t>
  </si>
  <si>
    <t>Текущие обязательства по налогам и платежам в бюджет</t>
  </si>
  <si>
    <t>Обязательства по контрактам на недропользование, краткосрочные</t>
  </si>
  <si>
    <t>Обязательства по заработной плате и связанным налогам</t>
  </si>
  <si>
    <t>Прочие краткосрочные обязательства</t>
  </si>
  <si>
    <t>Итого краткосрочные обязательства</t>
  </si>
  <si>
    <t>Итого капитал и обязательства</t>
  </si>
  <si>
    <t>Балансовая стоимость одной простой акции в ТЕНГЕ</t>
  </si>
  <si>
    <t>Балансовая стоимость одной привилегированной акции в ТЕНГЕ</t>
  </si>
  <si>
    <t>Приходится на акционеров материнской компании</t>
  </si>
  <si>
    <t>Неконт-рольные доли участия</t>
  </si>
  <si>
    <t xml:space="preserve">Итого
капитал
</t>
  </si>
  <si>
    <t>На 31 декабря 2016 года</t>
  </si>
  <si>
    <t>Прибыль за год</t>
  </si>
  <si>
    <t xml:space="preserve">Итого совокупный доход за год </t>
  </si>
  <si>
    <t>Прибыль за период</t>
  </si>
  <si>
    <t>Итого совокупный доход за период</t>
  </si>
  <si>
    <t>Денежные потоки от операционной деятельности</t>
  </si>
  <si>
    <t>Прибыль до налогообложения</t>
  </si>
  <si>
    <t>Корректировки на:</t>
  </si>
  <si>
    <t>Износ и амортизацию</t>
  </si>
  <si>
    <t>6, 7, 8</t>
  </si>
  <si>
    <t>Изменение в учётных оценках по резервам по контрактам на недропользование</t>
  </si>
  <si>
    <t>Начисление резерва по устаревшим товарно-материальным запасам</t>
  </si>
  <si>
    <t>Начисление резерва по неиспользованным отпускам</t>
  </si>
  <si>
    <t>Начисление резерва по премиям</t>
  </si>
  <si>
    <t>Прочие долгосрочные резервы по работникам</t>
  </si>
  <si>
    <t>Убыток от выбытия основных средств</t>
  </si>
  <si>
    <t>Убыток от выбытия разведочных и оценочных активов</t>
  </si>
  <si>
    <t>Убыток от выбытия нематериальных активов</t>
  </si>
  <si>
    <t>Восстановление резерва по основным средствам</t>
  </si>
  <si>
    <t>Резерв по НДС</t>
  </si>
  <si>
    <t>Убыток от выбытия дочерней организации</t>
  </si>
  <si>
    <t>Резерв по штрафам и пеням по налогам</t>
  </si>
  <si>
    <t>Нереализованная положительная курсовая разница</t>
  </si>
  <si>
    <t>Денежные потоки от операционной деятельности до изменений в оборотном капитале</t>
  </si>
  <si>
    <t>Изменение в оборотном капитале</t>
  </si>
  <si>
    <t>Изменение в долгосрочных активах по налогам и платежам в бюджет</t>
  </si>
  <si>
    <t>Изменение в текущих активах по налогам и платежам в бюджет</t>
  </si>
  <si>
    <t>Изменение в товарно-материальных запасах</t>
  </si>
  <si>
    <t>Изменение в торговой и прочей дебиторской задолженности</t>
  </si>
  <si>
    <t>Изменение в дебиторской задолженности связанных сторон</t>
  </si>
  <si>
    <t>Изменение в авансах выданных</t>
  </si>
  <si>
    <t>Изменение в прочих краткосрочных и долгосрочных активах</t>
  </si>
  <si>
    <t>Изменение в торговой и прочей кредиторской задолженности</t>
  </si>
  <si>
    <t>Изменение в кредиторской задолженности связанным сторонам</t>
  </si>
  <si>
    <t>Изменение в текущих обязательствах по налогам и платежам в бюджет</t>
  </si>
  <si>
    <t>Изменение в задолженности по зарплате и социальных налогах</t>
  </si>
  <si>
    <t>Изменение в прочих краткосрочных и долгосрочных обязательствах</t>
  </si>
  <si>
    <t>Поступление денежных средств от операционной деятельности</t>
  </si>
  <si>
    <t>Подоходный налог уплаченный</t>
  </si>
  <si>
    <t>Чистые денежные потоки от операционной деятельности</t>
  </si>
  <si>
    <t>Денежные потоки от инвестиционной деятельности</t>
  </si>
  <si>
    <t>Приобретение основных средств</t>
  </si>
  <si>
    <t>Поступления от выбытия основных средств</t>
  </si>
  <si>
    <t>Приобретение активов по разведке и оценке</t>
  </si>
  <si>
    <t>Приобретение нематериальных активов</t>
  </si>
  <si>
    <t>Приобретение  дочерней организации</t>
  </si>
  <si>
    <t>Поступления от продажи дочерней организации</t>
  </si>
  <si>
    <t>Отток денежных средств по выбытию дочерней организации, за вычетом полученных денежных средств</t>
  </si>
  <si>
    <t>Переводы в денежные средства, ограниченные в использовании</t>
  </si>
  <si>
    <t>Вознаграждения полученные по депозитам</t>
  </si>
  <si>
    <t>Погашение обязательств по контрактам</t>
  </si>
  <si>
    <t>Погашение предоставленных займов связанным сторонам</t>
  </si>
  <si>
    <t>Чистые денежные потоки, использованные в инвестиционной деятельности</t>
  </si>
  <si>
    <t>Денежные потоки от финансовой деятельности</t>
  </si>
  <si>
    <t>Выпуск простых акций</t>
  </si>
  <si>
    <t>Поступления от реализации казначейских акций</t>
  </si>
  <si>
    <t>Поступления по займам от связанных сторон</t>
  </si>
  <si>
    <t>Погашение займов связанным сторонам</t>
  </si>
  <si>
    <t>Получение банковских займов</t>
  </si>
  <si>
    <t>Погашение банковских займов</t>
  </si>
  <si>
    <t>Выплата процентов по банковским займам</t>
  </si>
  <si>
    <t>Платежи по договорам финансовой аренды</t>
  </si>
  <si>
    <t>Чистые денежные потоки, использованные  в финансовой деятельности</t>
  </si>
  <si>
    <t>Чистое изменение денежных средств и их эквивалентов</t>
  </si>
  <si>
    <t>Эффект от курсовой разницы на денежные средства и их эквиваленты</t>
  </si>
  <si>
    <t>Денежные средства и их эквиваленты на начало периода</t>
  </si>
  <si>
    <t>Денежные средства и их эквиваленты на конец периода</t>
  </si>
  <si>
    <t>Дополни-тельный оплачен-ный капитал</t>
  </si>
  <si>
    <t>Гудвилл</t>
  </si>
  <si>
    <t>9 месяцев 2018</t>
  </si>
  <si>
    <t>9 месяцев 2017</t>
  </si>
  <si>
    <t>30 сентября 2018</t>
  </si>
  <si>
    <t>Выкуп-ленные акции</t>
  </si>
  <si>
    <t>На 30 сентября 2018 года</t>
  </si>
  <si>
    <t>Отток денежных средств по приобретению дочерней организации</t>
  </si>
  <si>
    <t>Непокрытый (убыток)/доход</t>
  </si>
  <si>
    <t>Доходы/(Расходы) по курсовой разнице</t>
  </si>
  <si>
    <t>Выплата процентов по займам полученным  от связанных сторон</t>
  </si>
  <si>
    <t xml:space="preserve">Изменение условий займов от связанных сторон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</si>
</sst>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_);_(* \(#,##0\);_(* &quot;-&quot;_);_(@_)"/>
    <numFmt numFmtId="165" formatCode="_(* #,##0.00_);_(* \(#,##0.00\);_(* &quot;-&quot;_);_(@_)"/>
    <numFmt numFmtId="166" formatCode="_-* #,##0.00_р_._-;\-* #,##0.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3" fillId="0" borderId="0"/>
    <xf numFmtId="166" fontId="1" fillId="0" borderId="0" applyFont="0" applyFill="0" applyBorder="0" applyAlignment="0" applyProtection="0"/>
    <xf numFmtId="0" fontId="2" fillId="0" borderId="0"/>
    <xf numFmtId="0" fontId="16" fillId="0" borderId="0"/>
  </cellStyleXfs>
  <cellXfs count="100">
    <xf numFmtId="0" fontId="0" fillId="0" borderId="0" xfId="0"/>
    <xf numFmtId="164" fontId="7" fillId="2" borderId="0" xfId="0" applyNumberFormat="1" applyFont="1" applyFill="1" applyAlignment="1">
      <alignment vertical="center"/>
    </xf>
    <xf numFmtId="164" fontId="6" fillId="2" borderId="0" xfId="0" applyNumberFormat="1" applyFont="1" applyFill="1" applyBorder="1" applyAlignment="1"/>
    <xf numFmtId="0" fontId="9" fillId="2" borderId="0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164" fontId="7" fillId="2" borderId="0" xfId="0" applyNumberFormat="1" applyFont="1" applyFill="1" applyBorder="1" applyAlignment="1">
      <alignment vertical="center"/>
    </xf>
    <xf numFmtId="164" fontId="6" fillId="2" borderId="0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0" xfId="0" applyNumberFormat="1" applyFont="1" applyFill="1" applyBorder="1" applyAlignment="1">
      <alignment horizontal="center" vertical="center"/>
    </xf>
    <xf numFmtId="164" fontId="12" fillId="2" borderId="0" xfId="0" applyNumberFormat="1" applyFont="1" applyFill="1" applyBorder="1" applyAlignment="1"/>
    <xf numFmtId="0" fontId="7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right" vertical="center"/>
    </xf>
    <xf numFmtId="164" fontId="14" fillId="2" borderId="0" xfId="0" applyNumberFormat="1" applyFont="1" applyFill="1" applyBorder="1" applyAlignment="1">
      <alignment vertical="center"/>
    </xf>
    <xf numFmtId="165" fontId="14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0" fontId="6" fillId="2" borderId="0" xfId="0" applyFont="1" applyFill="1" applyAlignment="1"/>
    <xf numFmtId="0" fontId="8" fillId="2" borderId="1" xfId="0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164" fontId="9" fillId="2" borderId="0" xfId="0" applyNumberFormat="1" applyFont="1" applyFill="1" applyAlignment="1">
      <alignment vertical="center"/>
    </xf>
    <xf numFmtId="3" fontId="9" fillId="2" borderId="0" xfId="0" applyNumberFormat="1" applyFont="1" applyFill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3" fontId="9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3" xfId="0" applyFont="1" applyFill="1" applyBorder="1" applyAlignment="1">
      <alignment vertical="center"/>
    </xf>
    <xf numFmtId="3" fontId="9" fillId="2" borderId="3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3" fontId="9" fillId="2" borderId="8" xfId="0" applyNumberFormat="1" applyFont="1" applyFill="1" applyBorder="1" applyAlignment="1">
      <alignment horizontal="center" vertical="center"/>
    </xf>
    <xf numFmtId="164" fontId="7" fillId="2" borderId="8" xfId="0" applyNumberFormat="1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3" fontId="6" fillId="2" borderId="0" xfId="0" applyNumberFormat="1" applyFont="1" applyFill="1" applyAlignment="1"/>
    <xf numFmtId="164" fontId="11" fillId="2" borderId="0" xfId="0" applyNumberFormat="1" applyFont="1" applyFill="1" applyAlignment="1"/>
    <xf numFmtId="164" fontId="6" fillId="2" borderId="0" xfId="0" applyNumberFormat="1" applyFont="1" applyFill="1" applyAlignment="1">
      <alignment vertical="center"/>
    </xf>
    <xf numFmtId="164" fontId="5" fillId="2" borderId="0" xfId="0" applyNumberFormat="1" applyFont="1" applyFill="1" applyAlignment="1"/>
    <xf numFmtId="0" fontId="9" fillId="2" borderId="1" xfId="0" applyNumberFormat="1" applyFont="1" applyFill="1" applyBorder="1" applyAlignment="1">
      <alignment horizontal="center" vertical="center" wrapText="1"/>
    </xf>
    <xf numFmtId="3" fontId="10" fillId="2" borderId="0" xfId="0" applyNumberFormat="1" applyFont="1" applyFill="1" applyAlignment="1">
      <alignment horizontal="center" vertical="center"/>
    </xf>
    <xf numFmtId="164" fontId="6" fillId="2" borderId="0" xfId="0" applyNumberFormat="1" applyFont="1" applyFill="1" applyAlignment="1"/>
    <xf numFmtId="0" fontId="6" fillId="2" borderId="0" xfId="5" applyFont="1" applyFill="1" applyAlignment="1">
      <alignment vertical="center"/>
    </xf>
    <xf numFmtId="3" fontId="10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4" fontId="9" fillId="2" borderId="0" xfId="0" applyNumberFormat="1" applyFont="1" applyFill="1" applyAlignment="1">
      <alignment vertical="center"/>
    </xf>
    <xf numFmtId="0" fontId="9" fillId="2" borderId="9" xfId="0" applyFont="1" applyFill="1" applyBorder="1" applyAlignment="1">
      <alignment vertical="center"/>
    </xf>
    <xf numFmtId="3" fontId="10" fillId="2" borderId="9" xfId="0" applyNumberFormat="1" applyFont="1" applyFill="1" applyBorder="1" applyAlignment="1">
      <alignment horizontal="center" vertical="center"/>
    </xf>
    <xf numFmtId="164" fontId="7" fillId="2" borderId="9" xfId="0" applyNumberFormat="1" applyFont="1" applyFill="1" applyBorder="1" applyAlignment="1">
      <alignment vertical="center"/>
    </xf>
    <xf numFmtId="3" fontId="6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2" xfId="0" applyFont="1" applyFill="1" applyBorder="1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10" fillId="2" borderId="9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left" wrapText="1"/>
    </xf>
    <xf numFmtId="3" fontId="13" fillId="2" borderId="7" xfId="0" applyNumberFormat="1" applyFont="1" applyFill="1" applyBorder="1" applyAlignment="1">
      <alignment horizontal="center"/>
    </xf>
    <xf numFmtId="164" fontId="12" fillId="2" borderId="7" xfId="0" applyNumberFormat="1" applyFont="1" applyFill="1" applyBorder="1" applyAlignment="1"/>
    <xf numFmtId="0" fontId="12" fillId="2" borderId="10" xfId="0" applyFont="1" applyFill="1" applyBorder="1" applyAlignment="1">
      <alignment horizontal="left"/>
    </xf>
    <xf numFmtId="3" fontId="13" fillId="2" borderId="10" xfId="0" applyNumberFormat="1" applyFont="1" applyFill="1" applyBorder="1" applyAlignment="1">
      <alignment horizontal="center"/>
    </xf>
    <xf numFmtId="164" fontId="12" fillId="2" borderId="10" xfId="0" applyNumberFormat="1" applyFont="1" applyFill="1" applyBorder="1" applyAlignment="1"/>
    <xf numFmtId="0" fontId="8" fillId="2" borderId="6" xfId="0" applyFont="1" applyFill="1" applyBorder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horizontal="right" vertical="center" wrapText="1"/>
    </xf>
    <xf numFmtId="0" fontId="9" fillId="2" borderId="7" xfId="0" applyFont="1" applyFill="1" applyBorder="1" applyAlignment="1">
      <alignment vertical="center"/>
    </xf>
    <xf numFmtId="164" fontId="6" fillId="2" borderId="7" xfId="0" applyNumberFormat="1" applyFont="1" applyFill="1" applyBorder="1" applyAlignment="1"/>
    <xf numFmtId="164" fontId="7" fillId="2" borderId="7" xfId="0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164" fontId="7" fillId="2" borderId="4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3" fontId="7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3" fontId="6" fillId="2" borderId="0" xfId="0" applyNumberFormat="1" applyFont="1" applyFill="1" applyAlignment="1">
      <alignment horizontal="center" vertical="center"/>
    </xf>
    <xf numFmtId="0" fontId="7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/>
    </xf>
    <xf numFmtId="0" fontId="15" fillId="2" borderId="0" xfId="0" applyFont="1" applyFill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37" fontId="5" fillId="2" borderId="0" xfId="6" applyNumberFormat="1" applyFont="1" applyFill="1"/>
    <xf numFmtId="0" fontId="6" fillId="2" borderId="0" xfId="0" applyFont="1" applyFill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3" fontId="7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vertical="center"/>
    </xf>
    <xf numFmtId="3" fontId="6" fillId="2" borderId="0" xfId="0" applyNumberFormat="1" applyFont="1" applyFill="1" applyAlignment="1">
      <alignment vertical="center"/>
    </xf>
    <xf numFmtId="3" fontId="6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3" fontId="7" fillId="2" borderId="8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65" fontId="6" fillId="2" borderId="0" xfId="0" applyNumberFormat="1" applyFont="1" applyFill="1" applyAlignment="1"/>
  </cellXfs>
  <cellStyles count="10">
    <cellStyle name="Comma 11 2 2 3" xfId="7"/>
    <cellStyle name="Normal 2" xfId="5"/>
    <cellStyle name="Normal 2 4" xfId="3"/>
    <cellStyle name="Normal 3" xfId="4"/>
    <cellStyle name="Normal_Worksheet in 2251 Cash Flow Worksheet" xfId="6"/>
    <cellStyle name="Обычный" xfId="0" builtinId="0"/>
    <cellStyle name="Обычный 2" xfId="1"/>
    <cellStyle name="Обычный 2 2 3" xfId="9"/>
    <cellStyle name="Обычный 5 23" xfId="2"/>
    <cellStyle name="Обычный 87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~1\EYeguy\LOCALS~1\Temp\PBC-Final%20Kmod8-December-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EYeguy\LOCALS~1\Temp\PBC-Final%20Kmod8-December-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Azamat.Abdibekov\&#1052;&#1086;&#1080;%20&#1076;&#1086;&#1082;&#1091;&#1084;&#1077;&#1085;&#1090;&#1099;\FS%202010\FS%202Q%202011\Worksheet%20in%205440%20Inventory%20Charaltyn%20-%20substantive%20testing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Azamat.Abdibekov\&#1052;&#1086;&#1080;%20&#1076;&#1086;&#1082;&#1091;&#1084;&#1077;&#1085;&#1090;&#1099;\FS%202010\FS%202Q%202011\Worksheet%20in%20(C)%205441%20Inventory%20Dank%20-%20substantive%20testing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zamat.Abdibekov\FS%202010\FS%202Q%202011\Worksheet%20in%205640%20Fixed%20assets%20revie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PBC-Final Kmod8-December-2001"/>
      <sheetName val="31.12.03"/>
      <sheetName val="std tabel"/>
      <sheetName val="I-Index"/>
      <sheetName val="DATA"/>
      <sheetName val="Production_Ref Q-1-3"/>
      <sheetName val="G-183"/>
      <sheetName val="2008"/>
      <sheetName val="F-2.1"/>
      <sheetName val="тип шпал"/>
      <sheetName val="Г анализ"/>
      <sheetName val="R-40"/>
      <sheetName val="R-50"/>
      <sheetName val="LME_prices"/>
      <sheetName val="группа"/>
      <sheetName val="Info"/>
      <sheetName val="D2 DCF"/>
      <sheetName val="Статьи"/>
      <sheetName val="8"/>
      <sheetName val="IS"/>
      <sheetName val="BS"/>
      <sheetName val="Pilot"/>
      <sheetName val="Data_Input"/>
      <sheetName val="Prelim_Cost"/>
      <sheetName val="Gold_Institute"/>
      <sheetName val="CamKum_Prod"/>
      <sheetName val="Cost_Summary"/>
      <sheetName val="Unit_CostPoured"/>
      <sheetName val="Efficiency_Avg_"/>
      <sheetName val="Effeciency_Mos"/>
      <sheetName val="Total_Costs_Mos"/>
      <sheetName val="Avg_Costs_Yr"/>
      <sheetName val="presentation_(2)"/>
      <sheetName val="п 15"/>
      <sheetName val="Ф2"/>
      <sheetName val="Ф1"/>
      <sheetName val="12"/>
      <sheetName val="10"/>
      <sheetName val="Форма 1"/>
      <sheetName val="Bal Sheet"/>
      <sheetName val="Income Statement"/>
      <sheetName val="Реализ"/>
      <sheetName val="V и стоим. бур"/>
      <sheetName val="Sгис (ГРР)"/>
      <sheetName val="Пр мат"/>
      <sheetName val="ТБ"/>
      <sheetName val="Пит"/>
      <sheetName val="усл.стор.орг."/>
      <sheetName val="Зап.част и Тек.рем"/>
      <sheetName val="ФОТ"/>
      <sheetName val="5"/>
      <sheetName val="48 "/>
      <sheetName val="lib"/>
      <sheetName val="OpexDetails"/>
      <sheetName val="Opex_sum_by_SC"/>
      <sheetName val="SC"/>
      <sheetName val="Price_by_SC_KZT"/>
      <sheetName val="Opex_serv&amp;other"/>
      <sheetName val="Opex_536"/>
      <sheetName val="Opex_by_quantity"/>
      <sheetName val="SC search"/>
      <sheetName val="lib1"/>
      <sheetName val="modaj"/>
    </sheetNames>
    <sheetDataSet>
      <sheetData sheetId="0">
        <row r="11">
          <cell r="H11">
            <v>15750000</v>
          </cell>
        </row>
      </sheetData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>
        <row r="11">
          <cell r="H11">
            <v>15750000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inv purch"/>
      <sheetName val="CoS"/>
      <sheetName val="obsolescence"/>
      <sheetName val="FG cost"/>
      <sheetName val="WIP"/>
      <sheetName val="disclosure"/>
      <sheetName val="analyt proc"/>
      <sheetName val="CoP per unit PBC"/>
      <sheetName val="Jaima PBC"/>
      <sheetName val="XREF"/>
      <sheetName val="Tickmarks"/>
      <sheetName val="Март"/>
      <sheetName val="Сентябрь"/>
      <sheetName val="Квартал"/>
      <sheetName val="Январь"/>
      <sheetName val="Декабрь"/>
      <sheetName val="Ноябрь"/>
    </sheetNames>
    <sheetDataSet>
      <sheetData sheetId="0">
        <row r="25">
          <cell r="P25">
            <v>11910</v>
          </cell>
          <cell r="Q25" t="str">
            <v>!</v>
          </cell>
        </row>
        <row r="26">
          <cell r="P26">
            <v>-6</v>
          </cell>
          <cell r="Q26" t="str">
            <v>!</v>
          </cell>
        </row>
        <row r="27">
          <cell r="P27">
            <v>2500</v>
          </cell>
          <cell r="Q27" t="str">
            <v>!</v>
          </cell>
        </row>
        <row r="28">
          <cell r="P28">
            <v>3945175</v>
          </cell>
          <cell r="Q28" t="str">
            <v>!</v>
          </cell>
        </row>
        <row r="29">
          <cell r="P29">
            <v>13420073</v>
          </cell>
          <cell r="Q29" t="str">
            <v>!</v>
          </cell>
        </row>
        <row r="32">
          <cell r="P32">
            <v>16591903</v>
          </cell>
          <cell r="Q32" t="str">
            <v>!</v>
          </cell>
        </row>
        <row r="33">
          <cell r="P33">
            <v>3050102</v>
          </cell>
          <cell r="Q33" t="str">
            <v>!</v>
          </cell>
        </row>
        <row r="35">
          <cell r="P35">
            <v>93550</v>
          </cell>
          <cell r="Q35" t="str">
            <v>!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A2">
            <v>11910</v>
          </cell>
          <cell r="B2">
            <v>11910</v>
          </cell>
          <cell r="D2" t="str">
            <v>Inventories Leadsheet Charaltyn JSC</v>
          </cell>
          <cell r="E2" t="str">
            <v>!</v>
          </cell>
        </row>
        <row r="3">
          <cell r="A3">
            <v>-6</v>
          </cell>
          <cell r="B3">
            <v>-6</v>
          </cell>
          <cell r="D3" t="str">
            <v>Inventories Leadsheet Charaltyn JSC</v>
          </cell>
          <cell r="E3" t="str">
            <v>!</v>
          </cell>
        </row>
        <row r="4">
          <cell r="A4">
            <v>2500</v>
          </cell>
          <cell r="B4">
            <v>2500</v>
          </cell>
          <cell r="D4" t="str">
            <v>Inventories Leadsheet Charaltyn JSC</v>
          </cell>
          <cell r="E4" t="str">
            <v>!</v>
          </cell>
        </row>
        <row r="5">
          <cell r="A5">
            <v>3945175</v>
          </cell>
          <cell r="B5">
            <v>3945175</v>
          </cell>
          <cell r="D5" t="str">
            <v>Inventories Leadsheet Charaltyn JSC</v>
          </cell>
          <cell r="E5" t="str">
            <v>!</v>
          </cell>
        </row>
        <row r="6">
          <cell r="A6">
            <v>13420073</v>
          </cell>
          <cell r="B6">
            <v>13420073</v>
          </cell>
          <cell r="D6" t="str">
            <v>Inventories Leadsheet Charaltyn JSC</v>
          </cell>
          <cell r="E6" t="str">
            <v>!</v>
          </cell>
        </row>
        <row r="7">
          <cell r="A7">
            <v>16591903</v>
          </cell>
          <cell r="B7">
            <v>16591903</v>
          </cell>
          <cell r="D7" t="str">
            <v>Inventories Leadsheet Charaltyn JSC</v>
          </cell>
          <cell r="E7" t="str">
            <v>!</v>
          </cell>
        </row>
        <row r="9">
          <cell r="A9">
            <v>93550</v>
          </cell>
          <cell r="B9">
            <v>93550</v>
          </cell>
          <cell r="D9" t="str">
            <v>Inventories Leadsheet Charaltyn JSC</v>
          </cell>
          <cell r="E9" t="str">
            <v>!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vouching (roll-forward other)"/>
      <sheetName val="purch of inv"/>
      <sheetName val="disp to CoS"/>
      <sheetName val="inv breakd&amp;obsolesc"/>
      <sheetName val="FG cost"/>
      <sheetName val="WIP cost (roll-forward FG, WIP)"/>
      <sheetName val="cut-off"/>
      <sheetName val="disclosure"/>
      <sheetName val="analyt proc"/>
      <sheetName val="CoP per unit PBC"/>
      <sheetName val="Mizek"/>
      <sheetName val="XREF"/>
      <sheetName val="Tickmarks"/>
      <sheetName val="vouching"/>
      <sheetName val="WIP cost"/>
      <sheetName val="CoP per unit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mvmt"/>
      <sheetName val="depreciation"/>
      <sheetName val="Threshold Calc"/>
      <sheetName val="XREF"/>
      <sheetName val="Tickmarks"/>
      <sheetName val="rollforward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F32"/>
  <sheetViews>
    <sheetView showGridLines="0" zoomScale="70" zoomScaleNormal="70" zoomScaleSheetLayoutView="70" workbookViewId="0">
      <selection activeCell="D10" sqref="D10:D15"/>
    </sheetView>
  </sheetViews>
  <sheetFormatPr defaultRowHeight="15" outlineLevelRow="1" x14ac:dyDescent="0.25"/>
  <cols>
    <col min="2" max="2" width="28.5703125" customWidth="1"/>
    <col min="3" max="3" width="19.5703125" customWidth="1"/>
    <col min="4" max="4" width="19.7109375" customWidth="1"/>
    <col min="5" max="5" width="5.5703125" customWidth="1"/>
    <col min="6" max="6" width="24.5703125" customWidth="1"/>
  </cols>
  <sheetData>
    <row r="1" spans="2:6" ht="15.75" thickBot="1" x14ac:dyDescent="0.3">
      <c r="B1" s="18" t="s">
        <v>0</v>
      </c>
      <c r="C1" s="19" t="s">
        <v>14</v>
      </c>
      <c r="D1" s="20" t="s">
        <v>160</v>
      </c>
      <c r="E1" s="3"/>
      <c r="F1" s="20" t="s">
        <v>161</v>
      </c>
    </row>
    <row r="2" spans="2:6" x14ac:dyDescent="0.25">
      <c r="B2" s="21"/>
      <c r="C2" s="22"/>
      <c r="D2" s="23"/>
      <c r="E2" s="23"/>
      <c r="F2" s="23"/>
    </row>
    <row r="3" spans="2:6" x14ac:dyDescent="0.25">
      <c r="B3" s="21" t="s">
        <v>15</v>
      </c>
      <c r="C3" s="24">
        <v>5</v>
      </c>
      <c r="D3" s="1">
        <v>46469439</v>
      </c>
      <c r="E3" s="1"/>
      <c r="F3" s="1">
        <v>38363850</v>
      </c>
    </row>
    <row r="4" spans="2:6" ht="15.75" thickBot="1" x14ac:dyDescent="0.3">
      <c r="B4" s="25" t="s">
        <v>16</v>
      </c>
      <c r="C4" s="26">
        <v>6</v>
      </c>
      <c r="D4" s="27">
        <v>-27812503</v>
      </c>
      <c r="E4" s="5"/>
      <c r="F4" s="27">
        <v>-21243538</v>
      </c>
    </row>
    <row r="5" spans="2:6" x14ac:dyDescent="0.25">
      <c r="B5" s="28" t="s">
        <v>17</v>
      </c>
      <c r="C5" s="24"/>
      <c r="D5" s="1">
        <f>SUM(D3:D4)</f>
        <v>18656936</v>
      </c>
      <c r="E5" s="1"/>
      <c r="F5" s="1">
        <f>SUM(F3:F4)</f>
        <v>17120312</v>
      </c>
    </row>
    <row r="6" spans="2:6" x14ac:dyDescent="0.25">
      <c r="B6" s="28"/>
      <c r="C6" s="24"/>
      <c r="D6" s="1"/>
      <c r="E6" s="1"/>
      <c r="F6" s="1"/>
    </row>
    <row r="7" spans="2:6" x14ac:dyDescent="0.25">
      <c r="B7" s="21" t="s">
        <v>18</v>
      </c>
      <c r="C7" s="24">
        <v>7</v>
      </c>
      <c r="D7" s="1">
        <v>-2231907</v>
      </c>
      <c r="E7" s="1"/>
      <c r="F7" s="1">
        <v>-1027081</v>
      </c>
    </row>
    <row r="8" spans="2:6" x14ac:dyDescent="0.25">
      <c r="B8" s="21" t="s">
        <v>3</v>
      </c>
      <c r="C8" s="24">
        <v>8</v>
      </c>
      <c r="D8" s="1">
        <v>773168</v>
      </c>
      <c r="E8" s="1"/>
      <c r="F8" s="1">
        <v>650161</v>
      </c>
    </row>
    <row r="9" spans="2:6" ht="15.75" thickBot="1" x14ac:dyDescent="0.3">
      <c r="B9" s="21" t="s">
        <v>5</v>
      </c>
      <c r="C9" s="24">
        <v>8</v>
      </c>
      <c r="D9" s="1">
        <v>-560763</v>
      </c>
      <c r="E9" s="1"/>
      <c r="F9" s="1">
        <v>-416686</v>
      </c>
    </row>
    <row r="10" spans="2:6" x14ac:dyDescent="0.25">
      <c r="B10" s="29" t="s">
        <v>19</v>
      </c>
      <c r="C10" s="30"/>
      <c r="D10" s="31">
        <f>SUM(D5:D9)</f>
        <v>16637434</v>
      </c>
      <c r="E10" s="5"/>
      <c r="F10" s="31">
        <f>SUM(F5:F9)</f>
        <v>16326706</v>
      </c>
    </row>
    <row r="11" spans="2:6" x14ac:dyDescent="0.25">
      <c r="B11" s="21"/>
      <c r="C11" s="24"/>
      <c r="D11" s="1"/>
      <c r="E11" s="1"/>
      <c r="F11" s="1"/>
    </row>
    <row r="12" spans="2:6" x14ac:dyDescent="0.25">
      <c r="B12" s="21" t="s">
        <v>20</v>
      </c>
      <c r="C12" s="24"/>
      <c r="D12" s="1">
        <v>41912</v>
      </c>
      <c r="E12" s="1"/>
      <c r="F12" s="1">
        <v>68498</v>
      </c>
    </row>
    <row r="13" spans="2:6" x14ac:dyDescent="0.25">
      <c r="B13" s="21" t="s">
        <v>21</v>
      </c>
      <c r="C13" s="24">
        <v>9</v>
      </c>
      <c r="D13" s="1">
        <v>-2428562</v>
      </c>
      <c r="E13" s="1"/>
      <c r="F13" s="1">
        <v>-3266923</v>
      </c>
    </row>
    <row r="14" spans="2:6" hidden="1" outlineLevel="1" x14ac:dyDescent="0.25">
      <c r="B14" s="21" t="s">
        <v>22</v>
      </c>
      <c r="C14" s="24"/>
      <c r="D14" s="1">
        <v>0</v>
      </c>
      <c r="E14" s="1"/>
      <c r="F14" s="1">
        <v>0</v>
      </c>
    </row>
    <row r="15" spans="2:6" ht="15.75" collapsed="1" thickBot="1" x14ac:dyDescent="0.3">
      <c r="B15" s="25" t="s">
        <v>167</v>
      </c>
      <c r="C15" s="24"/>
      <c r="D15" s="1">
        <v>-6482108</v>
      </c>
      <c r="E15" s="1"/>
      <c r="F15" s="1">
        <v>-1826693</v>
      </c>
    </row>
    <row r="16" spans="2:6" x14ac:dyDescent="0.25">
      <c r="B16" s="28" t="s">
        <v>23</v>
      </c>
      <c r="C16" s="30"/>
      <c r="D16" s="31">
        <f>SUM(D10:D15)</f>
        <v>7768676</v>
      </c>
      <c r="E16" s="5"/>
      <c r="F16" s="31">
        <f>SUM(F10:F15)</f>
        <v>11301588</v>
      </c>
    </row>
    <row r="17" spans="2:6" x14ac:dyDescent="0.25">
      <c r="B17" s="21"/>
      <c r="C17" s="24"/>
      <c r="D17" s="1"/>
      <c r="E17" s="1"/>
      <c r="F17" s="1"/>
    </row>
    <row r="18" spans="2:6" ht="15.75" thickBot="1" x14ac:dyDescent="0.3">
      <c r="B18" s="25" t="s">
        <v>24</v>
      </c>
      <c r="C18" s="26"/>
      <c r="D18" s="1">
        <v>0</v>
      </c>
      <c r="E18" s="1"/>
      <c r="F18" s="1">
        <v>0</v>
      </c>
    </row>
    <row r="19" spans="2:6" x14ac:dyDescent="0.25">
      <c r="B19" s="28" t="s">
        <v>25</v>
      </c>
      <c r="C19" s="24"/>
      <c r="D19" s="31">
        <f>SUM(D16:D18)</f>
        <v>7768676</v>
      </c>
      <c r="E19" s="5"/>
      <c r="F19" s="31">
        <f>SUM(F16:F18)</f>
        <v>11301588</v>
      </c>
    </row>
    <row r="20" spans="2:6" x14ac:dyDescent="0.25">
      <c r="B20" s="28"/>
      <c r="C20" s="24"/>
      <c r="D20" s="1"/>
      <c r="E20" s="1"/>
      <c r="F20" s="1"/>
    </row>
    <row r="21" spans="2:6" ht="15.75" hidden="1" outlineLevel="1" thickBot="1" x14ac:dyDescent="0.3">
      <c r="B21" s="25" t="s">
        <v>26</v>
      </c>
      <c r="C21" s="26"/>
      <c r="D21" s="32">
        <v>0</v>
      </c>
      <c r="E21" s="6"/>
      <c r="F21" s="32">
        <v>0</v>
      </c>
    </row>
    <row r="22" spans="2:6" ht="15.75" collapsed="1" thickBot="1" x14ac:dyDescent="0.3">
      <c r="B22" s="33" t="s">
        <v>27</v>
      </c>
      <c r="C22" s="34"/>
      <c r="D22" s="35">
        <f>SUM(D19:D21)</f>
        <v>7768676</v>
      </c>
      <c r="E22" s="5"/>
      <c r="F22" s="35">
        <f>SUM(F19:F21)</f>
        <v>11301588</v>
      </c>
    </row>
    <row r="23" spans="2:6" ht="15.75" thickTop="1" x14ac:dyDescent="0.25">
      <c r="B23" s="21"/>
      <c r="C23" s="24"/>
      <c r="D23" s="1"/>
      <c r="E23" s="1"/>
      <c r="F23" s="1"/>
    </row>
    <row r="24" spans="2:6" x14ac:dyDescent="0.25">
      <c r="B24" s="28" t="s">
        <v>28</v>
      </c>
      <c r="C24" s="24"/>
      <c r="D24" s="1"/>
      <c r="E24" s="1"/>
      <c r="F24" s="1"/>
    </row>
    <row r="25" spans="2:6" x14ac:dyDescent="0.25">
      <c r="B25" s="21" t="s">
        <v>29</v>
      </c>
      <c r="C25" s="24"/>
      <c r="D25" s="1">
        <v>7768742</v>
      </c>
      <c r="E25" s="1"/>
      <c r="F25" s="1">
        <v>11301461</v>
      </c>
    </row>
    <row r="26" spans="2:6" ht="15.75" thickBot="1" x14ac:dyDescent="0.3">
      <c r="B26" s="36" t="s">
        <v>30</v>
      </c>
      <c r="C26" s="34"/>
      <c r="D26" s="35">
        <v>-66</v>
      </c>
      <c r="E26" s="5"/>
      <c r="F26" s="35">
        <v>127</v>
      </c>
    </row>
    <row r="27" spans="2:6" ht="15.75" thickTop="1" x14ac:dyDescent="0.25">
      <c r="B27" s="17"/>
      <c r="C27" s="37"/>
      <c r="D27" s="99">
        <f>D22-D25-D26</f>
        <v>0</v>
      </c>
      <c r="E27" s="38"/>
      <c r="F27" s="43">
        <f>F22-F25-F26</f>
        <v>0</v>
      </c>
    </row>
    <row r="28" spans="2:6" x14ac:dyDescent="0.25">
      <c r="B28" s="17"/>
      <c r="C28" s="37"/>
      <c r="D28" s="38"/>
      <c r="E28" s="38"/>
      <c r="F28" s="38"/>
    </row>
    <row r="29" spans="2:6" x14ac:dyDescent="0.25">
      <c r="B29" s="17" t="s">
        <v>13</v>
      </c>
      <c r="C29" s="37"/>
      <c r="D29" s="39">
        <v>10000000</v>
      </c>
      <c r="E29" s="17"/>
      <c r="F29" s="39">
        <v>10000000</v>
      </c>
    </row>
    <row r="30" spans="2:6" x14ac:dyDescent="0.25">
      <c r="B30" s="17" t="s">
        <v>31</v>
      </c>
      <c r="C30" s="37"/>
      <c r="D30" s="40">
        <v>0</v>
      </c>
      <c r="E30" s="40"/>
      <c r="F30" s="40">
        <v>0</v>
      </c>
    </row>
    <row r="31" spans="2:6" x14ac:dyDescent="0.25">
      <c r="B31" s="17" t="s">
        <v>32</v>
      </c>
      <c r="C31" s="37"/>
      <c r="D31" s="39">
        <f>(D25-D30)/D29*1000</f>
        <v>776.87419999999997</v>
      </c>
      <c r="E31" s="39"/>
      <c r="F31" s="39">
        <f>(F25-F30)/F29*1000</f>
        <v>1130.1460999999999</v>
      </c>
    </row>
    <row r="32" spans="2:6" x14ac:dyDescent="0.25">
      <c r="B32" s="17" t="s">
        <v>33</v>
      </c>
      <c r="C32" s="37"/>
      <c r="D32" s="39">
        <f>D31</f>
        <v>776.87419999999997</v>
      </c>
      <c r="E32" s="39"/>
      <c r="F32" s="39">
        <f>F31</f>
        <v>1130.1460999999999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F74"/>
  <sheetViews>
    <sheetView showGridLines="0" topLeftCell="A3" zoomScale="70" zoomScaleNormal="70" workbookViewId="0">
      <selection activeCell="D57" sqref="D57:D66"/>
    </sheetView>
  </sheetViews>
  <sheetFormatPr defaultRowHeight="15" outlineLevelRow="1" x14ac:dyDescent="0.25"/>
  <cols>
    <col min="2" max="2" width="63.85546875" bestFit="1" customWidth="1"/>
    <col min="3" max="3" width="21.5703125" customWidth="1"/>
    <col min="4" max="4" width="15.7109375" customWidth="1"/>
    <col min="6" max="6" width="25.28515625" customWidth="1"/>
  </cols>
  <sheetData>
    <row r="2" spans="2:6" ht="26.25" thickBot="1" x14ac:dyDescent="0.3">
      <c r="B2" s="18" t="s">
        <v>0</v>
      </c>
      <c r="C2" s="19" t="s">
        <v>14</v>
      </c>
      <c r="D2" s="41" t="s">
        <v>162</v>
      </c>
      <c r="E2" s="8"/>
      <c r="F2" s="41" t="s">
        <v>34</v>
      </c>
    </row>
    <row r="3" spans="2:6" x14ac:dyDescent="0.25">
      <c r="B3" s="21"/>
      <c r="C3" s="42"/>
      <c r="D3" s="28"/>
      <c r="E3" s="28"/>
      <c r="F3" s="28"/>
    </row>
    <row r="4" spans="2:6" x14ac:dyDescent="0.25">
      <c r="B4" s="28" t="s">
        <v>35</v>
      </c>
      <c r="C4" s="42"/>
      <c r="D4" s="23"/>
      <c r="E4" s="23"/>
      <c r="F4" s="23"/>
    </row>
    <row r="5" spans="2:6" x14ac:dyDescent="0.25">
      <c r="B5" s="28" t="s">
        <v>36</v>
      </c>
      <c r="C5" s="42"/>
      <c r="D5" s="23"/>
      <c r="E5" s="23"/>
      <c r="F5" s="23"/>
    </row>
    <row r="6" spans="2:6" x14ac:dyDescent="0.25">
      <c r="B6" s="21" t="s">
        <v>37</v>
      </c>
      <c r="C6" s="24"/>
      <c r="D6" s="1">
        <v>41134514</v>
      </c>
      <c r="E6" s="1"/>
      <c r="F6" s="1">
        <v>38170472</v>
      </c>
    </row>
    <row r="7" spans="2:6" x14ac:dyDescent="0.25">
      <c r="B7" s="21" t="s">
        <v>38</v>
      </c>
      <c r="C7" s="24">
        <v>10</v>
      </c>
      <c r="D7" s="1">
        <v>6867049</v>
      </c>
      <c r="E7" s="1"/>
      <c r="F7" s="1">
        <v>4073035</v>
      </c>
    </row>
    <row r="8" spans="2:6" x14ac:dyDescent="0.25">
      <c r="B8" s="21" t="s">
        <v>11</v>
      </c>
      <c r="C8" s="24">
        <v>11</v>
      </c>
      <c r="D8" s="1">
        <v>3643220</v>
      </c>
      <c r="E8" s="1"/>
      <c r="F8" s="1">
        <v>2739679</v>
      </c>
    </row>
    <row r="9" spans="2:6" x14ac:dyDescent="0.25">
      <c r="B9" s="21" t="s">
        <v>159</v>
      </c>
      <c r="C9" s="24"/>
      <c r="D9" s="1">
        <v>6108713</v>
      </c>
      <c r="E9" s="1"/>
      <c r="F9" s="1">
        <v>0</v>
      </c>
    </row>
    <row r="10" spans="2:6" hidden="1" outlineLevel="1" x14ac:dyDescent="0.25">
      <c r="B10" s="44" t="s">
        <v>39</v>
      </c>
      <c r="C10" s="24"/>
      <c r="D10" s="1">
        <v>0</v>
      </c>
      <c r="E10" s="1"/>
      <c r="F10" s="1">
        <v>0</v>
      </c>
    </row>
    <row r="11" spans="2:6" collapsed="1" x14ac:dyDescent="0.25">
      <c r="B11" s="21" t="s">
        <v>9</v>
      </c>
      <c r="C11" s="24">
        <v>12</v>
      </c>
      <c r="D11" s="1">
        <v>11552374</v>
      </c>
      <c r="E11" s="1"/>
      <c r="F11" s="1">
        <v>7070701</v>
      </c>
    </row>
    <row r="12" spans="2:6" x14ac:dyDescent="0.25">
      <c r="B12" s="21" t="s">
        <v>40</v>
      </c>
      <c r="C12" s="24"/>
      <c r="D12" s="1">
        <v>1369193</v>
      </c>
      <c r="E12" s="1"/>
      <c r="F12" s="1">
        <v>1369193</v>
      </c>
    </row>
    <row r="13" spans="2:6" hidden="1" outlineLevel="1" x14ac:dyDescent="0.25">
      <c r="B13" s="21" t="s">
        <v>41</v>
      </c>
      <c r="C13" s="24"/>
      <c r="D13" s="1">
        <v>0</v>
      </c>
      <c r="E13" s="1"/>
      <c r="F13" s="1">
        <v>0</v>
      </c>
    </row>
    <row r="14" spans="2:6" collapsed="1" x14ac:dyDescent="0.25">
      <c r="B14" s="21" t="s">
        <v>42</v>
      </c>
      <c r="C14" s="24">
        <v>13</v>
      </c>
      <c r="D14" s="1">
        <v>452423</v>
      </c>
      <c r="E14" s="1"/>
      <c r="F14" s="1">
        <v>365831</v>
      </c>
    </row>
    <row r="15" spans="2:6" ht="15.75" thickBot="1" x14ac:dyDescent="0.3">
      <c r="B15" s="25" t="s">
        <v>43</v>
      </c>
      <c r="C15" s="45"/>
      <c r="D15" s="27">
        <v>39528</v>
      </c>
      <c r="E15" s="5"/>
      <c r="F15" s="27">
        <v>20044</v>
      </c>
    </row>
    <row r="16" spans="2:6" ht="15.75" thickBot="1" x14ac:dyDescent="0.3">
      <c r="B16" s="46" t="s">
        <v>44</v>
      </c>
      <c r="C16" s="45"/>
      <c r="D16" s="27">
        <f>SUM(D6:D15)</f>
        <v>71167014</v>
      </c>
      <c r="E16" s="5"/>
      <c r="F16" s="27">
        <f>SUM(F6:F15)</f>
        <v>53808955</v>
      </c>
    </row>
    <row r="17" spans="2:6" x14ac:dyDescent="0.25">
      <c r="B17" s="47"/>
      <c r="C17" s="42"/>
      <c r="D17" s="1"/>
      <c r="E17" s="1"/>
      <c r="F17" s="1"/>
    </row>
    <row r="18" spans="2:6" x14ac:dyDescent="0.25">
      <c r="B18" s="21" t="s">
        <v>45</v>
      </c>
      <c r="C18" s="24">
        <v>14</v>
      </c>
      <c r="D18" s="1">
        <v>15820363</v>
      </c>
      <c r="E18" s="1"/>
      <c r="F18" s="1">
        <v>11151839</v>
      </c>
    </row>
    <row r="19" spans="2:6" x14ac:dyDescent="0.25">
      <c r="B19" s="21" t="s">
        <v>46</v>
      </c>
      <c r="C19" s="24">
        <v>15</v>
      </c>
      <c r="D19" s="1">
        <v>552251</v>
      </c>
      <c r="E19" s="1"/>
      <c r="F19" s="1">
        <v>285845</v>
      </c>
    </row>
    <row r="20" spans="2:6" hidden="1" outlineLevel="1" x14ac:dyDescent="0.25">
      <c r="B20" s="21" t="s">
        <v>47</v>
      </c>
      <c r="C20" s="24"/>
      <c r="D20" s="1"/>
      <c r="E20" s="1"/>
      <c r="F20" s="1"/>
    </row>
    <row r="21" spans="2:6" collapsed="1" x14ac:dyDescent="0.25">
      <c r="B21" s="21" t="s">
        <v>48</v>
      </c>
      <c r="C21" s="24">
        <v>16</v>
      </c>
      <c r="D21" s="1">
        <v>387883</v>
      </c>
      <c r="E21" s="1"/>
      <c r="F21" s="1">
        <v>421000</v>
      </c>
    </row>
    <row r="22" spans="2:6" x14ac:dyDescent="0.25">
      <c r="B22" s="21" t="s">
        <v>49</v>
      </c>
      <c r="C22" s="24"/>
      <c r="D22" s="1">
        <v>96710</v>
      </c>
      <c r="E22" s="1"/>
      <c r="F22" s="1">
        <v>337763</v>
      </c>
    </row>
    <row r="23" spans="2:6" x14ac:dyDescent="0.25">
      <c r="B23" s="21" t="s">
        <v>50</v>
      </c>
      <c r="C23" s="24">
        <v>25</v>
      </c>
      <c r="D23" s="1">
        <v>4258401</v>
      </c>
      <c r="E23" s="1"/>
      <c r="F23" s="1">
        <v>3135601</v>
      </c>
    </row>
    <row r="24" spans="2:6" x14ac:dyDescent="0.25">
      <c r="B24" s="21" t="s">
        <v>51</v>
      </c>
      <c r="C24" s="24"/>
      <c r="D24" s="1">
        <v>79633</v>
      </c>
      <c r="E24" s="1"/>
      <c r="F24" s="1">
        <v>52129</v>
      </c>
    </row>
    <row r="25" spans="2:6" ht="15.75" thickBot="1" x14ac:dyDescent="0.3">
      <c r="B25" s="25" t="s">
        <v>52</v>
      </c>
      <c r="C25" s="19">
        <v>17</v>
      </c>
      <c r="D25" s="27">
        <v>5032334</v>
      </c>
      <c r="E25" s="1"/>
      <c r="F25" s="27">
        <v>3801386</v>
      </c>
    </row>
    <row r="26" spans="2:6" ht="15.75" thickBot="1" x14ac:dyDescent="0.3">
      <c r="B26" s="46" t="s">
        <v>53</v>
      </c>
      <c r="C26" s="45"/>
      <c r="D26" s="27">
        <f>SUM(D18:D25)</f>
        <v>26227575</v>
      </c>
      <c r="E26" s="1"/>
      <c r="F26" s="27">
        <f>SUM(F18:F25)</f>
        <v>19185563</v>
      </c>
    </row>
    <row r="27" spans="2:6" ht="15.75" thickBot="1" x14ac:dyDescent="0.3">
      <c r="B27" s="21"/>
      <c r="C27" s="45"/>
      <c r="D27" s="1"/>
      <c r="E27" s="1"/>
      <c r="F27" s="1"/>
    </row>
    <row r="28" spans="2:6" ht="15.75" thickBot="1" x14ac:dyDescent="0.3">
      <c r="B28" s="48" t="s">
        <v>10</v>
      </c>
      <c r="C28" s="49"/>
      <c r="D28" s="50">
        <f>D26+D16</f>
        <v>97394589</v>
      </c>
      <c r="E28" s="1"/>
      <c r="F28" s="50">
        <f>F26+F16</f>
        <v>72994518</v>
      </c>
    </row>
    <row r="29" spans="2:6" ht="15.75" thickTop="1" x14ac:dyDescent="0.25">
      <c r="B29" s="17"/>
      <c r="C29" s="51"/>
      <c r="D29" s="43"/>
      <c r="E29" s="1"/>
      <c r="F29" s="43"/>
    </row>
    <row r="30" spans="2:6" x14ac:dyDescent="0.25">
      <c r="B30" s="17"/>
      <c r="C30" s="51"/>
      <c r="D30" s="17"/>
      <c r="E30" s="17"/>
      <c r="F30" s="17"/>
    </row>
    <row r="31" spans="2:6" ht="26.25" thickBot="1" x14ac:dyDescent="0.3">
      <c r="B31" s="18" t="s">
        <v>0</v>
      </c>
      <c r="C31" s="19" t="s">
        <v>14</v>
      </c>
      <c r="D31" s="41" t="s">
        <v>162</v>
      </c>
      <c r="E31" s="3"/>
      <c r="F31" s="41" t="s">
        <v>34</v>
      </c>
    </row>
    <row r="32" spans="2:6" x14ac:dyDescent="0.25">
      <c r="B32" s="21"/>
      <c r="C32" s="42"/>
      <c r="D32" s="23"/>
      <c r="E32" s="23"/>
      <c r="F32" s="23"/>
    </row>
    <row r="33" spans="2:6" x14ac:dyDescent="0.25">
      <c r="B33" s="28" t="s">
        <v>54</v>
      </c>
      <c r="C33" s="42"/>
      <c r="D33" s="23"/>
      <c r="E33" s="23"/>
      <c r="F33" s="23"/>
    </row>
    <row r="34" spans="2:6" x14ac:dyDescent="0.25">
      <c r="B34" s="28" t="s">
        <v>55</v>
      </c>
      <c r="C34" s="42"/>
      <c r="D34" s="23"/>
      <c r="E34" s="23"/>
      <c r="F34" s="23"/>
    </row>
    <row r="35" spans="2:6" x14ac:dyDescent="0.25">
      <c r="B35" s="21" t="s">
        <v>56</v>
      </c>
      <c r="C35" s="24">
        <v>18</v>
      </c>
      <c r="D35" s="1">
        <v>8377523</v>
      </c>
      <c r="E35" s="1"/>
      <c r="F35" s="1">
        <v>8377523</v>
      </c>
    </row>
    <row r="36" spans="2:6" x14ac:dyDescent="0.25">
      <c r="B36" s="21" t="s">
        <v>57</v>
      </c>
      <c r="C36" s="24"/>
      <c r="D36" s="1">
        <v>5119073</v>
      </c>
      <c r="E36" s="1"/>
      <c r="F36" s="1">
        <v>5119073</v>
      </c>
    </row>
    <row r="37" spans="2:6" x14ac:dyDescent="0.25">
      <c r="B37" s="21" t="s">
        <v>58</v>
      </c>
      <c r="C37" s="24"/>
      <c r="D37" s="1">
        <v>-24150</v>
      </c>
      <c r="E37" s="1"/>
      <c r="F37" s="1">
        <v>-24150</v>
      </c>
    </row>
    <row r="38" spans="2:6" ht="15.75" thickBot="1" x14ac:dyDescent="0.3">
      <c r="B38" s="25" t="s">
        <v>59</v>
      </c>
      <c r="C38" s="26"/>
      <c r="D38" s="27">
        <v>-4439987</v>
      </c>
      <c r="E38" s="5"/>
      <c r="F38" s="27">
        <v>-12208729</v>
      </c>
    </row>
    <row r="39" spans="2:6" x14ac:dyDescent="0.25">
      <c r="B39" s="28" t="s">
        <v>60</v>
      </c>
      <c r="C39" s="24"/>
      <c r="D39" s="1">
        <f>SUM(D35:D38)</f>
        <v>9032459</v>
      </c>
      <c r="E39" s="1"/>
      <c r="F39" s="1">
        <f>SUM(F35:F38)</f>
        <v>1263717</v>
      </c>
    </row>
    <row r="40" spans="2:6" x14ac:dyDescent="0.25">
      <c r="B40" s="21"/>
      <c r="C40" s="24"/>
      <c r="D40" s="1"/>
      <c r="E40" s="1"/>
      <c r="F40" s="1"/>
    </row>
    <row r="41" spans="2:6" ht="15.75" thickBot="1" x14ac:dyDescent="0.3">
      <c r="B41" s="25" t="s">
        <v>30</v>
      </c>
      <c r="C41" s="26"/>
      <c r="D41" s="27">
        <v>-4524</v>
      </c>
      <c r="E41" s="5"/>
      <c r="F41" s="27">
        <v>-4458</v>
      </c>
    </row>
    <row r="42" spans="2:6" ht="15.75" thickBot="1" x14ac:dyDescent="0.3">
      <c r="B42" s="46" t="s">
        <v>61</v>
      </c>
      <c r="C42" s="26"/>
      <c r="D42" s="27">
        <f>SUM(D39:D41)</f>
        <v>9027935</v>
      </c>
      <c r="E42" s="5"/>
      <c r="F42" s="27">
        <f>SUM(F39:F41)</f>
        <v>1259259</v>
      </c>
    </row>
    <row r="43" spans="2:6" x14ac:dyDescent="0.25">
      <c r="B43" s="21"/>
      <c r="C43" s="24"/>
      <c r="D43" s="1"/>
      <c r="E43" s="1"/>
      <c r="F43" s="1"/>
    </row>
    <row r="44" spans="2:6" x14ac:dyDescent="0.25">
      <c r="B44" s="28" t="s">
        <v>62</v>
      </c>
      <c r="C44" s="24"/>
      <c r="D44" s="1"/>
      <c r="E44" s="1"/>
      <c r="F44" s="1"/>
    </row>
    <row r="45" spans="2:6" x14ac:dyDescent="0.25">
      <c r="B45" s="21" t="s">
        <v>63</v>
      </c>
      <c r="C45" s="24">
        <v>19</v>
      </c>
      <c r="D45" s="1">
        <v>37427175</v>
      </c>
      <c r="E45" s="1"/>
      <c r="F45" s="1">
        <v>26538128</v>
      </c>
    </row>
    <row r="46" spans="2:6" x14ac:dyDescent="0.25">
      <c r="B46" s="21" t="s">
        <v>64</v>
      </c>
      <c r="C46" s="24">
        <v>20</v>
      </c>
      <c r="D46" s="1">
        <v>24037797</v>
      </c>
      <c r="E46" s="1"/>
      <c r="F46" s="1">
        <v>25265229</v>
      </c>
    </row>
    <row r="47" spans="2:6" x14ac:dyDescent="0.25">
      <c r="B47" s="21" t="s">
        <v>65</v>
      </c>
      <c r="C47" s="24">
        <v>24</v>
      </c>
      <c r="D47" s="1">
        <v>725301</v>
      </c>
      <c r="E47" s="1"/>
      <c r="F47" s="1">
        <v>771205</v>
      </c>
    </row>
    <row r="48" spans="2:6" hidden="1" outlineLevel="1" x14ac:dyDescent="0.25">
      <c r="B48" s="21" t="s">
        <v>66</v>
      </c>
      <c r="C48" s="24"/>
      <c r="D48" s="1">
        <v>0</v>
      </c>
      <c r="E48" s="1"/>
      <c r="F48" s="1">
        <v>0</v>
      </c>
    </row>
    <row r="49" spans="2:6" collapsed="1" x14ac:dyDescent="0.25">
      <c r="B49" s="21" t="s">
        <v>67</v>
      </c>
      <c r="C49" s="24"/>
      <c r="D49" s="1">
        <v>2092</v>
      </c>
      <c r="E49" s="1"/>
      <c r="F49" s="1">
        <v>2092</v>
      </c>
    </row>
    <row r="50" spans="2:6" hidden="1" outlineLevel="1" x14ac:dyDescent="0.25">
      <c r="B50" s="21" t="s">
        <v>68</v>
      </c>
      <c r="C50" s="24"/>
      <c r="D50" s="1">
        <v>0</v>
      </c>
      <c r="E50" s="1"/>
      <c r="F50" s="1">
        <v>0</v>
      </c>
    </row>
    <row r="51" spans="2:6" collapsed="1" x14ac:dyDescent="0.25">
      <c r="B51" s="21" t="s">
        <v>69</v>
      </c>
      <c r="C51" s="24"/>
      <c r="D51" s="1">
        <v>1135558</v>
      </c>
      <c r="E51" s="1"/>
      <c r="F51" s="1">
        <v>1135558</v>
      </c>
    </row>
    <row r="52" spans="2:6" x14ac:dyDescent="0.25">
      <c r="B52" s="21" t="s">
        <v>70</v>
      </c>
      <c r="C52" s="24"/>
      <c r="D52" s="1">
        <v>5349</v>
      </c>
      <c r="E52" s="1"/>
      <c r="F52" s="1">
        <v>260514</v>
      </c>
    </row>
    <row r="53" spans="2:6" ht="15.75" thickBot="1" x14ac:dyDescent="0.3">
      <c r="B53" s="25" t="s">
        <v>71</v>
      </c>
      <c r="C53" s="26">
        <v>21</v>
      </c>
      <c r="D53" s="27">
        <v>456116</v>
      </c>
      <c r="E53" s="5"/>
      <c r="F53" s="27">
        <v>456116</v>
      </c>
    </row>
    <row r="54" spans="2:6" ht="15.75" thickBot="1" x14ac:dyDescent="0.3">
      <c r="B54" s="46" t="s">
        <v>72</v>
      </c>
      <c r="C54" s="26"/>
      <c r="D54" s="27">
        <f>SUM(D45:D53)</f>
        <v>63789388</v>
      </c>
      <c r="E54" s="5"/>
      <c r="F54" s="27">
        <f>SUM(F45:F53)</f>
        <v>54428842</v>
      </c>
    </row>
    <row r="55" spans="2:6" x14ac:dyDescent="0.25">
      <c r="B55" s="21"/>
      <c r="C55" s="24"/>
      <c r="D55" s="1"/>
      <c r="E55" s="1"/>
      <c r="F55" s="1"/>
    </row>
    <row r="56" spans="2:6" x14ac:dyDescent="0.25">
      <c r="B56" s="52" t="s">
        <v>73</v>
      </c>
      <c r="C56" s="24"/>
      <c r="D56" s="1"/>
      <c r="E56" s="1"/>
      <c r="F56" s="1"/>
    </row>
    <row r="57" spans="2:6" x14ac:dyDescent="0.25">
      <c r="B57" s="53" t="s">
        <v>74</v>
      </c>
      <c r="C57" s="24">
        <v>19</v>
      </c>
      <c r="D57" s="1">
        <v>17282563</v>
      </c>
      <c r="E57" s="1"/>
      <c r="F57" s="1">
        <v>11518689</v>
      </c>
    </row>
    <row r="58" spans="2:6" x14ac:dyDescent="0.25">
      <c r="B58" s="53" t="s">
        <v>75</v>
      </c>
      <c r="C58" s="24">
        <v>24</v>
      </c>
      <c r="D58" s="1">
        <v>617294</v>
      </c>
      <c r="E58" s="1"/>
      <c r="F58" s="1">
        <v>458543</v>
      </c>
    </row>
    <row r="59" spans="2:6" hidden="1" outlineLevel="1" x14ac:dyDescent="0.25">
      <c r="B59" s="53" t="s">
        <v>76</v>
      </c>
      <c r="C59" s="24"/>
      <c r="D59" s="1">
        <v>0</v>
      </c>
      <c r="E59" s="1"/>
      <c r="F59" s="1">
        <v>0</v>
      </c>
    </row>
    <row r="60" spans="2:6" collapsed="1" x14ac:dyDescent="0.25">
      <c r="B60" s="53" t="s">
        <v>77</v>
      </c>
      <c r="C60" s="24">
        <v>22</v>
      </c>
      <c r="D60" s="1">
        <v>4005644</v>
      </c>
      <c r="E60" s="1"/>
      <c r="F60" s="1">
        <v>3311831</v>
      </c>
    </row>
    <row r="61" spans="2:6" hidden="1" outlineLevel="1" x14ac:dyDescent="0.25">
      <c r="B61" s="53" t="s">
        <v>78</v>
      </c>
      <c r="C61" s="24"/>
      <c r="D61" s="1"/>
      <c r="E61" s="1"/>
      <c r="F61" s="1"/>
    </row>
    <row r="62" spans="2:6" hidden="1" outlineLevel="1" x14ac:dyDescent="0.25">
      <c r="B62" s="53" t="s">
        <v>79</v>
      </c>
      <c r="C62" s="24"/>
      <c r="D62" s="1">
        <v>0</v>
      </c>
      <c r="E62" s="1"/>
      <c r="F62" s="1">
        <v>0</v>
      </c>
    </row>
    <row r="63" spans="2:6" collapsed="1" x14ac:dyDescent="0.25">
      <c r="B63" s="53" t="s">
        <v>80</v>
      </c>
      <c r="C63" s="24">
        <v>25</v>
      </c>
      <c r="D63" s="1">
        <v>1335176</v>
      </c>
      <c r="E63" s="1"/>
      <c r="F63" s="1">
        <v>1003066</v>
      </c>
    </row>
    <row r="64" spans="2:6" x14ac:dyDescent="0.25">
      <c r="B64" s="53" t="s">
        <v>81</v>
      </c>
      <c r="C64" s="24"/>
      <c r="D64" s="1">
        <v>357040</v>
      </c>
      <c r="E64" s="1"/>
      <c r="F64" s="1">
        <v>348137</v>
      </c>
    </row>
    <row r="65" spans="2:6" hidden="1" outlineLevel="1" x14ac:dyDescent="0.25">
      <c r="B65" s="53" t="s">
        <v>82</v>
      </c>
      <c r="C65" s="24"/>
      <c r="D65" s="1">
        <v>0</v>
      </c>
      <c r="E65" s="1"/>
      <c r="F65" s="1">
        <v>0</v>
      </c>
    </row>
    <row r="66" spans="2:6" ht="15.75" collapsed="1" thickBot="1" x14ac:dyDescent="0.3">
      <c r="B66" s="53" t="s">
        <v>83</v>
      </c>
      <c r="C66" s="24">
        <v>23</v>
      </c>
      <c r="D66" s="1">
        <v>979549</v>
      </c>
      <c r="E66" s="1"/>
      <c r="F66" s="1">
        <v>666151</v>
      </c>
    </row>
    <row r="67" spans="2:6" ht="15.75" thickBot="1" x14ac:dyDescent="0.3">
      <c r="B67" s="54" t="s">
        <v>84</v>
      </c>
      <c r="C67" s="55"/>
      <c r="D67" s="56">
        <f>SUM(D57:D66)</f>
        <v>24577266</v>
      </c>
      <c r="E67" s="5"/>
      <c r="F67" s="56">
        <f>SUM(F57:F66)</f>
        <v>17306417</v>
      </c>
    </row>
    <row r="68" spans="2:6" ht="15.75" thickBot="1" x14ac:dyDescent="0.3">
      <c r="B68" s="53" t="s">
        <v>12</v>
      </c>
      <c r="C68" s="22"/>
      <c r="D68" s="1">
        <f>D67+D54</f>
        <v>88366654</v>
      </c>
      <c r="E68" s="1"/>
      <c r="F68" s="1">
        <f>F67+F54</f>
        <v>71735259</v>
      </c>
    </row>
    <row r="69" spans="2:6" ht="15.75" thickBot="1" x14ac:dyDescent="0.3">
      <c r="B69" s="57" t="s">
        <v>85</v>
      </c>
      <c r="C69" s="58"/>
      <c r="D69" s="50">
        <f>D67+D54+D42</f>
        <v>97394589</v>
      </c>
      <c r="E69" s="5"/>
      <c r="F69" s="50">
        <f>F67+F54+F42</f>
        <v>72994518</v>
      </c>
    </row>
    <row r="70" spans="2:6" ht="15.75" thickTop="1" x14ac:dyDescent="0.25">
      <c r="B70" s="17"/>
      <c r="C70" s="17"/>
      <c r="D70" s="38">
        <f>D69-D28</f>
        <v>0</v>
      </c>
      <c r="E70" s="38"/>
      <c r="F70" s="38">
        <f>F69-F28</f>
        <v>0</v>
      </c>
    </row>
    <row r="71" spans="2:6" x14ac:dyDescent="0.25">
      <c r="B71" s="17"/>
      <c r="C71" s="17"/>
      <c r="D71" s="17"/>
      <c r="E71" s="17"/>
      <c r="F71" s="17"/>
    </row>
    <row r="72" spans="2:6" x14ac:dyDescent="0.25">
      <c r="B72" s="59" t="s">
        <v>86</v>
      </c>
      <c r="C72" s="60">
        <v>18</v>
      </c>
      <c r="D72" s="61">
        <v>538</v>
      </c>
      <c r="E72" s="9"/>
      <c r="F72" s="61">
        <v>-148</v>
      </c>
    </row>
    <row r="73" spans="2:6" ht="15.75" thickBot="1" x14ac:dyDescent="0.3">
      <c r="B73" s="62" t="s">
        <v>87</v>
      </c>
      <c r="C73" s="63">
        <v>18</v>
      </c>
      <c r="D73" s="64">
        <v>5000</v>
      </c>
      <c r="E73" s="9"/>
      <c r="F73" s="64">
        <v>5000</v>
      </c>
    </row>
    <row r="74" spans="2:6" ht="15.75" thickTop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J15"/>
  <sheetViews>
    <sheetView showGridLines="0" tabSelected="1" zoomScale="80" zoomScaleNormal="80" workbookViewId="0">
      <selection activeCell="D16" sqref="D16"/>
    </sheetView>
  </sheetViews>
  <sheetFormatPr defaultRowHeight="15" x14ac:dyDescent="0.25"/>
  <cols>
    <col min="2" max="2" width="47.28515625" customWidth="1"/>
    <col min="3" max="3" width="7.140625" bestFit="1" customWidth="1"/>
    <col min="4" max="4" width="17.5703125" customWidth="1"/>
    <col min="5" max="5" width="16.85546875" customWidth="1"/>
    <col min="7" max="7" width="14.5703125" customWidth="1"/>
    <col min="8" max="8" width="16.28515625" customWidth="1"/>
    <col min="10" max="10" width="15.7109375" customWidth="1"/>
  </cols>
  <sheetData>
    <row r="2" spans="2:10" x14ac:dyDescent="0.25">
      <c r="B2" s="7"/>
      <c r="C2" s="10"/>
      <c r="D2" s="10"/>
      <c r="E2" s="10" t="s">
        <v>88</v>
      </c>
      <c r="F2" s="11"/>
      <c r="G2" s="11"/>
      <c r="H2" s="11"/>
      <c r="I2" s="12"/>
      <c r="J2" s="12"/>
    </row>
    <row r="3" spans="2:10" ht="63.75" x14ac:dyDescent="0.25">
      <c r="B3" s="65"/>
      <c r="C3" s="66" t="s">
        <v>14</v>
      </c>
      <c r="D3" s="66" t="s">
        <v>56</v>
      </c>
      <c r="E3" s="66" t="s">
        <v>158</v>
      </c>
      <c r="F3" s="66" t="s">
        <v>163</v>
      </c>
      <c r="G3" s="66" t="s">
        <v>166</v>
      </c>
      <c r="H3" s="66" t="s">
        <v>1</v>
      </c>
      <c r="I3" s="66" t="s">
        <v>89</v>
      </c>
      <c r="J3" s="66" t="s">
        <v>90</v>
      </c>
    </row>
    <row r="4" spans="2:10" x14ac:dyDescent="0.25">
      <c r="B4" s="67"/>
      <c r="C4" s="68"/>
      <c r="D4" s="69"/>
      <c r="E4" s="69"/>
      <c r="F4" s="69"/>
      <c r="G4" s="70"/>
      <c r="H4" s="69"/>
      <c r="I4" s="69"/>
      <c r="J4" s="70"/>
    </row>
    <row r="5" spans="2:10" x14ac:dyDescent="0.25">
      <c r="B5" s="71" t="s">
        <v>91</v>
      </c>
      <c r="C5" s="72"/>
      <c r="D5" s="73">
        <v>8377523</v>
      </c>
      <c r="E5" s="73">
        <v>7075435</v>
      </c>
      <c r="F5" s="73">
        <v>-24150</v>
      </c>
      <c r="G5" s="73">
        <v>-23013791</v>
      </c>
      <c r="H5" s="73">
        <v>-7584983</v>
      </c>
      <c r="I5" s="73">
        <v>-4585</v>
      </c>
      <c r="J5" s="73">
        <v>-7589568</v>
      </c>
    </row>
    <row r="6" spans="2:10" x14ac:dyDescent="0.25">
      <c r="B6" s="17" t="s">
        <v>92</v>
      </c>
      <c r="C6" s="43"/>
      <c r="D6" s="43">
        <v>0</v>
      </c>
      <c r="E6" s="43">
        <v>0</v>
      </c>
      <c r="F6" s="43">
        <v>0</v>
      </c>
      <c r="G6" s="6">
        <v>10805062</v>
      </c>
      <c r="H6" s="6">
        <f>SUM(D6:G6)</f>
        <v>10805062</v>
      </c>
      <c r="I6" s="6">
        <v>127</v>
      </c>
      <c r="J6" s="6">
        <f>SUM(H6:I6)</f>
        <v>10805189</v>
      </c>
    </row>
    <row r="7" spans="2:10" x14ac:dyDescent="0.25">
      <c r="B7" s="7" t="s">
        <v>93</v>
      </c>
      <c r="C7" s="43"/>
      <c r="D7" s="43">
        <v>0</v>
      </c>
      <c r="E7" s="43">
        <v>0</v>
      </c>
      <c r="F7" s="43">
        <v>0</v>
      </c>
      <c r="G7" s="5">
        <f>SUM(G6)</f>
        <v>10805062</v>
      </c>
      <c r="H7" s="5">
        <f>SUM(D7:G7)</f>
        <v>10805062</v>
      </c>
      <c r="I7" s="5">
        <f>SUM(I6)</f>
        <v>127</v>
      </c>
      <c r="J7" s="5">
        <f>SUM(H7:I7)</f>
        <v>10805189</v>
      </c>
    </row>
    <row r="8" spans="2:10" x14ac:dyDescent="0.25">
      <c r="B8" s="4" t="s">
        <v>169</v>
      </c>
      <c r="C8" s="2"/>
      <c r="D8" s="2">
        <v>0</v>
      </c>
      <c r="E8" s="6">
        <v>-1956362</v>
      </c>
      <c r="F8" s="2">
        <v>0</v>
      </c>
      <c r="G8" s="5">
        <v>0</v>
      </c>
      <c r="H8" s="6">
        <f>SUM(D8:G8)</f>
        <v>-1956362</v>
      </c>
      <c r="I8" s="5">
        <v>0</v>
      </c>
      <c r="J8" s="6">
        <f>SUM(H8:I8)</f>
        <v>-1956362</v>
      </c>
    </row>
    <row r="9" spans="2:10" x14ac:dyDescent="0.25">
      <c r="B9" s="71" t="s">
        <v>7</v>
      </c>
      <c r="C9" s="72"/>
      <c r="D9" s="73">
        <f>D5+D7+D8</f>
        <v>8377523</v>
      </c>
      <c r="E9" s="73">
        <f>E5+E7+E8</f>
        <v>5119073</v>
      </c>
      <c r="F9" s="73">
        <f>F5+F7+F8</f>
        <v>-24150</v>
      </c>
      <c r="G9" s="73">
        <f>G5+G7+G8</f>
        <v>-12208729</v>
      </c>
      <c r="H9" s="73">
        <f>H5+H7+H8</f>
        <v>1263717</v>
      </c>
      <c r="I9" s="73">
        <f>I5+I7+I8</f>
        <v>-4458</v>
      </c>
      <c r="J9" s="73">
        <f>J5+J7+J8</f>
        <v>1259259</v>
      </c>
    </row>
    <row r="10" spans="2:10" x14ac:dyDescent="0.25">
      <c r="B10" s="17" t="s">
        <v>94</v>
      </c>
      <c r="C10" s="2"/>
      <c r="D10" s="5">
        <v>0</v>
      </c>
      <c r="E10" s="5">
        <v>0</v>
      </c>
      <c r="F10" s="5">
        <v>0</v>
      </c>
      <c r="G10" s="5">
        <f>ОПУ!D25</f>
        <v>7768742</v>
      </c>
      <c r="H10" s="6">
        <f>SUM(D10:G10)</f>
        <v>7768742</v>
      </c>
      <c r="I10" s="5">
        <f>ОПУ!D26</f>
        <v>-66</v>
      </c>
      <c r="J10" s="6">
        <f>SUM(H10:I10)</f>
        <v>7768676</v>
      </c>
    </row>
    <row r="11" spans="2:10" x14ac:dyDescent="0.25">
      <c r="B11" s="7" t="s">
        <v>95</v>
      </c>
      <c r="C11" s="2"/>
      <c r="D11" s="5">
        <v>0</v>
      </c>
      <c r="E11" s="5">
        <v>0</v>
      </c>
      <c r="F11" s="5">
        <v>0</v>
      </c>
      <c r="G11" s="5">
        <f>SUM(G10)</f>
        <v>7768742</v>
      </c>
      <c r="H11" s="5">
        <f>SUM(D11:G11)</f>
        <v>7768742</v>
      </c>
      <c r="I11" s="5">
        <f>SUM(I10)</f>
        <v>-66</v>
      </c>
      <c r="J11" s="5">
        <f>SUM(H11:I11)</f>
        <v>7768676</v>
      </c>
    </row>
    <row r="12" spans="2:10" x14ac:dyDescent="0.25">
      <c r="B12" s="21" t="s">
        <v>8</v>
      </c>
      <c r="C12" s="2"/>
      <c r="D12" s="5"/>
      <c r="E12" s="5"/>
      <c r="F12" s="5"/>
      <c r="G12" s="5"/>
      <c r="H12" s="5"/>
      <c r="I12" s="5"/>
      <c r="J12" s="5"/>
    </row>
    <row r="13" spans="2:10" ht="15.75" thickBot="1" x14ac:dyDescent="0.3">
      <c r="B13" s="74" t="s">
        <v>164</v>
      </c>
      <c r="C13" s="74"/>
      <c r="D13" s="75">
        <f>D9+D11</f>
        <v>8377523</v>
      </c>
      <c r="E13" s="75">
        <f>E9+E11</f>
        <v>5119073</v>
      </c>
      <c r="F13" s="75">
        <f>F9+F11</f>
        <v>-24150</v>
      </c>
      <c r="G13" s="75">
        <f>G9+G11</f>
        <v>-4439987</v>
      </c>
      <c r="H13" s="75">
        <f>H9+H11</f>
        <v>9032459</v>
      </c>
      <c r="I13" s="75">
        <f>I9+I11</f>
        <v>-4524</v>
      </c>
      <c r="J13" s="75">
        <f>J9+J11</f>
        <v>9027935</v>
      </c>
    </row>
    <row r="14" spans="2:10" x14ac:dyDescent="0.25">
      <c r="B14" s="7"/>
      <c r="C14" s="2"/>
      <c r="D14" s="38">
        <f>D9-'Бухгалтерский баланс'!F35</f>
        <v>0</v>
      </c>
      <c r="E14" s="38">
        <f>E9-'Бухгалтерский баланс'!F36</f>
        <v>0</v>
      </c>
      <c r="F14" s="38">
        <f>F9-'Бухгалтерский баланс'!F37</f>
        <v>0</v>
      </c>
      <c r="G14" s="38">
        <f>G9-'Бухгалтерский баланс'!F38</f>
        <v>0</v>
      </c>
      <c r="H14" s="38">
        <f>H9-'Бухгалтерский баланс'!F39</f>
        <v>0</v>
      </c>
      <c r="I14" s="38">
        <f>I9-'Бухгалтерский баланс'!F41</f>
        <v>0</v>
      </c>
      <c r="J14" s="38">
        <f>J9-'Бухгалтерский баланс'!F42</f>
        <v>0</v>
      </c>
    </row>
    <row r="15" spans="2:10" x14ac:dyDescent="0.25">
      <c r="B15" s="7"/>
      <c r="C15" s="2"/>
      <c r="D15" s="13">
        <f>D13-'Бухгалтерский баланс'!D35</f>
        <v>0</v>
      </c>
      <c r="E15" s="13">
        <f>E13-'Бухгалтерский баланс'!D36</f>
        <v>0</v>
      </c>
      <c r="F15" s="13">
        <f>F9-'Бухгалтерский баланс'!D37</f>
        <v>0</v>
      </c>
      <c r="G15" s="14">
        <f>G13-'Бухгалтерский баланс'!D38</f>
        <v>0</v>
      </c>
      <c r="H15" s="13">
        <f>H13-'Бухгалтерский баланс'!D39</f>
        <v>0</v>
      </c>
      <c r="I15" s="13">
        <f>I13-'Бухгалтерский баланс'!D41</f>
        <v>0</v>
      </c>
      <c r="J15" s="13">
        <f>J13-'Бухгалтерский баланс'!D42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F81"/>
  <sheetViews>
    <sheetView showGridLines="0" topLeftCell="A69" zoomScale="80" zoomScaleNormal="80" workbookViewId="0">
      <selection activeCell="F84" sqref="F84"/>
    </sheetView>
  </sheetViews>
  <sheetFormatPr defaultRowHeight="15" outlineLevelRow="1" x14ac:dyDescent="0.25"/>
  <cols>
    <col min="2" max="2" width="39.5703125" customWidth="1"/>
    <col min="4" max="4" width="13.140625" customWidth="1"/>
    <col min="5" max="5" width="3.42578125" customWidth="1"/>
    <col min="6" max="6" width="12.28515625" bestFit="1" customWidth="1"/>
  </cols>
  <sheetData>
    <row r="2" spans="2:6" ht="26.25" thickBot="1" x14ac:dyDescent="0.3">
      <c r="B2" s="76" t="s">
        <v>0</v>
      </c>
      <c r="C2" s="19" t="s">
        <v>14</v>
      </c>
      <c r="D2" s="41" t="s">
        <v>160</v>
      </c>
      <c r="E2" s="8"/>
      <c r="F2" s="41" t="s">
        <v>161</v>
      </c>
    </row>
    <row r="3" spans="2:6" x14ac:dyDescent="0.25">
      <c r="B3" s="53"/>
      <c r="C3" s="77"/>
      <c r="D3" s="52"/>
      <c r="E3" s="17"/>
      <c r="F3" s="52"/>
    </row>
    <row r="4" spans="2:6" x14ac:dyDescent="0.25">
      <c r="B4" s="52" t="s">
        <v>96</v>
      </c>
      <c r="C4" s="77"/>
      <c r="D4" s="17"/>
      <c r="E4" s="17"/>
      <c r="F4" s="17"/>
    </row>
    <row r="5" spans="2:6" x14ac:dyDescent="0.25">
      <c r="B5" s="53" t="s">
        <v>97</v>
      </c>
      <c r="C5" s="77"/>
      <c r="D5" s="1">
        <f>ОПУ!D16</f>
        <v>7768676</v>
      </c>
      <c r="E5" s="38"/>
      <c r="F5" s="1">
        <f>ОПУ!F16</f>
        <v>11301588</v>
      </c>
    </row>
    <row r="6" spans="2:6" x14ac:dyDescent="0.25">
      <c r="B6" s="52" t="s">
        <v>98</v>
      </c>
      <c r="C6" s="77"/>
      <c r="D6" s="1"/>
      <c r="E6" s="38"/>
      <c r="F6" s="1"/>
    </row>
    <row r="7" spans="2:6" x14ac:dyDescent="0.25">
      <c r="B7" s="78" t="s">
        <v>99</v>
      </c>
      <c r="C7" s="79" t="s">
        <v>100</v>
      </c>
      <c r="D7" s="1">
        <v>6100182</v>
      </c>
      <c r="E7" s="38"/>
      <c r="F7" s="1">
        <v>4786438</v>
      </c>
    </row>
    <row r="8" spans="2:6" ht="25.5" hidden="1" outlineLevel="1" x14ac:dyDescent="0.25">
      <c r="B8" s="80" t="s">
        <v>101</v>
      </c>
      <c r="C8" s="81"/>
      <c r="D8" s="1">
        <v>0</v>
      </c>
      <c r="E8" s="43"/>
      <c r="F8" s="1">
        <v>0</v>
      </c>
    </row>
    <row r="9" spans="2:6" collapsed="1" x14ac:dyDescent="0.25">
      <c r="B9" s="78" t="s">
        <v>2</v>
      </c>
      <c r="C9" s="79"/>
      <c r="D9" s="1">
        <v>0</v>
      </c>
      <c r="E9" s="43"/>
      <c r="F9" s="1">
        <v>5163</v>
      </c>
    </row>
    <row r="10" spans="2:6" ht="25.5" x14ac:dyDescent="0.25">
      <c r="B10" s="80" t="s">
        <v>102</v>
      </c>
      <c r="C10" s="79"/>
      <c r="D10" s="1">
        <v>-4607</v>
      </c>
      <c r="E10" s="43"/>
      <c r="F10" s="1">
        <v>-62930</v>
      </c>
    </row>
    <row r="11" spans="2:6" hidden="1" outlineLevel="1" x14ac:dyDescent="0.25">
      <c r="B11" s="78" t="s">
        <v>103</v>
      </c>
      <c r="C11" s="81"/>
      <c r="D11" s="1">
        <v>0</v>
      </c>
      <c r="E11" s="43"/>
      <c r="F11" s="1">
        <v>0</v>
      </c>
    </row>
    <row r="12" spans="2:6" hidden="1" outlineLevel="1" x14ac:dyDescent="0.25">
      <c r="B12" s="78" t="s">
        <v>104</v>
      </c>
      <c r="C12" s="81"/>
      <c r="D12" s="1">
        <v>0</v>
      </c>
      <c r="E12" s="43"/>
      <c r="F12" s="1">
        <v>0</v>
      </c>
    </row>
    <row r="13" spans="2:6" hidden="1" outlineLevel="1" x14ac:dyDescent="0.25">
      <c r="B13" s="78" t="s">
        <v>105</v>
      </c>
      <c r="C13" s="79"/>
      <c r="D13" s="1">
        <v>0</v>
      </c>
      <c r="E13" s="43"/>
      <c r="F13" s="1">
        <v>0</v>
      </c>
    </row>
    <row r="14" spans="2:6" collapsed="1" x14ac:dyDescent="0.25">
      <c r="B14" s="78" t="s">
        <v>106</v>
      </c>
      <c r="C14" s="79"/>
      <c r="D14" s="1">
        <v>16292</v>
      </c>
      <c r="E14" s="43"/>
      <c r="F14" s="1">
        <v>142371</v>
      </c>
    </row>
    <row r="15" spans="2:6" x14ac:dyDescent="0.25">
      <c r="B15" s="78" t="s">
        <v>107</v>
      </c>
      <c r="C15" s="79"/>
      <c r="D15" s="1">
        <v>0</v>
      </c>
      <c r="E15" s="43"/>
      <c r="F15" s="1">
        <v>546</v>
      </c>
    </row>
    <row r="16" spans="2:6" hidden="1" outlineLevel="1" x14ac:dyDescent="0.25">
      <c r="B16" s="78" t="s">
        <v>108</v>
      </c>
      <c r="C16" s="81"/>
      <c r="D16" s="1">
        <v>0</v>
      </c>
      <c r="E16" s="43"/>
      <c r="F16" s="1">
        <v>0</v>
      </c>
    </row>
    <row r="17" spans="2:6" hidden="1" outlineLevel="1" x14ac:dyDescent="0.25">
      <c r="B17" s="78" t="s">
        <v>109</v>
      </c>
      <c r="C17" s="79"/>
      <c r="D17" s="1">
        <v>0</v>
      </c>
      <c r="E17" s="43"/>
      <c r="F17" s="1">
        <v>0</v>
      </c>
    </row>
    <row r="18" spans="2:6" collapsed="1" x14ac:dyDescent="0.25">
      <c r="B18" s="78" t="s">
        <v>4</v>
      </c>
      <c r="C18" s="79"/>
      <c r="D18" s="1">
        <v>-115058</v>
      </c>
      <c r="E18" s="43"/>
      <c r="F18" s="1">
        <v>0</v>
      </c>
    </row>
    <row r="19" spans="2:6" hidden="1" outlineLevel="1" x14ac:dyDescent="0.25">
      <c r="B19" s="78" t="s">
        <v>110</v>
      </c>
      <c r="C19" s="79"/>
      <c r="D19" s="1">
        <v>0</v>
      </c>
      <c r="E19" s="43"/>
      <c r="F19" s="1">
        <v>0</v>
      </c>
    </row>
    <row r="20" spans="2:6" hidden="1" outlineLevel="1" x14ac:dyDescent="0.25">
      <c r="B20" s="78" t="s">
        <v>22</v>
      </c>
      <c r="C20" s="81"/>
      <c r="D20" s="1">
        <v>0</v>
      </c>
      <c r="E20" s="43"/>
      <c r="F20" s="1">
        <v>0</v>
      </c>
    </row>
    <row r="21" spans="2:6" hidden="1" outlineLevel="1" x14ac:dyDescent="0.25">
      <c r="B21" s="78" t="s">
        <v>6</v>
      </c>
      <c r="C21" s="79"/>
      <c r="D21" s="1">
        <v>0</v>
      </c>
      <c r="E21" s="43"/>
      <c r="F21" s="1">
        <v>0</v>
      </c>
    </row>
    <row r="22" spans="2:6" hidden="1" outlineLevel="1" x14ac:dyDescent="0.25">
      <c r="B22" s="78" t="s">
        <v>111</v>
      </c>
      <c r="C22" s="79"/>
      <c r="D22" s="1"/>
      <c r="E22" s="43"/>
      <c r="F22" s="1"/>
    </row>
    <row r="23" spans="2:6" hidden="1" outlineLevel="1" x14ac:dyDescent="0.25">
      <c r="B23" s="78" t="s">
        <v>112</v>
      </c>
      <c r="C23" s="79"/>
      <c r="D23" s="1"/>
      <c r="E23" s="43"/>
      <c r="F23" s="1"/>
    </row>
    <row r="24" spans="2:6" collapsed="1" x14ac:dyDescent="0.25">
      <c r="B24" s="78" t="s">
        <v>113</v>
      </c>
      <c r="C24" s="81"/>
      <c r="D24" s="1">
        <v>6324897</v>
      </c>
      <c r="E24" s="43"/>
      <c r="F24" s="1">
        <v>1769413</v>
      </c>
    </row>
    <row r="25" spans="2:6" x14ac:dyDescent="0.25">
      <c r="B25" s="78" t="s">
        <v>20</v>
      </c>
      <c r="C25" s="81"/>
      <c r="D25" s="1">
        <v>-41912</v>
      </c>
      <c r="E25" s="43"/>
      <c r="F25" s="1">
        <v>-68498</v>
      </c>
    </row>
    <row r="26" spans="2:6" ht="15.75" thickBot="1" x14ac:dyDescent="0.3">
      <c r="B26" s="78" t="s">
        <v>21</v>
      </c>
      <c r="C26" s="79"/>
      <c r="D26" s="1">
        <v>2428562</v>
      </c>
      <c r="E26" s="43"/>
      <c r="F26" s="1">
        <v>3266923</v>
      </c>
    </row>
    <row r="27" spans="2:6" ht="38.25" x14ac:dyDescent="0.25">
      <c r="B27" s="82" t="s">
        <v>114</v>
      </c>
      <c r="C27" s="83"/>
      <c r="D27" s="31">
        <f>SUM(D5:D26)</f>
        <v>22477032</v>
      </c>
      <c r="E27" s="43"/>
      <c r="F27" s="31">
        <f>SUM(F5:F26)</f>
        <v>21141014</v>
      </c>
    </row>
    <row r="28" spans="2:6" x14ac:dyDescent="0.25">
      <c r="B28" s="16"/>
      <c r="C28" s="15"/>
      <c r="D28" s="5"/>
      <c r="E28" s="43"/>
      <c r="F28" s="5"/>
    </row>
    <row r="29" spans="2:6" x14ac:dyDescent="0.25">
      <c r="B29" s="84" t="s">
        <v>115</v>
      </c>
      <c r="C29" s="77"/>
      <c r="D29" s="1"/>
      <c r="E29" s="43"/>
      <c r="F29" s="1"/>
    </row>
    <row r="30" spans="2:6" hidden="1" outlineLevel="1" x14ac:dyDescent="0.25">
      <c r="B30" s="78" t="s">
        <v>116</v>
      </c>
      <c r="C30" s="77"/>
      <c r="D30" s="1">
        <v>0</v>
      </c>
      <c r="E30" s="43"/>
      <c r="F30" s="1">
        <v>0</v>
      </c>
    </row>
    <row r="31" spans="2:6" ht="25.5" collapsed="1" x14ac:dyDescent="0.25">
      <c r="B31" s="80" t="s">
        <v>117</v>
      </c>
      <c r="C31" s="77"/>
      <c r="D31" s="1">
        <v>-762632</v>
      </c>
      <c r="E31" s="43"/>
      <c r="F31" s="1">
        <v>-250347</v>
      </c>
    </row>
    <row r="32" spans="2:6" x14ac:dyDescent="0.25">
      <c r="B32" s="78" t="s">
        <v>118</v>
      </c>
      <c r="C32" s="77"/>
      <c r="D32" s="1">
        <v>-3008597</v>
      </c>
      <c r="E32" s="43"/>
      <c r="F32" s="1">
        <v>-3398925</v>
      </c>
    </row>
    <row r="33" spans="2:6" x14ac:dyDescent="0.25">
      <c r="B33" s="78" t="s">
        <v>119</v>
      </c>
      <c r="C33" s="77"/>
      <c r="D33" s="1">
        <v>-265936</v>
      </c>
      <c r="E33" s="43"/>
      <c r="F33" s="1">
        <v>-75888</v>
      </c>
    </row>
    <row r="34" spans="2:6" hidden="1" outlineLevel="1" x14ac:dyDescent="0.25">
      <c r="B34" s="78" t="s">
        <v>120</v>
      </c>
      <c r="C34" s="77"/>
      <c r="D34" s="1">
        <v>0</v>
      </c>
      <c r="E34" s="43"/>
      <c r="F34" s="1">
        <v>0</v>
      </c>
    </row>
    <row r="35" spans="2:6" collapsed="1" x14ac:dyDescent="0.25">
      <c r="B35" s="78" t="s">
        <v>121</v>
      </c>
      <c r="C35" s="77"/>
      <c r="D35" s="1">
        <v>94844</v>
      </c>
      <c r="E35" s="43"/>
      <c r="F35" s="1">
        <v>-97446</v>
      </c>
    </row>
    <row r="36" spans="2:6" x14ac:dyDescent="0.25">
      <c r="B36" s="78" t="s">
        <v>122</v>
      </c>
      <c r="C36" s="77"/>
      <c r="D36" s="1">
        <v>312272</v>
      </c>
      <c r="E36" s="43"/>
      <c r="F36" s="1">
        <v>-49965</v>
      </c>
    </row>
    <row r="37" spans="2:6" x14ac:dyDescent="0.25">
      <c r="B37" s="78" t="s">
        <v>123</v>
      </c>
      <c r="C37" s="77"/>
      <c r="D37" s="1">
        <v>796630</v>
      </c>
      <c r="E37" s="43"/>
      <c r="F37" s="1">
        <v>-246801</v>
      </c>
    </row>
    <row r="38" spans="2:6" hidden="1" outlineLevel="1" x14ac:dyDescent="0.25">
      <c r="B38" s="78" t="s">
        <v>124</v>
      </c>
      <c r="C38" s="77"/>
      <c r="D38" s="1">
        <v>0</v>
      </c>
      <c r="E38" s="43"/>
      <c r="F38" s="1">
        <v>0</v>
      </c>
    </row>
    <row r="39" spans="2:6" ht="25.5" collapsed="1" x14ac:dyDescent="0.25">
      <c r="B39" s="80" t="s">
        <v>125</v>
      </c>
      <c r="C39" s="77"/>
      <c r="D39" s="1">
        <v>255212</v>
      </c>
      <c r="E39" s="43"/>
      <c r="F39" s="1">
        <v>328111</v>
      </c>
    </row>
    <row r="40" spans="2:6" hidden="1" outlineLevel="1" x14ac:dyDescent="0.25">
      <c r="B40" s="78" t="s">
        <v>126</v>
      </c>
      <c r="C40" s="77"/>
      <c r="D40" s="1">
        <v>0</v>
      </c>
      <c r="E40" s="43"/>
      <c r="F40" s="1">
        <v>0</v>
      </c>
    </row>
    <row r="41" spans="2:6" ht="26.25" collapsed="1" thickBot="1" x14ac:dyDescent="0.3">
      <c r="B41" s="80" t="s">
        <v>127</v>
      </c>
      <c r="C41" s="77"/>
      <c r="D41" s="1">
        <v>473819</v>
      </c>
      <c r="E41" s="43"/>
      <c r="F41" s="1">
        <v>247119</v>
      </c>
    </row>
    <row r="42" spans="2:6" ht="25.5" x14ac:dyDescent="0.25">
      <c r="B42" s="82" t="s">
        <v>128</v>
      </c>
      <c r="C42" s="83"/>
      <c r="D42" s="31">
        <f>SUM(D27:D41)</f>
        <v>20372644</v>
      </c>
      <c r="E42" s="17"/>
      <c r="F42" s="31">
        <f>SUM(F27:F41)</f>
        <v>17596872</v>
      </c>
    </row>
    <row r="43" spans="2:6" x14ac:dyDescent="0.25">
      <c r="B43" s="17"/>
      <c r="C43" s="77"/>
      <c r="D43" s="1"/>
      <c r="E43" s="17"/>
      <c r="F43" s="1"/>
    </row>
    <row r="44" spans="2:6" ht="15.75" thickBot="1" x14ac:dyDescent="0.3">
      <c r="B44" s="85" t="s">
        <v>129</v>
      </c>
      <c r="C44" s="86"/>
      <c r="D44" s="27">
        <v>-88389</v>
      </c>
      <c r="E44" s="17"/>
      <c r="F44" s="27">
        <v>0</v>
      </c>
    </row>
    <row r="45" spans="2:6" ht="26.25" thickBot="1" x14ac:dyDescent="0.3">
      <c r="B45" s="87" t="s">
        <v>130</v>
      </c>
      <c r="C45" s="86"/>
      <c r="D45" s="27">
        <f>SUM(D42:D44)</f>
        <v>20284255</v>
      </c>
      <c r="E45" s="17"/>
      <c r="F45" s="27">
        <f>SUM(F42:F44)</f>
        <v>17596872</v>
      </c>
    </row>
    <row r="46" spans="2:6" x14ac:dyDescent="0.25">
      <c r="B46" s="17"/>
      <c r="C46" s="17"/>
      <c r="D46" s="43"/>
      <c r="E46" s="17"/>
      <c r="F46" s="43"/>
    </row>
    <row r="47" spans="2:6" x14ac:dyDescent="0.25">
      <c r="B47" s="17"/>
      <c r="C47" s="17"/>
      <c r="D47" s="43"/>
      <c r="E47" s="17"/>
      <c r="F47" s="43"/>
    </row>
    <row r="48" spans="2:6" ht="26.25" thickBot="1" x14ac:dyDescent="0.3">
      <c r="B48" s="76" t="s">
        <v>0</v>
      </c>
      <c r="C48" s="19" t="s">
        <v>14</v>
      </c>
      <c r="D48" s="41" t="s">
        <v>160</v>
      </c>
      <c r="E48" s="8"/>
      <c r="F48" s="41" t="s">
        <v>161</v>
      </c>
    </row>
    <row r="49" spans="2:6" x14ac:dyDescent="0.25">
      <c r="B49" s="53"/>
      <c r="C49" s="77"/>
      <c r="D49" s="1"/>
      <c r="E49" s="17"/>
      <c r="F49" s="1"/>
    </row>
    <row r="50" spans="2:6" x14ac:dyDescent="0.25">
      <c r="B50" s="52" t="s">
        <v>131</v>
      </c>
      <c r="C50" s="77"/>
      <c r="D50" s="43"/>
      <c r="E50" s="17"/>
      <c r="F50" s="43"/>
    </row>
    <row r="51" spans="2:6" x14ac:dyDescent="0.25">
      <c r="B51" s="53" t="s">
        <v>132</v>
      </c>
      <c r="C51" s="77"/>
      <c r="D51" s="1">
        <v>-12056089</v>
      </c>
      <c r="E51" s="17"/>
      <c r="F51" s="1">
        <v>-7215835</v>
      </c>
    </row>
    <row r="52" spans="2:6" hidden="1" outlineLevel="1" x14ac:dyDescent="0.25">
      <c r="B52" s="53" t="s">
        <v>133</v>
      </c>
      <c r="C52" s="77"/>
      <c r="D52" s="1">
        <v>0</v>
      </c>
      <c r="E52" s="17"/>
      <c r="F52" s="1">
        <v>0</v>
      </c>
    </row>
    <row r="53" spans="2:6" collapsed="1" x14ac:dyDescent="0.25">
      <c r="B53" s="53" t="s">
        <v>134</v>
      </c>
      <c r="C53" s="77"/>
      <c r="D53" s="1">
        <v>-939806</v>
      </c>
      <c r="E53" s="17"/>
      <c r="F53" s="1">
        <v>-1361855</v>
      </c>
    </row>
    <row r="54" spans="2:6" x14ac:dyDescent="0.25">
      <c r="B54" s="53" t="s">
        <v>135</v>
      </c>
      <c r="C54" s="77"/>
      <c r="D54" s="1">
        <v>-515797</v>
      </c>
      <c r="E54" s="17"/>
      <c r="F54" s="1">
        <v>-77659</v>
      </c>
    </row>
    <row r="55" spans="2:6" x14ac:dyDescent="0.25">
      <c r="B55" s="53" t="s">
        <v>165</v>
      </c>
      <c r="C55" s="77"/>
      <c r="D55" s="1">
        <v>-9134442</v>
      </c>
      <c r="E55" s="17"/>
      <c r="F55" s="1"/>
    </row>
    <row r="56" spans="2:6" x14ac:dyDescent="0.25">
      <c r="B56" s="88" t="s">
        <v>136</v>
      </c>
      <c r="C56" s="77"/>
      <c r="D56" s="1">
        <v>-1879155</v>
      </c>
      <c r="E56" s="17"/>
      <c r="F56" s="1">
        <v>0</v>
      </c>
    </row>
    <row r="57" spans="2:6" hidden="1" outlineLevel="1" x14ac:dyDescent="0.25">
      <c r="B57" s="88" t="s">
        <v>137</v>
      </c>
      <c r="C57" s="77"/>
      <c r="D57" s="1">
        <v>0</v>
      </c>
      <c r="E57" s="17"/>
      <c r="F57" s="1">
        <v>0</v>
      </c>
    </row>
    <row r="58" spans="2:6" ht="38.25" hidden="1" outlineLevel="1" x14ac:dyDescent="0.25">
      <c r="B58" s="89" t="s">
        <v>138</v>
      </c>
      <c r="C58" s="77"/>
      <c r="D58" s="1">
        <v>0</v>
      </c>
      <c r="E58" s="17"/>
      <c r="F58" s="1">
        <v>0</v>
      </c>
    </row>
    <row r="59" spans="2:6" ht="25.5" collapsed="1" x14ac:dyDescent="0.25">
      <c r="B59" s="80" t="s">
        <v>139</v>
      </c>
      <c r="C59" s="77"/>
      <c r="D59" s="1">
        <v>-76874</v>
      </c>
      <c r="E59" s="17"/>
      <c r="F59" s="1">
        <v>-65631</v>
      </c>
    </row>
    <row r="60" spans="2:6" x14ac:dyDescent="0.25">
      <c r="B60" s="53" t="s">
        <v>140</v>
      </c>
      <c r="C60" s="77"/>
      <c r="D60" s="1">
        <v>41911</v>
      </c>
      <c r="E60" s="17"/>
      <c r="F60" s="1">
        <v>56924</v>
      </c>
    </row>
    <row r="61" spans="2:6" ht="15.75" thickBot="1" x14ac:dyDescent="0.3">
      <c r="B61" s="53" t="s">
        <v>141</v>
      </c>
      <c r="C61" s="79"/>
      <c r="D61" s="1">
        <v>-333260</v>
      </c>
      <c r="E61" s="17"/>
      <c r="F61" s="1">
        <v>-266286</v>
      </c>
    </row>
    <row r="62" spans="2:6" ht="15.75" hidden="1" outlineLevel="1" thickBot="1" x14ac:dyDescent="0.3">
      <c r="B62" s="88" t="s">
        <v>142</v>
      </c>
      <c r="C62" s="79"/>
      <c r="D62" s="1">
        <v>0</v>
      </c>
      <c r="E62" s="17"/>
      <c r="F62" s="1">
        <v>0</v>
      </c>
    </row>
    <row r="63" spans="2:6" ht="39" collapsed="1" thickBot="1" x14ac:dyDescent="0.3">
      <c r="B63" s="90" t="s">
        <v>143</v>
      </c>
      <c r="C63" s="91"/>
      <c r="D63" s="56">
        <f>SUM(D51:D62)</f>
        <v>-24893512</v>
      </c>
      <c r="E63" s="17"/>
      <c r="F63" s="56">
        <f>SUM(F51:F62)</f>
        <v>-8930342</v>
      </c>
    </row>
    <row r="64" spans="2:6" x14ac:dyDescent="0.25">
      <c r="B64" s="52"/>
      <c r="C64" s="92"/>
      <c r="D64" s="31"/>
      <c r="E64" s="17"/>
      <c r="F64" s="31"/>
    </row>
    <row r="65" spans="2:6" x14ac:dyDescent="0.25">
      <c r="B65" s="52" t="s">
        <v>144</v>
      </c>
      <c r="C65" s="93"/>
      <c r="D65" s="1"/>
      <c r="E65" s="17"/>
      <c r="F65" s="1"/>
    </row>
    <row r="66" spans="2:6" x14ac:dyDescent="0.25">
      <c r="B66" s="53" t="s">
        <v>145</v>
      </c>
      <c r="C66" s="81"/>
      <c r="D66" s="1"/>
      <c r="E66" s="17"/>
      <c r="F66" s="1"/>
    </row>
    <row r="67" spans="2:6" x14ac:dyDescent="0.25">
      <c r="B67" s="53" t="s">
        <v>146</v>
      </c>
      <c r="C67" s="79"/>
      <c r="D67" s="1"/>
      <c r="E67" s="17"/>
      <c r="F67" s="1"/>
    </row>
    <row r="68" spans="2:6" x14ac:dyDescent="0.25">
      <c r="B68" s="53" t="s">
        <v>147</v>
      </c>
      <c r="C68" s="81"/>
      <c r="D68" s="1">
        <v>6558400</v>
      </c>
      <c r="E68" s="17"/>
      <c r="F68" s="1">
        <v>0</v>
      </c>
    </row>
    <row r="69" spans="2:6" x14ac:dyDescent="0.25">
      <c r="B69" s="53" t="s">
        <v>148</v>
      </c>
      <c r="C69" s="81"/>
      <c r="D69" s="1">
        <v>-10959804</v>
      </c>
      <c r="E69" s="17"/>
      <c r="F69" s="1">
        <v>-1341</v>
      </c>
    </row>
    <row r="70" spans="2:6" x14ac:dyDescent="0.25">
      <c r="B70" s="53" t="s">
        <v>149</v>
      </c>
      <c r="C70" s="81"/>
      <c r="D70" s="1">
        <v>18577533</v>
      </c>
      <c r="E70" s="17"/>
      <c r="F70" s="1">
        <v>2081847</v>
      </c>
    </row>
    <row r="71" spans="2:6" x14ac:dyDescent="0.25">
      <c r="B71" s="53" t="s">
        <v>150</v>
      </c>
      <c r="C71" s="81"/>
      <c r="D71" s="1">
        <v>-6149012</v>
      </c>
      <c r="E71" s="17"/>
      <c r="F71" s="1">
        <v>-5124688</v>
      </c>
    </row>
    <row r="72" spans="2:6" x14ac:dyDescent="0.25">
      <c r="B72" s="53" t="s">
        <v>151</v>
      </c>
      <c r="C72" s="81"/>
      <c r="D72" s="1">
        <v>-1855271</v>
      </c>
      <c r="E72" s="17"/>
      <c r="F72" s="1">
        <v>-2366761</v>
      </c>
    </row>
    <row r="73" spans="2:6" x14ac:dyDescent="0.25">
      <c r="B73" s="98" t="s">
        <v>168</v>
      </c>
      <c r="C73" s="81"/>
      <c r="D73" s="1">
        <v>-69075</v>
      </c>
      <c r="E73" s="17"/>
      <c r="F73" s="1">
        <v>0</v>
      </c>
    </row>
    <row r="74" spans="2:6" ht="15.75" thickBot="1" x14ac:dyDescent="0.3">
      <c r="B74" s="53" t="s">
        <v>152</v>
      </c>
      <c r="C74" s="81"/>
      <c r="D74" s="1">
        <v>-476872</v>
      </c>
      <c r="E74" s="17"/>
      <c r="F74" s="1">
        <v>-147969</v>
      </c>
    </row>
    <row r="75" spans="2:6" ht="39" thickBot="1" x14ac:dyDescent="0.3">
      <c r="B75" s="90" t="s">
        <v>153</v>
      </c>
      <c r="C75" s="94"/>
      <c r="D75" s="56">
        <f>SUM(D68:D74)</f>
        <v>5625899</v>
      </c>
      <c r="E75" s="17"/>
      <c r="F75" s="56">
        <f>SUM(F66:F74)</f>
        <v>-5558912</v>
      </c>
    </row>
    <row r="76" spans="2:6" x14ac:dyDescent="0.25">
      <c r="B76" s="53"/>
      <c r="C76" s="81"/>
      <c r="D76" s="1"/>
      <c r="E76" s="17"/>
      <c r="F76" s="1"/>
    </row>
    <row r="77" spans="2:6" ht="25.5" x14ac:dyDescent="0.25">
      <c r="B77" s="95" t="s">
        <v>154</v>
      </c>
      <c r="C77" s="81"/>
      <c r="D77" s="1">
        <f>D75+D63+D45</f>
        <v>1016642</v>
      </c>
      <c r="E77" s="17"/>
      <c r="F77" s="1">
        <f>F75+F63+F45</f>
        <v>3107618</v>
      </c>
    </row>
    <row r="78" spans="2:6" ht="25.5" x14ac:dyDescent="0.25">
      <c r="B78" s="89" t="s">
        <v>155</v>
      </c>
      <c r="C78" s="81"/>
      <c r="D78" s="1">
        <v>214306</v>
      </c>
      <c r="E78" s="17"/>
      <c r="F78" s="1">
        <v>0</v>
      </c>
    </row>
    <row r="79" spans="2:6" ht="26.25" thickBot="1" x14ac:dyDescent="0.3">
      <c r="B79" s="87" t="s">
        <v>156</v>
      </c>
      <c r="C79" s="19"/>
      <c r="D79" s="27">
        <f>'Бухгалтерский баланс'!F25</f>
        <v>3801386</v>
      </c>
      <c r="E79" s="17"/>
      <c r="F79" s="27">
        <v>4629791</v>
      </c>
    </row>
    <row r="80" spans="2:6" ht="26.25" thickBot="1" x14ac:dyDescent="0.3">
      <c r="B80" s="96" t="s">
        <v>157</v>
      </c>
      <c r="C80" s="97"/>
      <c r="D80" s="35">
        <f>SUM(D77:D79)</f>
        <v>5032334</v>
      </c>
      <c r="E80" s="17"/>
      <c r="F80" s="35">
        <f>SUM(F77:F79)</f>
        <v>7737409</v>
      </c>
    </row>
    <row r="81" spans="2:6" ht="15.75" thickTop="1" x14ac:dyDescent="0.25">
      <c r="B81" s="17"/>
      <c r="C81" s="17"/>
      <c r="D81" s="38">
        <f>D80-'Бухгалтерский баланс'!D25</f>
        <v>0</v>
      </c>
      <c r="E81" s="17"/>
      <c r="F81" s="3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ОПУ</vt:lpstr>
      <vt:lpstr>Бухгалтерский баланс</vt:lpstr>
      <vt:lpstr>ОДК</vt:lpstr>
      <vt:lpstr>ОДДС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Gulzat Nadirbekova</dc:creator>
  <cp:lastModifiedBy>Irina Khan</cp:lastModifiedBy>
  <cp:lastPrinted>2018-08-14T04:56:42Z</cp:lastPrinted>
  <dcterms:created xsi:type="dcterms:W3CDTF">2018-08-10T09:49:18Z</dcterms:created>
  <dcterms:modified xsi:type="dcterms:W3CDTF">2018-11-14T10:47:58Z</dcterms:modified>
</cp:coreProperties>
</file>